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D:\binh\CONG VAN PTC\năm 2022\văn bản của phòng\bao cáo\báo cáo giải ngân\thang 4\"/>
    </mc:Choice>
  </mc:AlternateContent>
  <xr:revisionPtr revIDLastSave="0" documentId="13_ncr:1_{5F51C082-C0EF-4C61-8C92-B6C89DF96C32}" xr6:coauthVersionLast="47" xr6:coauthVersionMax="47" xr10:uidLastSave="{00000000-0000-0000-0000-000000000000}"/>
  <bookViews>
    <workbookView xWindow="-110" yWindow="-110" windowWidth="19420" windowHeight="10300" activeTab="27" xr2:uid="{00000000-000D-0000-FFFF-FFFF00000000}"/>
  </bookViews>
  <sheets>
    <sheet name="pl01" sheetId="24" r:id="rId1"/>
    <sheet name="pl01a" sheetId="30" state="hidden" r:id="rId2"/>
    <sheet name="QTDAHT" sheetId="26" state="hidden" r:id="rId3"/>
    <sheet name="pl02" sheetId="25" r:id="rId4"/>
    <sheet name="pl02 a" sheetId="42" state="hidden" r:id="rId5"/>
    <sheet name="pl02 (2)" sheetId="44" state="hidden" r:id="rId6"/>
    <sheet name="pl03 (2)" sheetId="43" state="hidden" r:id="rId7"/>
    <sheet name="pl04 a" sheetId="33" state="hidden" r:id="rId8"/>
    <sheet name="pl03 a" sheetId="41" state="hidden" r:id="rId9"/>
    <sheet name="pl theo doi " sheetId="40" state="hidden" r:id="rId10"/>
    <sheet name="GNVSN (2)" sheetId="28" state="hidden" r:id="rId11"/>
    <sheet name="TH" sheetId="1" state="hidden" r:id="rId12"/>
    <sheet name="ODAKH NSNN" sheetId="4" state="hidden" r:id="rId13"/>
    <sheet name="NC07 TH TPCP" sheetId="5" state="hidden" r:id="rId14"/>
    <sheet name="NC08 TPCP KH" sheetId="6" state="hidden" r:id="rId15"/>
    <sheet name="NC11 PPP" sheetId="7" state="hidden" r:id="rId16"/>
    <sheet name="BM18 BC nam DP" sheetId="8" state="hidden" r:id="rId17"/>
    <sheet name="Quy2THDP" sheetId="10" state="hidden" r:id="rId18"/>
    <sheet name="Quy2TPCPDP" sheetId="12" state="hidden" r:id="rId19"/>
    <sheet name="Quy2von khac Dp" sheetId="14" state="hidden" r:id="rId20"/>
    <sheet name="GN" sheetId="19" state="hidden" r:id="rId21"/>
    <sheet name="khv" sheetId="23" state="hidden" r:id="rId22"/>
    <sheet name="khv (2)" sheetId="29" state="hidden" r:id="rId23"/>
    <sheet name="CTMT" sheetId="17" state="hidden" r:id="rId24"/>
    <sheet name="ODA" sheetId="16" state="hidden" r:id="rId25"/>
    <sheet name="Sheet1" sheetId="18" state="hidden" r:id="rId26"/>
    <sheet name="pl03" sheetId="46" r:id="rId27"/>
    <sheet name="pl04" sheetId="47" r:id="rId28"/>
    <sheet name="pl02 (3)" sheetId="48" state="hidden" r:id="rId29"/>
    <sheet name="Sheet2" sheetId="45" r:id="rId30"/>
  </sheets>
  <externalReferences>
    <externalReference r:id="rId31"/>
    <externalReference r:id="rId32"/>
    <externalReference r:id="rId33"/>
    <externalReference r:id="rId34"/>
  </externalReference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M36" hidden="1">{"'Sheet1'!$L$16"}</definedName>
    <definedName name="___NSO2" hidden="1">{"'Sheet1'!$L$16"}</definedName>
    <definedName name="___PA3" hidden="1">{"'Sheet1'!$L$16"}</definedName>
    <definedName name="___Pl2" hidden="1">{"'Sheet1'!$L$16"}</definedName>
    <definedName name="___PL3" localSheetId="10" hidden="1">#REF!</definedName>
    <definedName name="___PL3" localSheetId="22" hidden="1">#REF!</definedName>
    <definedName name="___PL3" localSheetId="9" hidden="1">#REF!</definedName>
    <definedName name="___PL3" localSheetId="5" hidden="1">#REF!</definedName>
    <definedName name="___PL3" localSheetId="4" hidden="1">#REF!</definedName>
    <definedName name="___PL3" localSheetId="26" hidden="1">#REF!</definedName>
    <definedName name="___PL3" localSheetId="6" hidden="1">#REF!</definedName>
    <definedName name="___PL3" localSheetId="8" hidden="1">#REF!</definedName>
    <definedName name="___PL3" localSheetId="27" hidden="1">#REF!</definedName>
    <definedName name="___PL3" localSheetId="7"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a1" hidden="1">{"'Sheet1'!$L$16"}</definedName>
    <definedName name="__B1" hidden="1">{"'Sheet1'!$L$16"}</definedName>
    <definedName name="__ban2" hidden="1">{"'Sheet1'!$L$16"}</definedName>
    <definedName name="__h1"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M36" hidden="1">{"'Sheet1'!$L$16"}</definedName>
    <definedName name="__NSO2" hidden="1">{"'Sheet1'!$L$16"}</definedName>
    <definedName name="__PA3"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hidden="1">{"'Sheet1'!$L$16"}</definedName>
    <definedName name="_40x4">5100</definedName>
    <definedName name="_a1" hidden="1">{"'Sheet1'!$L$16"}</definedName>
    <definedName name="_B1" hidden="1">{"'Sheet1'!$L$16"}</definedName>
    <definedName name="_ban2" hidden="1">{"'Sheet1'!$L$16"}</definedName>
    <definedName name="_Fill" localSheetId="10" hidden="1">#REF!</definedName>
    <definedName name="_Fill" localSheetId="22" hidden="1">#REF!</definedName>
    <definedName name="_Fill" localSheetId="9" hidden="1">#REF!</definedName>
    <definedName name="_Fill" localSheetId="5" hidden="1">#REF!</definedName>
    <definedName name="_Fill" localSheetId="4" hidden="1">#REF!</definedName>
    <definedName name="_Fill" localSheetId="26" hidden="1">#REF!</definedName>
    <definedName name="_Fill" localSheetId="6" hidden="1">#REF!</definedName>
    <definedName name="_Fill" localSheetId="8" hidden="1">#REF!</definedName>
    <definedName name="_Fill" localSheetId="27" hidden="1">#REF!</definedName>
    <definedName name="_Fill" localSheetId="7" hidden="1">#REF!</definedName>
    <definedName name="_Fill" hidden="1">#REF!</definedName>
    <definedName name="_xlnm._FilterDatabase" localSheetId="10" hidden="1">#REF!</definedName>
    <definedName name="_xlnm._FilterDatabase" localSheetId="22" hidden="1">#REF!</definedName>
    <definedName name="_xlnm._FilterDatabase" localSheetId="9" hidden="1">'pl theo doi '!$B$5:$AG$20</definedName>
    <definedName name="_xlnm._FilterDatabase" localSheetId="5" hidden="1">#REF!</definedName>
    <definedName name="_xlnm._FilterDatabase" localSheetId="4" hidden="1">#REF!</definedName>
    <definedName name="_xlnm._FilterDatabase" localSheetId="26" hidden="1">'pl03'!$B$5:$AG$61</definedName>
    <definedName name="_xlnm._FilterDatabase" localSheetId="6" hidden="1">'pl03 (2)'!$B$5:$AJ$24</definedName>
    <definedName name="_xlnm._FilterDatabase" localSheetId="8" hidden="1">'pl03 a'!$B$5:$AG$24</definedName>
    <definedName name="_xlnm._FilterDatabase" localSheetId="27" hidden="1">#REF!</definedName>
    <definedName name="_xlnm._FilterDatabase" localSheetId="7" hidden="1">#REF!</definedName>
    <definedName name="_xlnm._FilterDatabase" hidden="1">#REF!</definedName>
    <definedName name="_ftn1" localSheetId="17">Quy2THDP!#REF!</definedName>
    <definedName name="_ftnref1" localSheetId="17">Quy2THDP!$E$10</definedName>
    <definedName name="_h1" hidden="1">{"'Sheet1'!$L$16"}</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localSheetId="10" hidden="1">#REF!</definedName>
    <definedName name="_Key1" localSheetId="22" hidden="1">#REF!</definedName>
    <definedName name="_Key1" localSheetId="9" hidden="1">#REF!</definedName>
    <definedName name="_Key1" localSheetId="5" hidden="1">#REF!</definedName>
    <definedName name="_Key1" localSheetId="4" hidden="1">#REF!</definedName>
    <definedName name="_Key1" localSheetId="26" hidden="1">#REF!</definedName>
    <definedName name="_Key1" localSheetId="6" hidden="1">#REF!</definedName>
    <definedName name="_Key1" localSheetId="8" hidden="1">#REF!</definedName>
    <definedName name="_Key1" localSheetId="27" hidden="1">#REF!</definedName>
    <definedName name="_Key1" localSheetId="7" hidden="1">#REF!</definedName>
    <definedName name="_Key1" hidden="1">#REF!</definedName>
    <definedName name="_Key2" localSheetId="10" hidden="1">#REF!</definedName>
    <definedName name="_Key2" localSheetId="22" hidden="1">#REF!</definedName>
    <definedName name="_Key2" localSheetId="9" hidden="1">#REF!</definedName>
    <definedName name="_Key2" localSheetId="5" hidden="1">#REF!</definedName>
    <definedName name="_Key2" localSheetId="4" hidden="1">#REF!</definedName>
    <definedName name="_Key2" localSheetId="26" hidden="1">#REF!</definedName>
    <definedName name="_Key2" localSheetId="6" hidden="1">#REF!</definedName>
    <definedName name="_Key2" localSheetId="8" hidden="1">#REF!</definedName>
    <definedName name="_Key2" localSheetId="27" hidden="1">#REF!</definedName>
    <definedName name="_Key2" localSheetId="7" hidden="1">#REF!</definedName>
    <definedName name="_Key2" hidden="1">#REF!</definedName>
    <definedName name="_M36"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PL3" localSheetId="10" hidden="1">#REF!</definedName>
    <definedName name="_PL3" localSheetId="22" hidden="1">#REF!</definedName>
    <definedName name="_PL3" localSheetId="9" hidden="1">#REF!</definedName>
    <definedName name="_PL3" localSheetId="5" hidden="1">#REF!</definedName>
    <definedName name="_PL3" localSheetId="4" hidden="1">#REF!</definedName>
    <definedName name="_PL3" localSheetId="26" hidden="1">#REF!</definedName>
    <definedName name="_PL3" localSheetId="6" hidden="1">#REF!</definedName>
    <definedName name="_PL3" localSheetId="8" hidden="1">#REF!</definedName>
    <definedName name="_PL3" localSheetId="27" hidden="1">#REF!</definedName>
    <definedName name="_PL3" localSheetId="7" hidden="1">#REF!</definedName>
    <definedName name="_PL3" hidden="1">#REF!</definedName>
    <definedName name="_SOC10">0.3456</definedName>
    <definedName name="_SOC8">0.2827</definedName>
    <definedName name="_Sort" localSheetId="10" hidden="1">#REF!</definedName>
    <definedName name="_Sort" localSheetId="22" hidden="1">#REF!</definedName>
    <definedName name="_Sort" localSheetId="9" hidden="1">#REF!</definedName>
    <definedName name="_Sort" localSheetId="5" hidden="1">#REF!</definedName>
    <definedName name="_Sort" localSheetId="4" hidden="1">#REF!</definedName>
    <definedName name="_Sort" localSheetId="26" hidden="1">#REF!</definedName>
    <definedName name="_Sort" localSheetId="6" hidden="1">#REF!</definedName>
    <definedName name="_Sort" localSheetId="8" hidden="1">#REF!</definedName>
    <definedName name="_Sort" localSheetId="27" hidden="1">#REF!</definedName>
    <definedName name="_Sort" localSheetId="7" hidden="1">#REF!</definedName>
    <definedName name="_Sort" hidden="1">#REF!</definedName>
    <definedName name="_Sta1">531.877</definedName>
    <definedName name="_Sta2">561.952</definedName>
    <definedName name="_Sta3">712.202</definedName>
    <definedName name="_Sta4">762.202</definedName>
    <definedName name="_Tru21" hidden="1">{"'Sheet1'!$L$16"}</definedName>
    <definedName name="a" hidden="1">{"'Sheet1'!$L$16"}</definedName>
    <definedName name="ABC" localSheetId="10" hidden="1">#REF!</definedName>
    <definedName name="ABC" localSheetId="22" hidden="1">#REF!</definedName>
    <definedName name="ABC" localSheetId="9" hidden="1">#REF!</definedName>
    <definedName name="ABC" localSheetId="5" hidden="1">#REF!</definedName>
    <definedName name="ABC" localSheetId="4" hidden="1">#REF!</definedName>
    <definedName name="ABC" localSheetId="26" hidden="1">#REF!</definedName>
    <definedName name="ABC" localSheetId="6" hidden="1">#REF!</definedName>
    <definedName name="ABC" localSheetId="8" hidden="1">#REF!</definedName>
    <definedName name="ABC" localSheetId="27" hidden="1">#REF!</definedName>
    <definedName name="ABC" localSheetId="7" hidden="1">#REF!</definedName>
    <definedName name="ABC" hidden="1">#REF!</definedName>
    <definedName name="anscount" hidden="1">3</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hidden="1">{"'Sheet1'!$L$16"}</definedName>
    <definedName name="Code" localSheetId="10" hidden="1">#REF!</definedName>
    <definedName name="Code" localSheetId="22" hidden="1">#REF!</definedName>
    <definedName name="Code" localSheetId="9" hidden="1">#REF!</definedName>
    <definedName name="Code" localSheetId="5" hidden="1">#REF!</definedName>
    <definedName name="Code" localSheetId="4" hidden="1">#REF!</definedName>
    <definedName name="Code" localSheetId="26" hidden="1">#REF!</definedName>
    <definedName name="Code" localSheetId="6" hidden="1">#REF!</definedName>
    <definedName name="Code" localSheetId="8" hidden="1">#REF!</definedName>
    <definedName name="Code" localSheetId="27" hidden="1">#REF!</definedName>
    <definedName name="Code" localSheetId="7" hidden="1">#REF!</definedName>
    <definedName name="Code" hidden="1">#REF!</definedName>
    <definedName name="Cotsatma">9726</definedName>
    <definedName name="Cotthepma">9726</definedName>
    <definedName name="CP" localSheetId="10" hidden="1">#REF!</definedName>
    <definedName name="CP" localSheetId="22" hidden="1">#REF!</definedName>
    <definedName name="CP" localSheetId="9" hidden="1">#REF!</definedName>
    <definedName name="CP" localSheetId="5" hidden="1">#REF!</definedName>
    <definedName name="CP" localSheetId="4" hidden="1">#REF!</definedName>
    <definedName name="CP" localSheetId="26" hidden="1">#REF!</definedName>
    <definedName name="CP" localSheetId="6" hidden="1">#REF!</definedName>
    <definedName name="CP" localSheetId="8" hidden="1">#REF!</definedName>
    <definedName name="CP" localSheetId="27" hidden="1">#REF!</definedName>
    <definedName name="CP" localSheetId="7" hidden="1">#REF!</definedName>
    <definedName name="CP" hidden="1">#REF!</definedName>
    <definedName name="CTCT1" hidden="1">{"'Sheet1'!$L$16"}</definedName>
    <definedName name="chitietbgiang2" hidden="1">{"'Sheet1'!$L$16"}</definedName>
    <definedName name="chung">66</definedName>
    <definedName name="dam">78000</definedName>
    <definedName name="data1" localSheetId="10" hidden="1">#REF!</definedName>
    <definedName name="data1" localSheetId="22" hidden="1">#REF!</definedName>
    <definedName name="data1" localSheetId="9" hidden="1">#REF!</definedName>
    <definedName name="data1" localSheetId="5" hidden="1">#REF!</definedName>
    <definedName name="data1" localSheetId="4" hidden="1">#REF!</definedName>
    <definedName name="data1" localSheetId="26" hidden="1">#REF!</definedName>
    <definedName name="data1" localSheetId="6" hidden="1">#REF!</definedName>
    <definedName name="data1" localSheetId="8" hidden="1">#REF!</definedName>
    <definedName name="data1" localSheetId="27" hidden="1">#REF!</definedName>
    <definedName name="data1" localSheetId="7" hidden="1">#REF!</definedName>
    <definedName name="data1" hidden="1">#REF!</definedName>
    <definedName name="data2" localSheetId="10" hidden="1">#REF!</definedName>
    <definedName name="data2" localSheetId="22" hidden="1">#REF!</definedName>
    <definedName name="data2" localSheetId="9" hidden="1">#REF!</definedName>
    <definedName name="data2" localSheetId="5" hidden="1">#REF!</definedName>
    <definedName name="data2" localSheetId="4" hidden="1">#REF!</definedName>
    <definedName name="data2" localSheetId="26" hidden="1">#REF!</definedName>
    <definedName name="data2" localSheetId="6" hidden="1">#REF!</definedName>
    <definedName name="data2" localSheetId="8" hidden="1">#REF!</definedName>
    <definedName name="data2" localSheetId="27" hidden="1">#REF!</definedName>
    <definedName name="data2" localSheetId="7" hidden="1">#REF!</definedName>
    <definedName name="data2" hidden="1">#REF!</definedName>
    <definedName name="data3" localSheetId="10" hidden="1">#REF!</definedName>
    <definedName name="data3" localSheetId="22" hidden="1">#REF!</definedName>
    <definedName name="data3" localSheetId="9" hidden="1">#REF!</definedName>
    <definedName name="data3" localSheetId="5" hidden="1">#REF!</definedName>
    <definedName name="data3" localSheetId="4" hidden="1">#REF!</definedName>
    <definedName name="data3" localSheetId="26" hidden="1">#REF!</definedName>
    <definedName name="data3" localSheetId="6" hidden="1">#REF!</definedName>
    <definedName name="data3" localSheetId="8" hidden="1">#REF!</definedName>
    <definedName name="data3" localSheetId="27" hidden="1">#REF!</definedName>
    <definedName name="data3" localSheetId="7" hidden="1">#REF!</definedName>
    <definedName name="data3" hidden="1">#REF!</definedName>
    <definedName name="DataFilter" localSheetId="10">[2]!DataFilter</definedName>
    <definedName name="DataFilter" localSheetId="22">[2]!DataFilter</definedName>
    <definedName name="DataFilter" localSheetId="9">[2]!DataFilter</definedName>
    <definedName name="DataFilter" localSheetId="5">[2]!DataFilter</definedName>
    <definedName name="DataFilter" localSheetId="28">[2]!DataFilter</definedName>
    <definedName name="DataFilter" localSheetId="4">[2]!DataFilter</definedName>
    <definedName name="DataFilter" localSheetId="26">[2]!DataFilter</definedName>
    <definedName name="DataFilter" localSheetId="6">[2]!DataFilter</definedName>
    <definedName name="DataFilter" localSheetId="8">[2]!DataFilter</definedName>
    <definedName name="DataFilter" localSheetId="27">[2]!DataFilter</definedName>
    <definedName name="DataFilter" localSheetId="7">[2]!DataFilter</definedName>
    <definedName name="DataFilter">[2]!DataFilter</definedName>
    <definedName name="DataSort" localSheetId="10">[2]!DataSort</definedName>
    <definedName name="DataSort" localSheetId="22">[2]!DataSort</definedName>
    <definedName name="DataSort" localSheetId="9">[2]!DataSort</definedName>
    <definedName name="DataSort" localSheetId="5">[2]!DataSort</definedName>
    <definedName name="DataSort" localSheetId="28">[2]!DataSort</definedName>
    <definedName name="DataSort" localSheetId="4">[2]!DataSort</definedName>
    <definedName name="DataSort" localSheetId="26">[2]!DataSort</definedName>
    <definedName name="DataSort" localSheetId="6">[2]!DataSort</definedName>
    <definedName name="DataSort" localSheetId="8">[2]!DataSort</definedName>
    <definedName name="DataSort" localSheetId="27">[2]!DataSort</definedName>
    <definedName name="DataSort" localSheetId="7">[2]!DataSort</definedName>
    <definedName name="DataSort">[2]!DataSort</definedName>
    <definedName name="DCL_22">12117600</definedName>
    <definedName name="DCL_35">25490000</definedName>
    <definedName name="dddem">0.1</definedName>
    <definedName name="Discount" localSheetId="10" hidden="1">#REF!</definedName>
    <definedName name="Discount" localSheetId="22" hidden="1">#REF!</definedName>
    <definedName name="Discount" localSheetId="9" hidden="1">#REF!</definedName>
    <definedName name="Discount" localSheetId="5" hidden="1">#REF!</definedName>
    <definedName name="Discount" localSheetId="4" hidden="1">#REF!</definedName>
    <definedName name="Discount" localSheetId="26" hidden="1">#REF!</definedName>
    <definedName name="Discount" localSheetId="6" hidden="1">#REF!</definedName>
    <definedName name="Discount" localSheetId="8" hidden="1">#REF!</definedName>
    <definedName name="Discount" localSheetId="27" hidden="1">#REF!</definedName>
    <definedName name="Discount" localSheetId="7" hidden="1">#REF!</definedName>
    <definedName name="Discount" hidden="1">#REF!</definedName>
    <definedName name="display_area_2" localSheetId="10" hidden="1">#REF!</definedName>
    <definedName name="display_area_2" localSheetId="22" hidden="1">#REF!</definedName>
    <definedName name="display_area_2" localSheetId="9" hidden="1">#REF!</definedName>
    <definedName name="display_area_2" localSheetId="5" hidden="1">#REF!</definedName>
    <definedName name="display_area_2" localSheetId="4" hidden="1">#REF!</definedName>
    <definedName name="display_area_2" localSheetId="26" hidden="1">#REF!</definedName>
    <definedName name="display_area_2" localSheetId="6" hidden="1">#REF!</definedName>
    <definedName name="display_area_2" localSheetId="8" hidden="1">#REF!</definedName>
    <definedName name="display_area_2" localSheetId="27" hidden="1">#REF!</definedName>
    <definedName name="display_area_2" localSheetId="7" hidden="1">#REF!</definedName>
    <definedName name="display_area_2" hidden="1">#REF!</definedName>
    <definedName name="docdoc">0.03125</definedName>
    <definedName name="dotcong">1</definedName>
    <definedName name="drf" localSheetId="10" hidden="1">#REF!</definedName>
    <definedName name="drf" localSheetId="22" hidden="1">#REF!</definedName>
    <definedName name="drf" localSheetId="9" hidden="1">#REF!</definedName>
    <definedName name="drf" localSheetId="5" hidden="1">#REF!</definedName>
    <definedName name="drf" localSheetId="4" hidden="1">#REF!</definedName>
    <definedName name="drf" localSheetId="26" hidden="1">#REF!</definedName>
    <definedName name="drf" localSheetId="6" hidden="1">#REF!</definedName>
    <definedName name="drf" localSheetId="8" hidden="1">#REF!</definedName>
    <definedName name="drf" localSheetId="27" hidden="1">#REF!</definedName>
    <definedName name="drf" localSheetId="7" hidden="1">#REF!</definedName>
    <definedName name="drf" hidden="1">#REF!</definedName>
    <definedName name="ds" hidden="1">{#N/A,#N/A,FALSE,"Chi tiÆt"}</definedName>
    <definedName name="dsh" localSheetId="10" hidden="1">#REF!</definedName>
    <definedName name="dsh" localSheetId="22" hidden="1">#REF!</definedName>
    <definedName name="dsh" localSheetId="9" hidden="1">#REF!</definedName>
    <definedName name="dsh" localSheetId="5" hidden="1">#REF!</definedName>
    <definedName name="dsh" localSheetId="4" hidden="1">#REF!</definedName>
    <definedName name="dsh" localSheetId="26" hidden="1">#REF!</definedName>
    <definedName name="dsh" localSheetId="6" hidden="1">#REF!</definedName>
    <definedName name="dsh" localSheetId="8" hidden="1">#REF!</definedName>
    <definedName name="dsh" localSheetId="27" hidden="1">#REF!</definedName>
    <definedName name="dsh" localSheetId="7"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10" hidden="1">#REF!</definedName>
    <definedName name="FCode" localSheetId="22" hidden="1">#REF!</definedName>
    <definedName name="FCode" localSheetId="9" hidden="1">#REF!</definedName>
    <definedName name="FCode" localSheetId="5" hidden="1">#REF!</definedName>
    <definedName name="FCode" localSheetId="4" hidden="1">#REF!</definedName>
    <definedName name="FCode" localSheetId="26" hidden="1">#REF!</definedName>
    <definedName name="FCode" localSheetId="6" hidden="1">#REF!</definedName>
    <definedName name="FCode" localSheetId="8" hidden="1">#REF!</definedName>
    <definedName name="FCode" localSheetId="27" hidden="1">#REF!</definedName>
    <definedName name="FCode" localSheetId="7" hidden="1">#REF!</definedName>
    <definedName name="FCode" hidden="1">#REF!</definedName>
    <definedName name="FI_12">4820</definedName>
    <definedName name="g" hidden="1">{"'Sheet1'!$L$16"}</definedName>
    <definedName name="GoBack" localSheetId="10">[2]Sheet1!GoBack</definedName>
    <definedName name="GoBack" localSheetId="22">[2]Sheet1!GoBack</definedName>
    <definedName name="GoBack" localSheetId="9">[2]Sheet1!GoBack</definedName>
    <definedName name="GoBack" localSheetId="5">[2]Sheet1!GoBack</definedName>
    <definedName name="GoBack" localSheetId="28">[2]Sheet1!GoBack</definedName>
    <definedName name="GoBack" localSheetId="4">[2]Sheet1!GoBack</definedName>
    <definedName name="GoBack" localSheetId="26">[2]Sheet1!GoBack</definedName>
    <definedName name="GoBack" localSheetId="6">[2]Sheet1!GoBack</definedName>
    <definedName name="GoBack" localSheetId="8">[2]Sheet1!GoBack</definedName>
    <definedName name="GoBack" localSheetId="27">[2]Sheet1!GoBack</definedName>
    <definedName name="GoBack" localSheetId="7">[2]Sheet1!GoBack</definedName>
    <definedName name="GoBack">[2]Sheet1!GoBack</definedName>
    <definedName name="h" hidden="1">{"'Sheet1'!$L$16"}</definedName>
    <definedName name="Hdao">0.3</definedName>
    <definedName name="Hdap">5.2</definedName>
    <definedName name="Heä_soá_laép_xaø_H">1.7</definedName>
    <definedName name="Heso">'[3]MT DPin (2)'!$BP$99</definedName>
    <definedName name="HiddenRows" localSheetId="10" hidden="1">#REF!</definedName>
    <definedName name="HiddenRows" localSheetId="22" hidden="1">#REF!</definedName>
    <definedName name="HiddenRows" localSheetId="9" hidden="1">#REF!</definedName>
    <definedName name="HiddenRows" localSheetId="5" hidden="1">#REF!</definedName>
    <definedName name="HiddenRows" localSheetId="4" hidden="1">#REF!</definedName>
    <definedName name="HiddenRows" localSheetId="26" hidden="1">#REF!</definedName>
    <definedName name="HiddenRows" localSheetId="6" hidden="1">#REF!</definedName>
    <definedName name="HiddenRows" localSheetId="8" hidden="1">#REF!</definedName>
    <definedName name="HiddenRows" localSheetId="27" hidden="1">#REF!</definedName>
    <definedName name="HiddenRows" localSheetId="7"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j" hidden="1">{"'Sheet1'!$L$16"}</definedName>
    <definedName name="k" hidden="1">{"'Sheet1'!$L$16"}</definedName>
    <definedName name="ksbn" hidden="1">{"'Sheet1'!$L$16"}</definedName>
    <definedName name="kshn" hidden="1">{"'Sheet1'!$L$16"}</definedName>
    <definedName name="ksls" hidden="1">{"'Sheet1'!$L$16"}</definedName>
    <definedName name="khac">2</definedName>
    <definedName name="khongtruotgia" hidden="1">{"'Sheet1'!$L$16"}</definedName>
    <definedName name="l" hidden="1">{"'Sheet1'!$L$16"}</definedName>
    <definedName name="L63x6">5800</definedName>
    <definedName name="langson" hidden="1">{"'Sheet1'!$L$16"}</definedName>
    <definedName name="LBS_22">107800000</definedName>
    <definedName name="lk" localSheetId="10" hidden="1">#REF!</definedName>
    <definedName name="lk" localSheetId="22" hidden="1">#REF!</definedName>
    <definedName name="lk" localSheetId="9" hidden="1">#REF!</definedName>
    <definedName name="lk" localSheetId="5" hidden="1">#REF!</definedName>
    <definedName name="lk" localSheetId="4" hidden="1">#REF!</definedName>
    <definedName name="lk" localSheetId="26" hidden="1">#REF!</definedName>
    <definedName name="lk" localSheetId="6" hidden="1">#REF!</definedName>
    <definedName name="lk" localSheetId="8" hidden="1">#REF!</definedName>
    <definedName name="lk" localSheetId="27" hidden="1">#REF!</definedName>
    <definedName name="lk" localSheetId="7" hidden="1">#REF!</definedName>
    <definedName name="lk" hidden="1">#REF!</definedName>
    <definedName name="m" hidden="1">{"'Sheet1'!$L$16"}</definedName>
    <definedName name="mo" hidden="1">{"'Sheet1'!$L$16"}</definedName>
    <definedName name="moi" hidden="1">{"'Sheet1'!$L$16"}</definedName>
    <definedName name="n" hidden="1">{"'Sheet1'!$L$16"}</definedName>
    <definedName name="OrderTable" localSheetId="10" hidden="1">#REF!</definedName>
    <definedName name="OrderTable" localSheetId="22" hidden="1">#REF!</definedName>
    <definedName name="OrderTable" localSheetId="9" hidden="1">#REF!</definedName>
    <definedName name="OrderTable" localSheetId="5" hidden="1">#REF!</definedName>
    <definedName name="OrderTable" localSheetId="4" hidden="1">#REF!</definedName>
    <definedName name="OrderTable" localSheetId="26" hidden="1">#REF!</definedName>
    <definedName name="OrderTable" localSheetId="6" hidden="1">#REF!</definedName>
    <definedName name="OrderTable" localSheetId="8" hidden="1">#REF!</definedName>
    <definedName name="OrderTable" localSheetId="27" hidden="1">#REF!</definedName>
    <definedName name="OrderTable" localSheetId="7" hidden="1">#REF!</definedName>
    <definedName name="OrderTable" hidden="1">#REF!</definedName>
    <definedName name="PAIII_" hidden="1">{"'Sheet1'!$L$16"}</definedName>
    <definedName name="PMS" hidden="1">{"'Sheet1'!$L$16"}</definedName>
    <definedName name="_xlnm.Print_Area" localSheetId="16">'BM18 BC nam DP'!$A$1:$M$77</definedName>
    <definedName name="_xlnm.Print_Area" localSheetId="13">'NC07 TH TPCP'!$A$1:$U$19</definedName>
    <definedName name="_xlnm.Print_Area" localSheetId="14">'NC08 TPCP KH'!$A$1:$AK$39</definedName>
    <definedName name="_xlnm.Print_Area" localSheetId="15">'NC11 PPP'!$A$1:$Q$19</definedName>
    <definedName name="_xlnm.Print_Area" localSheetId="12">'ODAKH NSNN'!$A$1:$BQ$74</definedName>
    <definedName name="_xlnm.Print_Area" localSheetId="18">Quy2TPCPDP!$A$1:$P$38</definedName>
    <definedName name="_xlnm.Print_Area" localSheetId="17">Quy2THDP!$A$1:$Q$72</definedName>
    <definedName name="_xlnm.Print_Area" localSheetId="19">'Quy2von khac Dp'!$A$1:$O$38</definedName>
    <definedName name="_xlnm.Print_Area" localSheetId="11">TH!$A$1:$L$33</definedName>
    <definedName name="_xlnm.Print_Titles" localSheetId="16">'BM18 BC nam DP'!$6:$8</definedName>
    <definedName name="_xlnm.Print_Titles" localSheetId="23">CTMT!$6:$12</definedName>
    <definedName name="_xlnm.Print_Titles" localSheetId="10">'GNVSN (2)'!$5:$6</definedName>
    <definedName name="_xlnm.Print_Titles" localSheetId="21">khv!$5:$9</definedName>
    <definedName name="_xlnm.Print_Titles" localSheetId="22">'khv (2)'!$5:$9</definedName>
    <definedName name="_xlnm.Print_Titles" localSheetId="13">'NC07 TH TPCP'!$6:$9</definedName>
    <definedName name="_xlnm.Print_Titles" localSheetId="14">'NC08 TPCP KH'!$6:$9</definedName>
    <definedName name="_xlnm.Print_Titles" localSheetId="12">'ODAKH NSNN'!$8:$15</definedName>
    <definedName name="_xlnm.Print_Titles" localSheetId="9">'pl theo doi '!$5:$7</definedName>
    <definedName name="_xlnm.Print_Titles" localSheetId="0">'pl01'!#REF!</definedName>
    <definedName name="_xlnm.Print_Titles" localSheetId="1">pl01a!$6:$7</definedName>
    <definedName name="_xlnm.Print_Titles" localSheetId="3">'pl02'!$6:$7</definedName>
    <definedName name="_xlnm.Print_Titles" localSheetId="5">'pl02 (2)'!$6:$7</definedName>
    <definedName name="_xlnm.Print_Titles" localSheetId="28">'pl02 (3)'!$6:$7</definedName>
    <definedName name="_xlnm.Print_Titles" localSheetId="4">'pl02 a'!$6:$7</definedName>
    <definedName name="_xlnm.Print_Titles" localSheetId="26">'pl03'!$5:$7</definedName>
    <definedName name="_xlnm.Print_Titles" localSheetId="6">'pl03 (2)'!$5:$7</definedName>
    <definedName name="_xlnm.Print_Titles" localSheetId="8">'pl03 a'!$5:$7</definedName>
    <definedName name="_xlnm.Print_Titles" localSheetId="27">'pl04'!$5:$6</definedName>
    <definedName name="_xlnm.Print_Titles" localSheetId="7">'pl04 a'!$5:$6</definedName>
    <definedName name="_xlnm.Print_Titles" localSheetId="2">QTDAHT!$6:$6</definedName>
    <definedName name="_xlnm.Print_Titles" localSheetId="18">Quy2TPCPDP!$8:$12</definedName>
    <definedName name="_xlnm.Print_Titles" localSheetId="17">Quy2THDP!$9:$11</definedName>
    <definedName name="_xlnm.Print_Titles" localSheetId="19">'Quy2von khac Dp'!$7:$11</definedName>
    <definedName name="_xlnm.Print_Titles" localSheetId="11">TH!$5:$7</definedName>
    <definedName name="ProdForm" localSheetId="10" hidden="1">#REF!</definedName>
    <definedName name="ProdForm" localSheetId="22" hidden="1">#REF!</definedName>
    <definedName name="ProdForm" localSheetId="9" hidden="1">#REF!</definedName>
    <definedName name="ProdForm" localSheetId="5" hidden="1">#REF!</definedName>
    <definedName name="ProdForm" localSheetId="4" hidden="1">#REF!</definedName>
    <definedName name="ProdForm" localSheetId="26" hidden="1">#REF!</definedName>
    <definedName name="ProdForm" localSheetId="6" hidden="1">#REF!</definedName>
    <definedName name="ProdForm" localSheetId="8" hidden="1">#REF!</definedName>
    <definedName name="ProdForm" localSheetId="27" hidden="1">#REF!</definedName>
    <definedName name="ProdForm" localSheetId="7" hidden="1">#REF!</definedName>
    <definedName name="ProdForm" hidden="1">#REF!</definedName>
    <definedName name="Product" localSheetId="10" hidden="1">#REF!</definedName>
    <definedName name="Product" localSheetId="22" hidden="1">#REF!</definedName>
    <definedName name="Product" localSheetId="9" hidden="1">#REF!</definedName>
    <definedName name="Product" localSheetId="5" hidden="1">#REF!</definedName>
    <definedName name="Product" localSheetId="4" hidden="1">#REF!</definedName>
    <definedName name="Product" localSheetId="26" hidden="1">#REF!</definedName>
    <definedName name="Product" localSheetId="6" hidden="1">#REF!</definedName>
    <definedName name="Product" localSheetId="8" hidden="1">#REF!</definedName>
    <definedName name="Product" localSheetId="27" hidden="1">#REF!</definedName>
    <definedName name="Product" localSheetId="7" hidden="1">#REF!</definedName>
    <definedName name="Product" hidden="1">#REF!</definedName>
    <definedName name="rate">14000</definedName>
    <definedName name="RCArea" localSheetId="10" hidden="1">#REF!</definedName>
    <definedName name="RCArea" localSheetId="22" hidden="1">#REF!</definedName>
    <definedName name="RCArea" localSheetId="9" hidden="1">#REF!</definedName>
    <definedName name="RCArea" localSheetId="5" hidden="1">#REF!</definedName>
    <definedName name="RCArea" localSheetId="4" hidden="1">#REF!</definedName>
    <definedName name="RCArea" localSheetId="26" hidden="1">#REF!</definedName>
    <definedName name="RCArea" localSheetId="6" hidden="1">#REF!</definedName>
    <definedName name="RCArea" localSheetId="8" hidden="1">#REF!</definedName>
    <definedName name="RCArea" localSheetId="27" hidden="1">#REF!</definedName>
    <definedName name="RCArea" localSheetId="7" hidden="1">#REF!</definedName>
    <definedName name="RCArea" hidden="1">#REF!</definedName>
    <definedName name="S.dinh">640</definedName>
    <definedName name="Spanner_Auto_File">"C:\My Documents\tinh cdo.x2a"</definedName>
    <definedName name="SpecialPrice" localSheetId="10" hidden="1">#REF!</definedName>
    <definedName name="SpecialPrice" localSheetId="22" hidden="1">#REF!</definedName>
    <definedName name="SpecialPrice" localSheetId="9" hidden="1">#REF!</definedName>
    <definedName name="SpecialPrice" localSheetId="5" hidden="1">#REF!</definedName>
    <definedName name="SpecialPrice" localSheetId="4" hidden="1">#REF!</definedName>
    <definedName name="SpecialPrice" localSheetId="26" hidden="1">#REF!</definedName>
    <definedName name="SpecialPrice" localSheetId="6" hidden="1">#REF!</definedName>
    <definedName name="SpecialPrice" localSheetId="8" hidden="1">#REF!</definedName>
    <definedName name="SpecialPrice" localSheetId="27" hidden="1">#REF!</definedName>
    <definedName name="SpecialPrice" localSheetId="7" hidden="1">#REF!</definedName>
    <definedName name="SpecialPrice" hidden="1">#REF!</definedName>
    <definedName name="t" hidden="1">{"'Sheet1'!$L$16"}</definedName>
    <definedName name="Tang">100</definedName>
    <definedName name="TaxTV">10%</definedName>
    <definedName name="TaxXL">5%</definedName>
    <definedName name="tbl_ProdInfo" localSheetId="10" hidden="1">#REF!</definedName>
    <definedName name="tbl_ProdInfo" localSheetId="22" hidden="1">#REF!</definedName>
    <definedName name="tbl_ProdInfo" localSheetId="9" hidden="1">#REF!</definedName>
    <definedName name="tbl_ProdInfo" localSheetId="5" hidden="1">#REF!</definedName>
    <definedName name="tbl_ProdInfo" localSheetId="4" hidden="1">#REF!</definedName>
    <definedName name="tbl_ProdInfo" localSheetId="26" hidden="1">#REF!</definedName>
    <definedName name="tbl_ProdInfo" localSheetId="6" hidden="1">#REF!</definedName>
    <definedName name="tbl_ProdInfo" localSheetId="8" hidden="1">#REF!</definedName>
    <definedName name="tbl_ProdInfo" localSheetId="27" hidden="1">#REF!</definedName>
    <definedName name="tbl_ProdInfo" localSheetId="7" hidden="1">#REF!</definedName>
    <definedName name="tbl_ProdInfo" hidden="1">#REF!</definedName>
    <definedName name="Tiepdiama">9500</definedName>
    <definedName name="ttttt" hidden="1">{"'Sheet1'!$L$16"}</definedName>
    <definedName name="TTTTTTTTT" hidden="1">{"'Sheet1'!$L$16"}</definedName>
    <definedName name="ttttttttttt" hidden="1">{"'Sheet1'!$L$16"}</definedName>
    <definedName name="tuyennhanh" hidden="1">{"'Sheet1'!$L$16"}</definedName>
    <definedName name="tytrong16so5nam">'[1]PLI CTrinh'!$CN$10</definedName>
    <definedName name="tha" hidden="1">{"'Sheet1'!$L$16"}</definedName>
    <definedName name="thepma">10500</definedName>
    <definedName name="thue">6</definedName>
    <definedName name="u" hidden="1">{"'Sheet1'!$L$16"}</definedName>
    <definedName name="ư" hidden="1">{"'Sheet1'!$L$16"}</definedName>
    <definedName name="v" hidden="1">{"'Sheet1'!$L$16"}</definedName>
    <definedName name="VAÄT_LIEÄU">"nhandongia"</definedName>
    <definedName name="vcoto" hidden="1">{"'Sheet1'!$L$16"}</definedName>
    <definedName name="Viet" hidden="1">{"'Sheet1'!$L$16"}</definedName>
    <definedName name="WIRE1">5</definedName>
    <definedName name="wrn.aaa." hidden="1">{#N/A,#N/A,FALSE,"Sheet1";#N/A,#N/A,FALSE,"Sheet1";#N/A,#N/A,FALSE,"Sheet1"}</definedName>
    <definedName name="wrn.cong." hidden="1">{#N/A,#N/A,FALSE,"Sheet1"}</definedName>
    <definedName name="wrn.chi._.tiÆt." hidden="1">{#N/A,#N/A,FALSE,"Chi tiÆt"}</definedName>
    <definedName name="wrn.vd." hidden="1">{#N/A,#N/A,TRUE,"BT M200 da 10x20"}</definedName>
    <definedName name="XBCNCKT">5600</definedName>
    <definedName name="XCCT">0.5</definedName>
    <definedName name="xls" hidden="1">{"'Sheet1'!$L$16"}</definedName>
    <definedName name="xlttbninh" hidden="1">{"'Sheet1'!$L$16"}</definedName>
    <definedName name="XTKKTTC">7500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6" i="48" l="1"/>
  <c r="E29" i="48"/>
  <c r="E39" i="48" s="1"/>
  <c r="A3" i="48"/>
  <c r="J77" i="46" l="1"/>
  <c r="K77" i="46"/>
  <c r="L77" i="46"/>
  <c r="M77" i="46"/>
  <c r="N77" i="46"/>
  <c r="O77" i="46"/>
  <c r="P77" i="46"/>
  <c r="Q77" i="46"/>
  <c r="Q76" i="46" s="1"/>
  <c r="R77" i="46"/>
  <c r="S77" i="46"/>
  <c r="T77" i="46"/>
  <c r="U77" i="46"/>
  <c r="V77" i="46"/>
  <c r="V76" i="46" s="1"/>
  <c r="W77" i="46"/>
  <c r="X77" i="46"/>
  <c r="I77" i="46"/>
  <c r="J76" i="46"/>
  <c r="K76" i="46"/>
  <c r="L76" i="46"/>
  <c r="M76" i="46"/>
  <c r="N76" i="46"/>
  <c r="O76" i="46"/>
  <c r="P76" i="46"/>
  <c r="R76" i="46"/>
  <c r="S76" i="46"/>
  <c r="T76" i="46"/>
  <c r="U76" i="46"/>
  <c r="W76" i="46"/>
  <c r="X76" i="46"/>
  <c r="J84" i="46"/>
  <c r="K84" i="46"/>
  <c r="L84" i="46"/>
  <c r="M84" i="46"/>
  <c r="N84" i="46"/>
  <c r="O84" i="46"/>
  <c r="P84" i="46"/>
  <c r="Q84" i="46"/>
  <c r="R84" i="46"/>
  <c r="S84" i="46"/>
  <c r="T84" i="46"/>
  <c r="U84" i="46"/>
  <c r="V84" i="46"/>
  <c r="Z84" i="46" s="1"/>
  <c r="W84" i="46"/>
  <c r="X84" i="46"/>
  <c r="I84" i="46"/>
  <c r="J80" i="46"/>
  <c r="K80" i="46"/>
  <c r="L80" i="46"/>
  <c r="M80" i="46"/>
  <c r="N80" i="46"/>
  <c r="O80" i="46"/>
  <c r="P80" i="46"/>
  <c r="Q80" i="46"/>
  <c r="R80" i="46"/>
  <c r="S80" i="46"/>
  <c r="T80" i="46"/>
  <c r="U80" i="46"/>
  <c r="V80" i="46"/>
  <c r="W80" i="46"/>
  <c r="X80" i="46"/>
  <c r="I80" i="46"/>
  <c r="Y84" i="46"/>
  <c r="Q85" i="46"/>
  <c r="T85" i="46"/>
  <c r="V85" i="46"/>
  <c r="Y85" i="46" s="1"/>
  <c r="Q82" i="46"/>
  <c r="T82" i="46" s="1"/>
  <c r="V82" i="46"/>
  <c r="Y82" i="46"/>
  <c r="Q83" i="46"/>
  <c r="T83" i="46"/>
  <c r="V83" i="46"/>
  <c r="Y83" i="46" s="1"/>
  <c r="Z85" i="46" l="1"/>
  <c r="Z82" i="46"/>
  <c r="Z83" i="46"/>
  <c r="I48" i="46" l="1"/>
  <c r="Z53" i="46"/>
  <c r="Y53" i="46"/>
  <c r="Y54" i="46"/>
  <c r="J53" i="46"/>
  <c r="K53" i="46"/>
  <c r="L53" i="46"/>
  <c r="M53" i="46"/>
  <c r="N53" i="46"/>
  <c r="O53" i="46"/>
  <c r="P53" i="46"/>
  <c r="Q53" i="46"/>
  <c r="R53" i="46"/>
  <c r="S53" i="46"/>
  <c r="T53" i="46"/>
  <c r="U53" i="46"/>
  <c r="V53" i="46"/>
  <c r="W53" i="46"/>
  <c r="X53" i="46"/>
  <c r="Z78" i="46" l="1"/>
  <c r="Z79" i="46"/>
  <c r="Z80" i="46"/>
  <c r="Z81" i="46"/>
  <c r="Y77" i="46"/>
  <c r="Y78" i="46"/>
  <c r="Y79" i="46"/>
  <c r="Y80" i="46"/>
  <c r="Y81" i="46"/>
  <c r="I76" i="46"/>
  <c r="I8" i="46" s="1"/>
  <c r="J78" i="46"/>
  <c r="K78" i="46"/>
  <c r="L78" i="46"/>
  <c r="M78" i="46"/>
  <c r="N78" i="46"/>
  <c r="O78" i="46"/>
  <c r="P78" i="46"/>
  <c r="Q78" i="46"/>
  <c r="R78" i="46"/>
  <c r="S78" i="46"/>
  <c r="T78" i="46"/>
  <c r="U78" i="46"/>
  <c r="V78" i="46"/>
  <c r="W78" i="46"/>
  <c r="X78" i="46"/>
  <c r="I78" i="46"/>
  <c r="V81" i="46"/>
  <c r="T81" i="46"/>
  <c r="Q81" i="46"/>
  <c r="T79" i="46"/>
  <c r="Q79" i="46"/>
  <c r="V25" i="46"/>
  <c r="A3" i="47"/>
  <c r="L19" i="47"/>
  <c r="L20" i="47"/>
  <c r="O20" i="47" s="1"/>
  <c r="O18" i="47"/>
  <c r="O19" i="47"/>
  <c r="L18" i="47"/>
  <c r="Z76" i="46" l="1"/>
  <c r="Y76" i="46"/>
  <c r="Z77" i="46"/>
  <c r="M17" i="47"/>
  <c r="V49" i="46" l="1"/>
  <c r="V42" i="46"/>
  <c r="J45" i="46"/>
  <c r="N45" i="46"/>
  <c r="P45" i="46"/>
  <c r="R45" i="46"/>
  <c r="W45" i="46"/>
  <c r="X45" i="46"/>
  <c r="I45" i="46"/>
  <c r="V46" i="46"/>
  <c r="V45" i="46" s="1"/>
  <c r="J43" i="46"/>
  <c r="K43" i="46"/>
  <c r="L43" i="46"/>
  <c r="M43" i="46"/>
  <c r="N43" i="46"/>
  <c r="O43" i="46"/>
  <c r="P43" i="46"/>
  <c r="Q43" i="46"/>
  <c r="R43" i="46"/>
  <c r="S43" i="46"/>
  <c r="T43" i="46"/>
  <c r="U43" i="46"/>
  <c r="W43" i="46"/>
  <c r="X43" i="46"/>
  <c r="I43" i="46"/>
  <c r="V44" i="46"/>
  <c r="V43" i="46" s="1"/>
  <c r="G16" i="47"/>
  <c r="H9" i="47"/>
  <c r="I9" i="47"/>
  <c r="J9" i="47"/>
  <c r="M9" i="47"/>
  <c r="N9" i="47"/>
  <c r="G9" i="47" l="1"/>
  <c r="G8" i="47" s="1"/>
  <c r="Q12" i="47"/>
  <c r="P12" i="47"/>
  <c r="S12" i="47" s="1"/>
  <c r="L12" i="47"/>
  <c r="O12" i="47" s="1"/>
  <c r="H13" i="47"/>
  <c r="H8" i="47" s="1"/>
  <c r="I13" i="47"/>
  <c r="I8" i="47" s="1"/>
  <c r="J13" i="47"/>
  <c r="J8" i="47" s="1"/>
  <c r="M13" i="47"/>
  <c r="M8" i="47" s="1"/>
  <c r="N13" i="47"/>
  <c r="N8" i="47" s="1"/>
  <c r="G13" i="47"/>
  <c r="G15" i="47"/>
  <c r="G7" i="47" s="1"/>
  <c r="H16" i="47"/>
  <c r="H15" i="47" s="1"/>
  <c r="I16" i="47"/>
  <c r="I15" i="47" s="1"/>
  <c r="I7" i="47" s="1"/>
  <c r="J16" i="47"/>
  <c r="J15" i="47" s="1"/>
  <c r="J7" i="47" s="1"/>
  <c r="M16" i="47"/>
  <c r="M15" i="47" s="1"/>
  <c r="N16" i="47"/>
  <c r="N15" i="47" s="1"/>
  <c r="N7" i="47" s="1"/>
  <c r="M7" i="47" l="1"/>
  <c r="H7" i="47"/>
  <c r="K17" i="47"/>
  <c r="K16" i="47" s="1"/>
  <c r="K15" i="47" s="1"/>
  <c r="L14" i="47"/>
  <c r="L13" i="47" s="1"/>
  <c r="K14" i="47"/>
  <c r="K13" i="47" s="1"/>
  <c r="L11" i="47"/>
  <c r="K11" i="47"/>
  <c r="Q10" i="47"/>
  <c r="Q9" i="47" s="1"/>
  <c r="L10" i="47"/>
  <c r="L9" i="47" s="1"/>
  <c r="L8" i="47" s="1"/>
  <c r="K10" i="47"/>
  <c r="K9" i="47" l="1"/>
  <c r="K8" i="47" s="1"/>
  <c r="K7" i="47" s="1"/>
  <c r="W10" i="47"/>
  <c r="R11" i="47"/>
  <c r="R14" i="47"/>
  <c r="O10" i="47"/>
  <c r="O9" i="47"/>
  <c r="L17" i="47"/>
  <c r="L16" i="47" s="1"/>
  <c r="L15" i="47" s="1"/>
  <c r="L7" i="47" s="1"/>
  <c r="Y10" i="47"/>
  <c r="O8" i="47"/>
  <c r="O11" i="47"/>
  <c r="O14" i="47"/>
  <c r="R10" i="47"/>
  <c r="P10" i="47" s="1"/>
  <c r="R9" i="47" l="1"/>
  <c r="Q8" i="47"/>
  <c r="S10" i="47"/>
  <c r="P9" i="47"/>
  <c r="S9" i="47" s="1"/>
  <c r="O17" i="47"/>
  <c r="R17" i="47"/>
  <c r="O16" i="47" l="1"/>
  <c r="R16" i="47"/>
  <c r="P7" i="47" l="1"/>
  <c r="S7" i="47" s="1"/>
  <c r="R8" i="47"/>
  <c r="P8" i="47"/>
  <c r="S8" i="47" s="1"/>
  <c r="O15" i="47" l="1"/>
  <c r="R15" i="47"/>
  <c r="O7" i="47" l="1"/>
  <c r="R7" i="47"/>
  <c r="Q7" i="47"/>
  <c r="J35" i="46" l="1"/>
  <c r="K35" i="46"/>
  <c r="L35" i="46"/>
  <c r="M35" i="46"/>
  <c r="N35" i="46"/>
  <c r="O35" i="46"/>
  <c r="R35" i="46"/>
  <c r="S35" i="46"/>
  <c r="U35" i="46"/>
  <c r="W35" i="46"/>
  <c r="X35" i="46"/>
  <c r="J37" i="46"/>
  <c r="K37" i="46"/>
  <c r="L37" i="46"/>
  <c r="M37" i="46"/>
  <c r="N37" i="46"/>
  <c r="O37" i="46"/>
  <c r="P37" i="46"/>
  <c r="R37" i="46"/>
  <c r="S37" i="46"/>
  <c r="U37" i="46"/>
  <c r="W37" i="46"/>
  <c r="X37" i="46"/>
  <c r="N56" i="46" l="1"/>
  <c r="W56" i="46"/>
  <c r="P59" i="46"/>
  <c r="P56" i="46" s="1"/>
  <c r="J66" i="46"/>
  <c r="K66" i="46"/>
  <c r="L66" i="46"/>
  <c r="M66" i="46"/>
  <c r="N66" i="46"/>
  <c r="O66" i="46"/>
  <c r="P66" i="46"/>
  <c r="R66" i="46"/>
  <c r="S66" i="46"/>
  <c r="U66" i="46"/>
  <c r="W66" i="46"/>
  <c r="X66" i="46"/>
  <c r="J63" i="46"/>
  <c r="J62" i="46" s="1"/>
  <c r="K63" i="46"/>
  <c r="L63" i="46"/>
  <c r="M63" i="46"/>
  <c r="N63" i="46"/>
  <c r="O63" i="46"/>
  <c r="P63" i="46"/>
  <c r="R63" i="46"/>
  <c r="W63" i="46"/>
  <c r="X63" i="46"/>
  <c r="J70" i="46"/>
  <c r="K70" i="46"/>
  <c r="L70" i="46"/>
  <c r="M70" i="46"/>
  <c r="N70" i="46"/>
  <c r="O70" i="46"/>
  <c r="P70" i="46"/>
  <c r="S70" i="46"/>
  <c r="T70" i="46"/>
  <c r="U70" i="46"/>
  <c r="W70" i="46"/>
  <c r="X70" i="46"/>
  <c r="J72" i="46"/>
  <c r="N72" i="46"/>
  <c r="R72" i="46"/>
  <c r="Q75" i="46"/>
  <c r="Q65" i="46"/>
  <c r="T65" i="46" s="1"/>
  <c r="J68" i="46"/>
  <c r="N68" i="46"/>
  <c r="Q68" i="46"/>
  <c r="R68" i="46"/>
  <c r="S68" i="46"/>
  <c r="T69" i="46"/>
  <c r="T68" i="46" s="1"/>
  <c r="Q69" i="46"/>
  <c r="A3" i="46"/>
  <c r="J40" i="46"/>
  <c r="N40" i="46"/>
  <c r="R40" i="46"/>
  <c r="W40" i="46"/>
  <c r="T42" i="46"/>
  <c r="Q42" i="46"/>
  <c r="T36" i="46"/>
  <c r="T35" i="46" s="1"/>
  <c r="P36" i="46"/>
  <c r="P35" i="46" s="1"/>
  <c r="V50" i="46"/>
  <c r="V48" i="46"/>
  <c r="T49" i="46"/>
  <c r="J47" i="46"/>
  <c r="N47" i="46"/>
  <c r="N39" i="46" s="1"/>
  <c r="R47" i="46"/>
  <c r="W47" i="46"/>
  <c r="X47" i="46"/>
  <c r="P49" i="46"/>
  <c r="P50" i="46"/>
  <c r="P48" i="46"/>
  <c r="P47" i="46" s="1"/>
  <c r="Q49" i="46"/>
  <c r="Q50" i="46"/>
  <c r="T50" i="46" s="1"/>
  <c r="I46" i="46"/>
  <c r="P46" i="46" s="1"/>
  <c r="I42" i="46"/>
  <c r="P42" i="46" s="1"/>
  <c r="J33" i="46"/>
  <c r="J32" i="46" s="1"/>
  <c r="K33" i="46"/>
  <c r="K32" i="46" s="1"/>
  <c r="L33" i="46"/>
  <c r="L32" i="46" s="1"/>
  <c r="M33" i="46"/>
  <c r="M32" i="46" s="1"/>
  <c r="N33" i="46"/>
  <c r="N32" i="46" s="1"/>
  <c r="O33" i="46"/>
  <c r="O32" i="46" s="1"/>
  <c r="P33" i="46"/>
  <c r="P32" i="46" s="1"/>
  <c r="R33" i="46"/>
  <c r="R32" i="46" s="1"/>
  <c r="S33" i="46"/>
  <c r="S32" i="46" s="1"/>
  <c r="U33" i="46"/>
  <c r="U32" i="46" s="1"/>
  <c r="W33" i="46"/>
  <c r="W32" i="46" s="1"/>
  <c r="X33" i="46"/>
  <c r="X32" i="46" s="1"/>
  <c r="I33" i="46"/>
  <c r="I58" i="46"/>
  <c r="I57" i="46"/>
  <c r="J74" i="46"/>
  <c r="K74" i="46"/>
  <c r="L74" i="46"/>
  <c r="M74" i="46"/>
  <c r="N74" i="46"/>
  <c r="O74" i="46"/>
  <c r="P74" i="46"/>
  <c r="Q74" i="46"/>
  <c r="R74" i="46"/>
  <c r="S74" i="46"/>
  <c r="U74" i="46"/>
  <c r="W74" i="46"/>
  <c r="X74" i="46"/>
  <c r="R71" i="46"/>
  <c r="R70" i="46" s="1"/>
  <c r="R60" i="46"/>
  <c r="R57" i="46"/>
  <c r="R56" i="46" s="1"/>
  <c r="R54" i="46"/>
  <c r="R39" i="46"/>
  <c r="I74" i="46"/>
  <c r="I72" i="46"/>
  <c r="I71" i="46"/>
  <c r="I70" i="46" s="1"/>
  <c r="I67" i="46"/>
  <c r="I66" i="46" s="1"/>
  <c r="I65" i="46"/>
  <c r="I64" i="46"/>
  <c r="I61" i="46"/>
  <c r="I60" i="46" s="1"/>
  <c r="J60" i="46"/>
  <c r="J59" i="46"/>
  <c r="J56" i="46" s="1"/>
  <c r="J55" i="46"/>
  <c r="I55" i="46" s="1"/>
  <c r="I54" i="46" s="1"/>
  <c r="I50" i="46"/>
  <c r="I49" i="46"/>
  <c r="I44" i="46"/>
  <c r="I41" i="46"/>
  <c r="P41" i="46" s="1"/>
  <c r="I38" i="46"/>
  <c r="I37" i="46" s="1"/>
  <c r="I35" i="46"/>
  <c r="P40" i="46" l="1"/>
  <c r="R62" i="46"/>
  <c r="I63" i="46"/>
  <c r="N62" i="46"/>
  <c r="N52" i="46" s="1"/>
  <c r="N51" i="46" s="1"/>
  <c r="R52" i="46"/>
  <c r="R51" i="46" s="1"/>
  <c r="I56" i="46"/>
  <c r="I32" i="46"/>
  <c r="J54" i="46"/>
  <c r="J52" i="46" s="1"/>
  <c r="J51" i="46" s="1"/>
  <c r="N31" i="46"/>
  <c r="R31" i="46"/>
  <c r="J39" i="46"/>
  <c r="J31" i="46" s="1"/>
  <c r="I53" i="46"/>
  <c r="R30" i="46" l="1"/>
  <c r="R8" i="46" s="1"/>
  <c r="J30" i="46"/>
  <c r="J8" i="46" s="1"/>
  <c r="N30" i="46"/>
  <c r="N8" i="46" s="1"/>
  <c r="W26" i="46"/>
  <c r="J27" i="46"/>
  <c r="J26" i="46" s="1"/>
  <c r="N27" i="46"/>
  <c r="N26" i="46" s="1"/>
  <c r="R27" i="46"/>
  <c r="R26" i="46" s="1"/>
  <c r="S27" i="46"/>
  <c r="S26" i="46" s="1"/>
  <c r="W27" i="46"/>
  <c r="I27" i="46"/>
  <c r="I26" i="46" s="1"/>
  <c r="V29" i="46"/>
  <c r="Q29" i="46"/>
  <c r="T29" i="46" s="1"/>
  <c r="P29" i="46"/>
  <c r="K12" i="46"/>
  <c r="L12" i="46"/>
  <c r="M12" i="46"/>
  <c r="R12" i="46"/>
  <c r="S12" i="46"/>
  <c r="U12" i="46"/>
  <c r="W12" i="46"/>
  <c r="X12" i="46"/>
  <c r="I12" i="46"/>
  <c r="K18" i="46"/>
  <c r="L18" i="46"/>
  <c r="M18" i="46"/>
  <c r="N18" i="46"/>
  <c r="O18" i="46"/>
  <c r="R18" i="46"/>
  <c r="S18" i="46"/>
  <c r="U18" i="46"/>
  <c r="W18" i="46"/>
  <c r="X18" i="46"/>
  <c r="I18" i="46"/>
  <c r="K24" i="46"/>
  <c r="L24" i="46"/>
  <c r="M24" i="46"/>
  <c r="N24" i="46"/>
  <c r="O24" i="46"/>
  <c r="P24" i="46"/>
  <c r="R24" i="46"/>
  <c r="S24" i="46"/>
  <c r="U24" i="46"/>
  <c r="V24" i="46"/>
  <c r="W24" i="46"/>
  <c r="X24" i="46"/>
  <c r="Q25" i="46"/>
  <c r="Q24" i="46" s="1"/>
  <c r="J25" i="46"/>
  <c r="J24" i="46" s="1"/>
  <c r="I24" i="46"/>
  <c r="T23" i="46"/>
  <c r="T22" i="46"/>
  <c r="V21" i="46"/>
  <c r="V22" i="46"/>
  <c r="Z22" i="46" s="1"/>
  <c r="V23" i="46"/>
  <c r="T21" i="46"/>
  <c r="Q21" i="46"/>
  <c r="Q22" i="46"/>
  <c r="Q23" i="46"/>
  <c r="J22" i="46"/>
  <c r="P22" i="46" s="1"/>
  <c r="J23" i="46"/>
  <c r="P23" i="46" s="1"/>
  <c r="J21" i="46"/>
  <c r="P21" i="46" s="1"/>
  <c r="J20" i="46"/>
  <c r="T17" i="46"/>
  <c r="V15" i="46"/>
  <c r="N13" i="46"/>
  <c r="N12" i="46" s="1"/>
  <c r="V75" i="46"/>
  <c r="AB75" i="46" s="1"/>
  <c r="AA75" i="46" s="1"/>
  <c r="AA74" i="46"/>
  <c r="AA73" i="46" s="1"/>
  <c r="AC73" i="46"/>
  <c r="AB73" i="46"/>
  <c r="X73" i="46"/>
  <c r="X72" i="46" s="1"/>
  <c r="W73" i="46"/>
  <c r="W72" i="46" s="1"/>
  <c r="U73" i="46"/>
  <c r="U72" i="46" s="1"/>
  <c r="U69" i="46" s="1"/>
  <c r="U68" i="46" s="1"/>
  <c r="S73" i="46"/>
  <c r="P73" i="46"/>
  <c r="P72" i="46" s="1"/>
  <c r="O73" i="46"/>
  <c r="O72" i="46" s="1"/>
  <c r="M73" i="46"/>
  <c r="M72" i="46" s="1"/>
  <c r="M69" i="46" s="1"/>
  <c r="M68" i="46" s="1"/>
  <c r="L73" i="46"/>
  <c r="L72" i="46" s="1"/>
  <c r="L69" i="46" s="1"/>
  <c r="L68" i="46" s="1"/>
  <c r="L62" i="46" s="1"/>
  <c r="K73" i="46"/>
  <c r="K72" i="46" s="1"/>
  <c r="AA71" i="46"/>
  <c r="V71" i="46"/>
  <c r="V70" i="46" s="1"/>
  <c r="Q71" i="46"/>
  <c r="Q70" i="46" s="1"/>
  <c r="AB70" i="46"/>
  <c r="AC69" i="46"/>
  <c r="X69" i="46"/>
  <c r="X68" i="46" s="1"/>
  <c r="X62" i="46" s="1"/>
  <c r="P69" i="46"/>
  <c r="P68" i="46" s="1"/>
  <c r="P62" i="46" s="1"/>
  <c r="P52" i="46" s="1"/>
  <c r="P51" i="46" s="1"/>
  <c r="O69" i="46"/>
  <c r="O68" i="46" s="1"/>
  <c r="O62" i="46" s="1"/>
  <c r="O52" i="46" s="1"/>
  <c r="O51" i="46" s="1"/>
  <c r="K69" i="46"/>
  <c r="V67" i="46"/>
  <c r="V66" i="46" s="1"/>
  <c r="Q67" i="46"/>
  <c r="AA66" i="46"/>
  <c r="V65" i="46"/>
  <c r="U65" i="46"/>
  <c r="U63" i="46" s="1"/>
  <c r="U62" i="46" s="1"/>
  <c r="U52" i="46" s="1"/>
  <c r="U51" i="46" s="1"/>
  <c r="U48" i="46" s="1"/>
  <c r="U47" i="46" s="1"/>
  <c r="AE65" i="46"/>
  <c r="S65" i="46"/>
  <c r="S63" i="46" s="1"/>
  <c r="Q64" i="46"/>
  <c r="AA63" i="46"/>
  <c r="AA61" i="46"/>
  <c r="V61" i="46"/>
  <c r="Q61" i="46"/>
  <c r="T61" i="46" s="1"/>
  <c r="AE61" i="46" s="1"/>
  <c r="P61" i="46"/>
  <c r="V60" i="46"/>
  <c r="Q60" i="46"/>
  <c r="T60" i="46" s="1"/>
  <c r="AB60" i="46" s="1"/>
  <c r="AC59" i="46"/>
  <c r="O59" i="46"/>
  <c r="O58" i="46" s="1"/>
  <c r="AA58" i="46"/>
  <c r="V58" i="46"/>
  <c r="Q58" i="46"/>
  <c r="AA57" i="46"/>
  <c r="V57" i="46"/>
  <c r="U57" i="46"/>
  <c r="U56" i="46" s="1"/>
  <c r="Q57" i="46"/>
  <c r="O57" i="46"/>
  <c r="O56" i="46" s="1"/>
  <c r="M57" i="46"/>
  <c r="M56" i="46" s="1"/>
  <c r="L57" i="46"/>
  <c r="L56" i="46" s="1"/>
  <c r="K57" i="46"/>
  <c r="K56" i="46" s="1"/>
  <c r="AC56" i="46"/>
  <c r="AB56" i="46"/>
  <c r="V55" i="46"/>
  <c r="Q55" i="46"/>
  <c r="V54" i="46"/>
  <c r="Q54" i="46"/>
  <c r="T54" i="46" s="1"/>
  <c r="AG53" i="46"/>
  <c r="AA53" i="46"/>
  <c r="AA52" i="46" s="1"/>
  <c r="AC52" i="46"/>
  <c r="AB52" i="46"/>
  <c r="O48" i="46"/>
  <c r="AA51" i="46"/>
  <c r="AB50" i="46"/>
  <c r="AA50" i="46" s="1"/>
  <c r="AA45" i="46"/>
  <c r="AA44" i="46"/>
  <c r="Q44" i="46"/>
  <c r="Y44" i="46" s="1"/>
  <c r="AA43" i="46"/>
  <c r="AB42" i="46"/>
  <c r="AA41" i="46"/>
  <c r="T41" i="46"/>
  <c r="T40" i="46" s="1"/>
  <c r="Q41" i="46"/>
  <c r="Q40" i="46" s="1"/>
  <c r="AB40" i="46"/>
  <c r="AA39" i="46"/>
  <c r="AA38" i="46"/>
  <c r="V38" i="46"/>
  <c r="V37" i="46" s="1"/>
  <c r="Z37" i="46" s="1"/>
  <c r="T38" i="46"/>
  <c r="T37" i="46" s="1"/>
  <c r="Q38" i="46"/>
  <c r="Q37" i="46" s="1"/>
  <c r="AB37" i="46"/>
  <c r="AA37" i="46" s="1"/>
  <c r="AA36" i="46"/>
  <c r="V36" i="46"/>
  <c r="V35" i="46" s="1"/>
  <c r="Q36" i="46"/>
  <c r="AA35" i="46"/>
  <c r="V34" i="46"/>
  <c r="V33" i="46" s="1"/>
  <c r="Q34" i="46"/>
  <c r="Q33" i="46" s="1"/>
  <c r="AC33" i="46"/>
  <c r="AC29" i="46"/>
  <c r="AB29" i="46"/>
  <c r="U29" i="46"/>
  <c r="U27" i="46" s="1"/>
  <c r="U26" i="46" s="1"/>
  <c r="O29" i="46"/>
  <c r="M29" i="46"/>
  <c r="M27" i="46" s="1"/>
  <c r="M26" i="46" s="1"/>
  <c r="L29" i="46"/>
  <c r="L27" i="46" s="1"/>
  <c r="L26" i="46" s="1"/>
  <c r="K29" i="46"/>
  <c r="K27" i="46" s="1"/>
  <c r="K26" i="46" s="1"/>
  <c r="AA28" i="46"/>
  <c r="V28" i="46"/>
  <c r="V27" i="46" s="1"/>
  <c r="V26" i="46" s="1"/>
  <c r="Q28" i="46"/>
  <c r="Q27" i="46" s="1"/>
  <c r="Q26" i="46" s="1"/>
  <c r="P28" i="46"/>
  <c r="P27" i="46" s="1"/>
  <c r="P26" i="46" s="1"/>
  <c r="AC27" i="46"/>
  <c r="AC26" i="46" s="1"/>
  <c r="AB27" i="46"/>
  <c r="AB26" i="46" s="1"/>
  <c r="X27" i="46"/>
  <c r="X26" i="46" s="1"/>
  <c r="V20" i="46"/>
  <c r="T20" i="46"/>
  <c r="Q20" i="46"/>
  <c r="AB19" i="46"/>
  <c r="AA19" i="46" s="1"/>
  <c r="V19" i="46"/>
  <c r="T19" i="46"/>
  <c r="Q19" i="46"/>
  <c r="J19" i="46"/>
  <c r="P19" i="46" s="1"/>
  <c r="AA17" i="46"/>
  <c r="V17" i="46"/>
  <c r="Q17" i="46"/>
  <c r="J17" i="46"/>
  <c r="P17" i="46" s="1"/>
  <c r="AA16" i="46"/>
  <c r="V16" i="46"/>
  <c r="T16" i="46"/>
  <c r="Q16" i="46"/>
  <c r="J16" i="46"/>
  <c r="P16" i="46" s="1"/>
  <c r="AA15" i="46"/>
  <c r="T15" i="46"/>
  <c r="Q15" i="46"/>
  <c r="J15" i="46"/>
  <c r="P15" i="46" s="1"/>
  <c r="AA14" i="46"/>
  <c r="V14" i="46"/>
  <c r="T14" i="46"/>
  <c r="Q14" i="46"/>
  <c r="O14" i="46"/>
  <c r="O12" i="46" s="1"/>
  <c r="J14" i="46"/>
  <c r="P14" i="46" s="1"/>
  <c r="AA13" i="46"/>
  <c r="V13" i="46"/>
  <c r="Q13" i="46"/>
  <c r="AC12" i="46"/>
  <c r="AC11" i="46" s="1"/>
  <c r="AC10" i="46" s="1"/>
  <c r="AB12" i="46"/>
  <c r="AA12" i="46"/>
  <c r="V32" i="46" l="1"/>
  <c r="M62" i="46"/>
  <c r="M52" i="46" s="1"/>
  <c r="M51" i="46" s="1"/>
  <c r="M48" i="46" s="1"/>
  <c r="M47" i="46" s="1"/>
  <c r="L52" i="46"/>
  <c r="L51" i="46" s="1"/>
  <c r="L48" i="46" s="1"/>
  <c r="L47" i="46" s="1"/>
  <c r="L46" i="46" s="1"/>
  <c r="L45" i="46" s="1"/>
  <c r="L59" i="46"/>
  <c r="L58" i="46" s="1"/>
  <c r="X59" i="46"/>
  <c r="X56" i="46" s="1"/>
  <c r="X52" i="46"/>
  <c r="X51" i="46" s="1"/>
  <c r="AD36" i="46"/>
  <c r="Q35" i="46"/>
  <c r="Q32" i="46" s="1"/>
  <c r="V12" i="46"/>
  <c r="V18" i="46"/>
  <c r="X40" i="46"/>
  <c r="T64" i="46"/>
  <c r="Q63" i="46"/>
  <c r="Y23" i="46"/>
  <c r="Y21" i="46"/>
  <c r="L11" i="46"/>
  <c r="L10" i="46" s="1"/>
  <c r="O47" i="46"/>
  <c r="O46" i="46" s="1"/>
  <c r="U59" i="46"/>
  <c r="U58" i="46" s="1"/>
  <c r="AD67" i="46"/>
  <c r="Q66" i="46"/>
  <c r="Y66" i="46" s="1"/>
  <c r="T67" i="46"/>
  <c r="Q73" i="46"/>
  <c r="AD73" i="46" s="1"/>
  <c r="S72" i="46"/>
  <c r="N11" i="46"/>
  <c r="N10" i="46" s="1"/>
  <c r="N9" i="46" s="1"/>
  <c r="V56" i="46"/>
  <c r="K68" i="46"/>
  <c r="I69" i="46"/>
  <c r="I68" i="46" s="1"/>
  <c r="I62" i="46" s="1"/>
  <c r="I52" i="46" s="1"/>
  <c r="I51" i="46" s="1"/>
  <c r="I31" i="46" s="1"/>
  <c r="Z65" i="46"/>
  <c r="V41" i="46"/>
  <c r="Y41" i="46" s="1"/>
  <c r="L9" i="46"/>
  <c r="Y37" i="46"/>
  <c r="AE41" i="46"/>
  <c r="Y49" i="46"/>
  <c r="Z21" i="46"/>
  <c r="T25" i="46"/>
  <c r="Z25" i="46" s="1"/>
  <c r="Z24" i="46" s="1"/>
  <c r="I11" i="46"/>
  <c r="I10" i="46" s="1"/>
  <c r="I9" i="46" s="1"/>
  <c r="S11" i="46"/>
  <c r="S10" i="46" s="1"/>
  <c r="S9" i="46" s="1"/>
  <c r="K11" i="46"/>
  <c r="K10" i="46" s="1"/>
  <c r="K9" i="46" s="1"/>
  <c r="Y29" i="46"/>
  <c r="P12" i="46"/>
  <c r="Q18" i="46"/>
  <c r="AD35" i="46"/>
  <c r="V74" i="46"/>
  <c r="V73" i="46" s="1"/>
  <c r="V72" i="46" s="1"/>
  <c r="Z23" i="46"/>
  <c r="Y25" i="46"/>
  <c r="Y24" i="46" s="1"/>
  <c r="M11" i="46"/>
  <c r="M10" i="46" s="1"/>
  <c r="M9" i="46" s="1"/>
  <c r="X11" i="46"/>
  <c r="X10" i="46" s="1"/>
  <c r="X9" i="46" s="1"/>
  <c r="R11" i="46"/>
  <c r="R10" i="46" s="1"/>
  <c r="R9" i="46" s="1"/>
  <c r="Q12" i="46"/>
  <c r="Y12" i="46" s="1"/>
  <c r="O11" i="46"/>
  <c r="O10" i="46" s="1"/>
  <c r="T18" i="46"/>
  <c r="Y57" i="46"/>
  <c r="U11" i="46"/>
  <c r="U10" i="46" s="1"/>
  <c r="U9" i="46" s="1"/>
  <c r="W11" i="46"/>
  <c r="W10" i="46" s="1"/>
  <c r="W9" i="46" s="1"/>
  <c r="T28" i="46"/>
  <c r="T27" i="46" s="1"/>
  <c r="T26" i="46" s="1"/>
  <c r="T44" i="46"/>
  <c r="Z44" i="46" s="1"/>
  <c r="T24" i="46"/>
  <c r="AE35" i="46"/>
  <c r="AD58" i="46"/>
  <c r="J12" i="46"/>
  <c r="Y33" i="46"/>
  <c r="T57" i="46"/>
  <c r="AE14" i="46"/>
  <c r="Y38" i="46"/>
  <c r="AD44" i="46"/>
  <c r="M46" i="46"/>
  <c r="M45" i="46" s="1"/>
  <c r="U46" i="46"/>
  <c r="U45" i="46" s="1"/>
  <c r="J18" i="46"/>
  <c r="P20" i="46"/>
  <c r="P18" i="46" s="1"/>
  <c r="P11" i="46" s="1"/>
  <c r="P10" i="46" s="1"/>
  <c r="P9" i="46" s="1"/>
  <c r="Y22" i="46"/>
  <c r="Z20" i="46"/>
  <c r="Z16" i="46"/>
  <c r="Z19" i="46"/>
  <c r="Y20" i="46"/>
  <c r="AE15" i="46"/>
  <c r="Z14" i="46"/>
  <c r="T13" i="46"/>
  <c r="T12" i="46" s="1"/>
  <c r="AE50" i="46"/>
  <c r="AD50" i="46"/>
  <c r="AB59" i="46"/>
  <c r="AA60" i="46"/>
  <c r="AA59" i="46" s="1"/>
  <c r="Y14" i="46"/>
  <c r="AD38" i="46"/>
  <c r="AE38" i="46"/>
  <c r="AD53" i="46"/>
  <c r="AC9" i="46"/>
  <c r="AD16" i="46"/>
  <c r="Y16" i="46"/>
  <c r="AE16" i="46"/>
  <c r="AD61" i="46"/>
  <c r="T58" i="46"/>
  <c r="AE58" i="46" s="1"/>
  <c r="Y19" i="46"/>
  <c r="AE19" i="46"/>
  <c r="AD28" i="46"/>
  <c r="Z35" i="46"/>
  <c r="Z38" i="46"/>
  <c r="AC47" i="46"/>
  <c r="AC46" i="46" s="1"/>
  <c r="AC43" i="46" s="1"/>
  <c r="AC42" i="46" s="1"/>
  <c r="AC32" i="46" s="1"/>
  <c r="AC31" i="46" s="1"/>
  <c r="Z61" i="46"/>
  <c r="AC68" i="46"/>
  <c r="AE17" i="46"/>
  <c r="Y71" i="46"/>
  <c r="AD13" i="46"/>
  <c r="AD12" i="46"/>
  <c r="Z41" i="46"/>
  <c r="Y34" i="46"/>
  <c r="AB34" i="46"/>
  <c r="T55" i="46"/>
  <c r="Z55" i="46" s="1"/>
  <c r="O28" i="46"/>
  <c r="O27" i="46" s="1"/>
  <c r="O26" i="46" s="1"/>
  <c r="T34" i="46"/>
  <c r="T33" i="46" s="1"/>
  <c r="T32" i="46" s="1"/>
  <c r="Z36" i="46"/>
  <c r="Y36" i="46"/>
  <c r="AD37" i="46"/>
  <c r="AA40" i="46"/>
  <c r="AA70" i="46"/>
  <c r="Y13" i="46"/>
  <c r="AG12" i="46"/>
  <c r="AD14" i="46"/>
  <c r="AD15" i="46"/>
  <c r="AD19" i="46"/>
  <c r="Z29" i="46"/>
  <c r="AE36" i="46"/>
  <c r="AD41" i="46"/>
  <c r="AA42" i="46"/>
  <c r="V47" i="46"/>
  <c r="Z54" i="46"/>
  <c r="AD63" i="46"/>
  <c r="AD75" i="46"/>
  <c r="Z15" i="46"/>
  <c r="Y15" i="46"/>
  <c r="Y28" i="46"/>
  <c r="Z50" i="46"/>
  <c r="Y50" i="46"/>
  <c r="Y75" i="46"/>
  <c r="AE75" i="46"/>
  <c r="AD17" i="46"/>
  <c r="AE28" i="46"/>
  <c r="AA27" i="46"/>
  <c r="AE43" i="46"/>
  <c r="AB49" i="46"/>
  <c r="AA49" i="46" s="1"/>
  <c r="Z49" i="46"/>
  <c r="AA11" i="46"/>
  <c r="Z17" i="46"/>
  <c r="Y17" i="46"/>
  <c r="AA29" i="46"/>
  <c r="AE37" i="46"/>
  <c r="Z43" i="46"/>
  <c r="AD71" i="46"/>
  <c r="AB11" i="46"/>
  <c r="AB10" i="46" s="1"/>
  <c r="AB9" i="46" s="1"/>
  <c r="Y55" i="46"/>
  <c r="AE57" i="46"/>
  <c r="AD57" i="46"/>
  <c r="AA56" i="46"/>
  <c r="Y58" i="46"/>
  <c r="Y61" i="46"/>
  <c r="AD66" i="46"/>
  <c r="Y70" i="46"/>
  <c r="Z60" i="46"/>
  <c r="Y60" i="46"/>
  <c r="W69" i="46"/>
  <c r="W68" i="46" s="1"/>
  <c r="W62" i="46" s="1"/>
  <c r="W52" i="46" s="1"/>
  <c r="W51" i="46" s="1"/>
  <c r="AD74" i="46"/>
  <c r="V11" i="46" l="1"/>
  <c r="O42" i="46"/>
  <c r="O40" i="46" s="1"/>
  <c r="O39" i="46" s="1"/>
  <c r="O31" i="46" s="1"/>
  <c r="O30" i="46" s="1"/>
  <c r="O8" i="46" s="1"/>
  <c r="O45" i="46"/>
  <c r="V40" i="46"/>
  <c r="V39" i="46" s="1"/>
  <c r="V31" i="46" s="1"/>
  <c r="Y35" i="46"/>
  <c r="AE53" i="46"/>
  <c r="Q62" i="46"/>
  <c r="Q52" i="46" s="1"/>
  <c r="T11" i="46"/>
  <c r="T10" i="46" s="1"/>
  <c r="T9" i="46" s="1"/>
  <c r="K62" i="46"/>
  <c r="K52" i="46" s="1"/>
  <c r="K51" i="46" s="1"/>
  <c r="K48" i="46" s="1"/>
  <c r="K47" i="46" s="1"/>
  <c r="Y74" i="46"/>
  <c r="S62" i="46"/>
  <c r="S52" i="46" s="1"/>
  <c r="S51" i="46" s="1"/>
  <c r="S48" i="46" s="1"/>
  <c r="M59" i="46"/>
  <c r="M58" i="46" s="1"/>
  <c r="Q72" i="46"/>
  <c r="T73" i="46"/>
  <c r="T72" i="46" s="1"/>
  <c r="AD62" i="46"/>
  <c r="AC30" i="46"/>
  <c r="AC8" i="46" s="1"/>
  <c r="Z57" i="46"/>
  <c r="T66" i="46"/>
  <c r="AE67" i="46"/>
  <c r="V64" i="46"/>
  <c r="T63" i="46"/>
  <c r="Z71" i="46"/>
  <c r="Z70" i="46"/>
  <c r="L42" i="46"/>
  <c r="L40" i="46" s="1"/>
  <c r="L39" i="46" s="1"/>
  <c r="L31" i="46" s="1"/>
  <c r="U42" i="46"/>
  <c r="U40" i="46" s="1"/>
  <c r="U39" i="46" s="1"/>
  <c r="U31" i="46" s="1"/>
  <c r="M42" i="46"/>
  <c r="M40" i="46" s="1"/>
  <c r="M39" i="46" s="1"/>
  <c r="M31" i="46" s="1"/>
  <c r="P39" i="46"/>
  <c r="P31" i="46" s="1"/>
  <c r="P30" i="46" s="1"/>
  <c r="P8" i="46" s="1"/>
  <c r="X39" i="46"/>
  <c r="X31" i="46" s="1"/>
  <c r="X30" i="46" s="1"/>
  <c r="X8" i="46" s="1"/>
  <c r="W39" i="46"/>
  <c r="W31" i="46" s="1"/>
  <c r="W30" i="46" s="1"/>
  <c r="W8" i="46" s="1"/>
  <c r="V10" i="46"/>
  <c r="O9" i="46"/>
  <c r="AE13" i="46"/>
  <c r="AD60" i="46"/>
  <c r="Q11" i="46"/>
  <c r="Q10" i="46" s="1"/>
  <c r="Q9" i="46" s="1"/>
  <c r="Z28" i="46"/>
  <c r="AG66" i="46"/>
  <c r="AE60" i="46"/>
  <c r="AE44" i="46"/>
  <c r="J11" i="46"/>
  <c r="J10" i="46" s="1"/>
  <c r="J9" i="46" s="1"/>
  <c r="AE71" i="46"/>
  <c r="Y18" i="46"/>
  <c r="Z18" i="46"/>
  <c r="Z11" i="46"/>
  <c r="Z12" i="46"/>
  <c r="Y73" i="46"/>
  <c r="AE12" i="46"/>
  <c r="Z13" i="46"/>
  <c r="Z58" i="46"/>
  <c r="AE11" i="46"/>
  <c r="AA10" i="46"/>
  <c r="AD11" i="46"/>
  <c r="AB72" i="46"/>
  <c r="V69" i="46"/>
  <c r="V68" i="46" s="1"/>
  <c r="Z72" i="46"/>
  <c r="Y72" i="46"/>
  <c r="AE63" i="46"/>
  <c r="AB33" i="46"/>
  <c r="AB32" i="46" s="1"/>
  <c r="AB31" i="46" s="1"/>
  <c r="AA34" i="46"/>
  <c r="AE29" i="46"/>
  <c r="AD29" i="46"/>
  <c r="AA26" i="46"/>
  <c r="AE27" i="46"/>
  <c r="AD27" i="46"/>
  <c r="AD49" i="46"/>
  <c r="AE49" i="46"/>
  <c r="Y42" i="46"/>
  <c r="Z42" i="46"/>
  <c r="Z75" i="46"/>
  <c r="Y65" i="46"/>
  <c r="AD65" i="46"/>
  <c r="AE70" i="46"/>
  <c r="AD70" i="46"/>
  <c r="AD40" i="46"/>
  <c r="AE40" i="46"/>
  <c r="Z34" i="46"/>
  <c r="Z27" i="46"/>
  <c r="Y27" i="46"/>
  <c r="Y32" i="46"/>
  <c r="AE42" i="46"/>
  <c r="AD42" i="46"/>
  <c r="V9" i="46" l="1"/>
  <c r="AG9" i="46" s="1"/>
  <c r="Y10" i="46"/>
  <c r="AG10" i="46"/>
  <c r="Z10" i="46"/>
  <c r="Z40" i="46"/>
  <c r="Y40" i="46"/>
  <c r="K59" i="46"/>
  <c r="K58" i="46" s="1"/>
  <c r="Q51" i="46"/>
  <c r="AD51" i="46" s="1"/>
  <c r="AD52" i="46"/>
  <c r="T62" i="46"/>
  <c r="Q48" i="46"/>
  <c r="S47" i="46"/>
  <c r="S46" i="46" s="1"/>
  <c r="S45" i="46" s="1"/>
  <c r="S59" i="46"/>
  <c r="M30" i="46"/>
  <c r="M8" i="46" s="1"/>
  <c r="L30" i="46"/>
  <c r="L8" i="46" s="1"/>
  <c r="U30" i="46"/>
  <c r="U8" i="46" s="1"/>
  <c r="AE62" i="46"/>
  <c r="V63" i="46"/>
  <c r="V62" i="46" s="1"/>
  <c r="Y64" i="46"/>
  <c r="Z64" i="46"/>
  <c r="Z66" i="46"/>
  <c r="AE66" i="46"/>
  <c r="T74" i="46"/>
  <c r="K46" i="46"/>
  <c r="K45" i="46" s="1"/>
  <c r="I47" i="46"/>
  <c r="I39" i="46" s="1"/>
  <c r="Y11" i="46"/>
  <c r="Z69" i="46"/>
  <c r="Y69" i="46"/>
  <c r="Z73" i="46"/>
  <c r="AE73" i="46"/>
  <c r="AE26" i="46"/>
  <c r="AD26" i="46"/>
  <c r="AA72" i="46"/>
  <c r="AB69" i="46"/>
  <c r="AB68" i="46" s="1"/>
  <c r="AA9" i="46"/>
  <c r="AE10" i="46"/>
  <c r="AD10" i="46"/>
  <c r="Z26" i="46"/>
  <c r="Y26" i="46"/>
  <c r="Z33" i="46"/>
  <c r="AD34" i="46"/>
  <c r="AA33" i="46"/>
  <c r="AE34" i="46"/>
  <c r="V52" i="46" l="1"/>
  <c r="Z62" i="46"/>
  <c r="Y62" i="46"/>
  <c r="Q46" i="46"/>
  <c r="T48" i="46"/>
  <c r="Q47" i="46"/>
  <c r="Y47" i="46" s="1"/>
  <c r="AG48" i="46"/>
  <c r="Y48" i="46"/>
  <c r="T52" i="46"/>
  <c r="Q59" i="46"/>
  <c r="S56" i="46"/>
  <c r="V51" i="46"/>
  <c r="Y52" i="46"/>
  <c r="Y63" i="46"/>
  <c r="Z63" i="46"/>
  <c r="Z74" i="46"/>
  <c r="AE74" i="46"/>
  <c r="AE9" i="46"/>
  <c r="AD9" i="46"/>
  <c r="Z32" i="46"/>
  <c r="AE72" i="46"/>
  <c r="AD72" i="46"/>
  <c r="AA69" i="46"/>
  <c r="Z68" i="46"/>
  <c r="Y68" i="46"/>
  <c r="AA32" i="46"/>
  <c r="AE33" i="46"/>
  <c r="AD33" i="46"/>
  <c r="T46" i="46" l="1"/>
  <c r="Q45" i="46"/>
  <c r="AD59" i="46"/>
  <c r="Y59" i="46"/>
  <c r="T59" i="46"/>
  <c r="Q56" i="46"/>
  <c r="T51" i="46"/>
  <c r="AE51" i="46" s="1"/>
  <c r="AE52" i="46"/>
  <c r="Z52" i="46"/>
  <c r="T47" i="46"/>
  <c r="AB48" i="46"/>
  <c r="Z48" i="46"/>
  <c r="Y46" i="46"/>
  <c r="Y51" i="46"/>
  <c r="V30" i="46"/>
  <c r="V8" i="46" s="1"/>
  <c r="S42" i="46"/>
  <c r="S40" i="46" s="1"/>
  <c r="S39" i="46" s="1"/>
  <c r="S31" i="46" s="1"/>
  <c r="S30" i="46" s="1"/>
  <c r="S8" i="46" s="1"/>
  <c r="K42" i="46"/>
  <c r="K40" i="46" s="1"/>
  <c r="K39" i="46" s="1"/>
  <c r="K31" i="46" s="1"/>
  <c r="I40" i="46"/>
  <c r="AE32" i="46"/>
  <c r="AD32" i="46"/>
  <c r="AA31" i="46"/>
  <c r="AA68" i="46"/>
  <c r="AE69" i="46"/>
  <c r="AD69" i="46"/>
  <c r="Z9" i="46"/>
  <c r="Y9" i="46"/>
  <c r="Z46" i="46" l="1"/>
  <c r="T45" i="46"/>
  <c r="Y45" i="46"/>
  <c r="AD45" i="46"/>
  <c r="Z51" i="46"/>
  <c r="AD56" i="46"/>
  <c r="Y56" i="46"/>
  <c r="AE59" i="46"/>
  <c r="T56" i="46"/>
  <c r="Z59" i="46"/>
  <c r="Z47" i="46"/>
  <c r="T39" i="46"/>
  <c r="Y43" i="46"/>
  <c r="AD43" i="46"/>
  <c r="Q39" i="46"/>
  <c r="AA48" i="46"/>
  <c r="AB47" i="46"/>
  <c r="AB46" i="46" s="1"/>
  <c r="AB30" i="46" s="1"/>
  <c r="AB8" i="46" s="1"/>
  <c r="K30" i="46"/>
  <c r="K8" i="46" s="1"/>
  <c r="AE68" i="46"/>
  <c r="AD68" i="46"/>
  <c r="AE45" i="46" l="1"/>
  <c r="Z45" i="46"/>
  <c r="AE56" i="46"/>
  <c r="Z56" i="46"/>
  <c r="Y39" i="46"/>
  <c r="AD39" i="46"/>
  <c r="Q31" i="46"/>
  <c r="T31" i="46"/>
  <c r="AE39" i="46"/>
  <c r="Z39" i="46"/>
  <c r="AA47" i="46"/>
  <c r="AE48" i="46"/>
  <c r="AD48" i="46"/>
  <c r="I30" i="46"/>
  <c r="T30" i="46" l="1"/>
  <c r="T8" i="46" s="1"/>
  <c r="Z31" i="46"/>
  <c r="AE31" i="46"/>
  <c r="Q30" i="46"/>
  <c r="Q8" i="46" s="1"/>
  <c r="Y31" i="46"/>
  <c r="AD31" i="46"/>
  <c r="AE47" i="46"/>
  <c r="AA46" i="46"/>
  <c r="AD47" i="46"/>
  <c r="AE46" i="46" l="1"/>
  <c r="AD46" i="46"/>
  <c r="AA30" i="46"/>
  <c r="Y8" i="46"/>
  <c r="Y30" i="46"/>
  <c r="Z8" i="46"/>
  <c r="Z30" i="46"/>
  <c r="AD30" i="46" l="1"/>
  <c r="AA8" i="46"/>
  <c r="AE30" i="46"/>
  <c r="AD8" i="46" l="1"/>
  <c r="AE8" i="46"/>
  <c r="G56" i="26"/>
  <c r="X61" i="25" l="1"/>
  <c r="X56" i="44"/>
  <c r="F32" i="44"/>
  <c r="F33" i="44" s="1"/>
  <c r="F34" i="44" s="1"/>
  <c r="F35" i="44" s="1"/>
  <c r="F36" i="44" s="1"/>
  <c r="F37" i="44" s="1"/>
  <c r="F31" i="44"/>
  <c r="F29" i="44"/>
  <c r="F27" i="44"/>
  <c r="F25" i="44"/>
  <c r="F24" i="44"/>
  <c r="X12" i="44"/>
  <c r="A3" i="44"/>
  <c r="D12" i="26" l="1"/>
  <c r="E12" i="26"/>
  <c r="F12" i="26"/>
  <c r="H12" i="26"/>
  <c r="C12" i="26" l="1"/>
  <c r="G55" i="26"/>
  <c r="G54" i="26"/>
  <c r="G53" i="26" l="1"/>
  <c r="G52" i="26"/>
  <c r="G51" i="26"/>
  <c r="G50" i="26"/>
  <c r="G49" i="26"/>
  <c r="X19" i="43" l="1"/>
  <c r="Y16" i="43"/>
  <c r="I12" i="43"/>
  <c r="Q12" i="43"/>
  <c r="T12" i="43"/>
  <c r="AC12" i="43" s="1"/>
  <c r="AB12" i="43" s="1"/>
  <c r="V12" i="43"/>
  <c r="Z12" i="43" s="1"/>
  <c r="I13" i="43"/>
  <c r="Q13" i="43"/>
  <c r="T13" i="43" s="1"/>
  <c r="Y13" i="43" s="1"/>
  <c r="V13" i="43"/>
  <c r="Z13" i="43" s="1"/>
  <c r="AF29" i="43"/>
  <c r="V29" i="43"/>
  <c r="Q29" i="43"/>
  <c r="AE29" i="43" s="1"/>
  <c r="AB28" i="43"/>
  <c r="V28" i="43"/>
  <c r="Y28" i="43" s="1"/>
  <c r="Q28" i="43"/>
  <c r="I28" i="43"/>
  <c r="V27" i="43"/>
  <c r="U27" i="43"/>
  <c r="T27" i="43"/>
  <c r="AF27" i="43" s="1"/>
  <c r="S27" i="43"/>
  <c r="R27" i="43"/>
  <c r="J27" i="43"/>
  <c r="I27" i="43"/>
  <c r="AB26" i="43"/>
  <c r="V26" i="43"/>
  <c r="Q26" i="43"/>
  <c r="T26" i="43" s="1"/>
  <c r="Y26" i="43" s="1"/>
  <c r="V25" i="43"/>
  <c r="J25" i="43"/>
  <c r="AB24" i="43"/>
  <c r="V24" i="43"/>
  <c r="R24" i="43"/>
  <c r="P24" i="43"/>
  <c r="V23" i="43"/>
  <c r="Q23" i="43"/>
  <c r="T23" i="43" s="1"/>
  <c r="Y23" i="43" s="1"/>
  <c r="J23" i="43"/>
  <c r="AD22" i="43"/>
  <c r="X22" i="43"/>
  <c r="W22" i="43"/>
  <c r="U22" i="43"/>
  <c r="U21" i="43" s="1"/>
  <c r="S22" i="43"/>
  <c r="O22" i="43"/>
  <c r="N22" i="43"/>
  <c r="M22" i="43"/>
  <c r="M21" i="43" s="1"/>
  <c r="L22" i="43"/>
  <c r="L21" i="43" s="1"/>
  <c r="K22" i="43"/>
  <c r="K21" i="43" s="1"/>
  <c r="AB21" i="43"/>
  <c r="V21" i="43"/>
  <c r="Q21" i="43"/>
  <c r="O21" i="43"/>
  <c r="I21" i="43"/>
  <c r="I19" i="43" s="1"/>
  <c r="AB20" i="43"/>
  <c r="AB19" i="43" s="1"/>
  <c r="V20" i="43"/>
  <c r="U20" i="43"/>
  <c r="U19" i="43" s="1"/>
  <c r="Q20" i="43"/>
  <c r="O20" i="43"/>
  <c r="O19" i="43" s="1"/>
  <c r="M20" i="43"/>
  <c r="L20" i="43"/>
  <c r="L19" i="43" s="1"/>
  <c r="K20" i="43"/>
  <c r="K19" i="43" s="1"/>
  <c r="AD19" i="43"/>
  <c r="AD10" i="43" s="1"/>
  <c r="AD9" i="43" s="1"/>
  <c r="AC19" i="43"/>
  <c r="W19" i="43"/>
  <c r="S19" i="43"/>
  <c r="R19" i="43"/>
  <c r="P19" i="43"/>
  <c r="N19" i="43"/>
  <c r="M19" i="43"/>
  <c r="J19" i="43"/>
  <c r="V18" i="43"/>
  <c r="Q18" i="43"/>
  <c r="I18" i="43"/>
  <c r="V17" i="43"/>
  <c r="Q17" i="43"/>
  <c r="T17" i="43" s="1"/>
  <c r="Y17" i="43" s="1"/>
  <c r="I17" i="43"/>
  <c r="AJ16" i="43"/>
  <c r="AB16" i="43"/>
  <c r="V16" i="43"/>
  <c r="Q16" i="43"/>
  <c r="T16" i="43" s="1"/>
  <c r="I16" i="43"/>
  <c r="AD15" i="43"/>
  <c r="AC15" i="43"/>
  <c r="X15" i="43"/>
  <c r="V15" i="43" s="1"/>
  <c r="U15" i="43"/>
  <c r="U14" i="43" s="1"/>
  <c r="U11" i="43" s="1"/>
  <c r="S15" i="43"/>
  <c r="Q15" i="43"/>
  <c r="T15" i="43" s="1"/>
  <c r="Y15" i="43" s="1"/>
  <c r="O15" i="43"/>
  <c r="M15" i="43"/>
  <c r="M14" i="43" s="1"/>
  <c r="M11" i="43" s="1"/>
  <c r="L15" i="43"/>
  <c r="K15" i="43"/>
  <c r="I15" i="43" s="1"/>
  <c r="AB14" i="43"/>
  <c r="V14" i="43"/>
  <c r="S14" i="43"/>
  <c r="S11" i="43" s="1"/>
  <c r="Q14" i="43"/>
  <c r="O14" i="43"/>
  <c r="O11" i="43" s="1"/>
  <c r="L14" i="43"/>
  <c r="L11" i="43" s="1"/>
  <c r="W11" i="43"/>
  <c r="R11" i="43"/>
  <c r="P11" i="43"/>
  <c r="N11" i="43"/>
  <c r="N10" i="43" s="1"/>
  <c r="N9" i="43" s="1"/>
  <c r="J11" i="43"/>
  <c r="AD8" i="43"/>
  <c r="A3" i="43"/>
  <c r="AE14" i="43" l="1"/>
  <c r="AA12" i="43"/>
  <c r="M10" i="43"/>
  <c r="M9" i="43" s="1"/>
  <c r="Y12" i="43"/>
  <c r="X11" i="43"/>
  <c r="X10" i="43"/>
  <c r="X9" i="43" s="1"/>
  <c r="Y27" i="43"/>
  <c r="AA13" i="43"/>
  <c r="AC13" i="43"/>
  <c r="AB13" i="43" s="1"/>
  <c r="AE12" i="43"/>
  <c r="AF12" i="43"/>
  <c r="K14" i="43"/>
  <c r="I14" i="43" s="1"/>
  <c r="Z17" i="43"/>
  <c r="Q27" i="43"/>
  <c r="AE27" i="43" s="1"/>
  <c r="O8" i="43"/>
  <c r="M8" i="43"/>
  <c r="K8" i="43"/>
  <c r="N8" i="43"/>
  <c r="L8" i="43"/>
  <c r="K11" i="43"/>
  <c r="K10" i="43" s="1"/>
  <c r="K9" i="43" s="1"/>
  <c r="O10" i="43"/>
  <c r="O9" i="43" s="1"/>
  <c r="S10" i="43"/>
  <c r="S9" i="43" s="1"/>
  <c r="Z14" i="43"/>
  <c r="Z18" i="43"/>
  <c r="W10" i="43"/>
  <c r="W9" i="43" s="1"/>
  <c r="U10" i="43"/>
  <c r="U9" i="43" s="1"/>
  <c r="L10" i="43"/>
  <c r="L9" i="43" s="1"/>
  <c r="AA16" i="43"/>
  <c r="AE16" i="43"/>
  <c r="T21" i="43"/>
  <c r="Y21" i="43" s="1"/>
  <c r="Q19" i="43"/>
  <c r="AA23" i="43"/>
  <c r="Z23" i="43"/>
  <c r="AA27" i="43"/>
  <c r="AF28" i="43"/>
  <c r="AE28" i="43"/>
  <c r="Q11" i="43"/>
  <c r="I11" i="43"/>
  <c r="Z16" i="43"/>
  <c r="AA17" i="43"/>
  <c r="T18" i="43"/>
  <c r="Z21" i="43"/>
  <c r="V19" i="43"/>
  <c r="AE21" i="43"/>
  <c r="U8" i="43"/>
  <c r="X8" i="43"/>
  <c r="AA18" i="43"/>
  <c r="AE20" i="43"/>
  <c r="Z20" i="43"/>
  <c r="Z26" i="43"/>
  <c r="Z28" i="43"/>
  <c r="S8" i="43"/>
  <c r="Z15" i="43"/>
  <c r="V11" i="43"/>
  <c r="AA15" i="43"/>
  <c r="T14" i="43"/>
  <c r="AF16" i="43"/>
  <c r="T20" i="43"/>
  <c r="V22" i="43"/>
  <c r="R25" i="43"/>
  <c r="Q25" i="43" s="1"/>
  <c r="P25" i="43"/>
  <c r="P22" i="43" s="1"/>
  <c r="P10" i="43" s="1"/>
  <c r="P9" i="43" s="1"/>
  <c r="P8" i="43" s="1"/>
  <c r="AF26" i="43"/>
  <c r="AB15" i="43"/>
  <c r="I23" i="43"/>
  <c r="I22" i="43" s="1"/>
  <c r="J22" i="43"/>
  <c r="J10" i="43" s="1"/>
  <c r="J9" i="43" s="1"/>
  <c r="J8" i="43" s="1"/>
  <c r="AC23" i="43"/>
  <c r="Q24" i="43"/>
  <c r="R22" i="43"/>
  <c r="R10" i="43" s="1"/>
  <c r="R9" i="43" s="1"/>
  <c r="R8" i="43" s="1"/>
  <c r="AA26" i="43"/>
  <c r="AE26" i="43"/>
  <c r="AA28" i="43"/>
  <c r="T19" i="43" l="1"/>
  <c r="Y20" i="43"/>
  <c r="Y19" i="43" s="1"/>
  <c r="AF21" i="43"/>
  <c r="Z27" i="43"/>
  <c r="AA21" i="43"/>
  <c r="AJ28" i="43"/>
  <c r="Y18" i="43"/>
  <c r="AF14" i="43"/>
  <c r="Y14" i="43"/>
  <c r="AA19" i="43"/>
  <c r="AE13" i="43"/>
  <c r="AF13" i="43"/>
  <c r="AJ11" i="43"/>
  <c r="I10" i="43"/>
  <c r="I9" i="43" s="1"/>
  <c r="I8" i="43" s="1"/>
  <c r="AF20" i="43"/>
  <c r="AA20" i="43"/>
  <c r="AF19" i="43"/>
  <c r="AA14" i="43"/>
  <c r="Z19" i="43"/>
  <c r="AE19" i="43"/>
  <c r="T24" i="43"/>
  <c r="Y24" i="43" s="1"/>
  <c r="AE24" i="43"/>
  <c r="Q22" i="43"/>
  <c r="Q10" i="43" s="1"/>
  <c r="Q9" i="43" s="1"/>
  <c r="AC22" i="43"/>
  <c r="AB23" i="43"/>
  <c r="AE25" i="43"/>
  <c r="Z25" i="43"/>
  <c r="T25" i="43"/>
  <c r="Y25" i="43" s="1"/>
  <c r="T11" i="43"/>
  <c r="AF15" i="43"/>
  <c r="AE15" i="43"/>
  <c r="Z24" i="43"/>
  <c r="AA11" i="43"/>
  <c r="Z11" i="43"/>
  <c r="V10" i="43"/>
  <c r="AH10" i="43" s="1"/>
  <c r="W8" i="43"/>
  <c r="Y11" i="43" l="1"/>
  <c r="Q8" i="43"/>
  <c r="AC11" i="43"/>
  <c r="AF23" i="43"/>
  <c r="AE23" i="43"/>
  <c r="AB22" i="43"/>
  <c r="AF24" i="43"/>
  <c r="T22" i="43"/>
  <c r="AA24" i="43"/>
  <c r="Z10" i="43"/>
  <c r="V9" i="43"/>
  <c r="Z22" i="43"/>
  <c r="AF25" i="43"/>
  <c r="AA25" i="43"/>
  <c r="K12" i="41"/>
  <c r="L12" i="41"/>
  <c r="M12" i="41"/>
  <c r="N12" i="41"/>
  <c r="O12" i="41"/>
  <c r="R12" i="41"/>
  <c r="S12" i="41"/>
  <c r="U12" i="41"/>
  <c r="W12" i="41"/>
  <c r="X12" i="41"/>
  <c r="I12" i="41"/>
  <c r="T14" i="41"/>
  <c r="Q14" i="41"/>
  <c r="J14" i="41"/>
  <c r="P14" i="41" s="1"/>
  <c r="AA22" i="43" l="1"/>
  <c r="Y22" i="43"/>
  <c r="Y10" i="43"/>
  <c r="Y9" i="43" s="1"/>
  <c r="Z9" i="43"/>
  <c r="AE22" i="43"/>
  <c r="AF22" i="43"/>
  <c r="T10" i="43"/>
  <c r="AB11" i="43"/>
  <c r="AC10" i="43"/>
  <c r="AC9" i="43" s="1"/>
  <c r="AC8" i="43" s="1"/>
  <c r="X83" i="42"/>
  <c r="F46" i="42"/>
  <c r="F47" i="42" s="1"/>
  <c r="F48" i="42" s="1"/>
  <c r="F49" i="42" s="1"/>
  <c r="F50" i="42" s="1"/>
  <c r="F51" i="42" s="1"/>
  <c r="F43" i="42"/>
  <c r="F41" i="42"/>
  <c r="F39" i="42"/>
  <c r="F36" i="42"/>
  <c r="F37" i="42" s="1"/>
  <c r="F34" i="42"/>
  <c r="F32" i="42"/>
  <c r="F29" i="42"/>
  <c r="F30" i="42" s="1"/>
  <c r="X14" i="42"/>
  <c r="A3" i="42"/>
  <c r="T9" i="43" l="1"/>
  <c r="AA10" i="43"/>
  <c r="AF11" i="43"/>
  <c r="AB10" i="43"/>
  <c r="AE11" i="43"/>
  <c r="G43" i="26"/>
  <c r="G44" i="26"/>
  <c r="G45" i="26"/>
  <c r="G46" i="26"/>
  <c r="G47" i="26"/>
  <c r="G48" i="26"/>
  <c r="G42" i="26"/>
  <c r="V8" i="43" l="1"/>
  <c r="AA9" i="43"/>
  <c r="AF10" i="43"/>
  <c r="AE10" i="43"/>
  <c r="AB9" i="43"/>
  <c r="K11" i="41"/>
  <c r="L11" i="41"/>
  <c r="M11" i="41"/>
  <c r="N11" i="41"/>
  <c r="O11" i="41"/>
  <c r="R11" i="41"/>
  <c r="S11" i="41"/>
  <c r="U11" i="41"/>
  <c r="W11" i="41"/>
  <c r="X11" i="41"/>
  <c r="I11" i="41"/>
  <c r="AE9" i="43" l="1"/>
  <c r="AF9" i="43"/>
  <c r="T8" i="43"/>
  <c r="AJ8" i="43" s="1"/>
  <c r="Z8" i="43"/>
  <c r="AA8" i="43" l="1"/>
  <c r="AB8" i="43"/>
  <c r="AF8" i="43" l="1"/>
  <c r="AE8" i="43"/>
  <c r="G40" i="26"/>
  <c r="G39" i="26"/>
  <c r="G41" i="26"/>
  <c r="I22" i="41" l="1"/>
  <c r="J21" i="41"/>
  <c r="N21" i="41"/>
  <c r="P21" i="41"/>
  <c r="R21" i="41"/>
  <c r="W21" i="41"/>
  <c r="X21" i="41"/>
  <c r="I23" i="41"/>
  <c r="A3" i="41"/>
  <c r="I20" i="41"/>
  <c r="Q20" i="41"/>
  <c r="T20" i="41" s="1"/>
  <c r="V20" i="41"/>
  <c r="AA38" i="41"/>
  <c r="V38" i="41"/>
  <c r="V37" i="41" s="1"/>
  <c r="Q38" i="41"/>
  <c r="AA37" i="41"/>
  <c r="X37" i="41"/>
  <c r="W37" i="41"/>
  <c r="U37" i="41"/>
  <c r="Q37" i="41"/>
  <c r="T37" i="41" s="1"/>
  <c r="P37" i="41"/>
  <c r="O37" i="41"/>
  <c r="N37" i="41"/>
  <c r="M37" i="41"/>
  <c r="L37" i="41"/>
  <c r="K37" i="41"/>
  <c r="J37" i="41"/>
  <c r="AA36" i="41"/>
  <c r="V36" i="41"/>
  <c r="Q36" i="41"/>
  <c r="T36" i="41" s="1"/>
  <c r="AA35" i="41"/>
  <c r="V35" i="41"/>
  <c r="Q35" i="41"/>
  <c r="T35" i="41" s="1"/>
  <c r="AA34" i="41"/>
  <c r="X34" i="41"/>
  <c r="W34" i="41"/>
  <c r="U34" i="41"/>
  <c r="Q34" i="41"/>
  <c r="AD34" i="41" s="1"/>
  <c r="P34" i="41"/>
  <c r="O34" i="41"/>
  <c r="O28" i="41" s="1"/>
  <c r="O27" i="41" s="1"/>
  <c r="N34" i="41"/>
  <c r="M34" i="41"/>
  <c r="L34" i="41"/>
  <c r="K34" i="41"/>
  <c r="J34" i="41"/>
  <c r="AA33" i="41"/>
  <c r="V33" i="41"/>
  <c r="Q33" i="41"/>
  <c r="T33" i="41" s="1"/>
  <c r="AA32" i="41"/>
  <c r="V32" i="41"/>
  <c r="Q32" i="41"/>
  <c r="T32" i="41" s="1"/>
  <c r="AA31" i="41"/>
  <c r="X31" i="41"/>
  <c r="W31" i="41"/>
  <c r="U31" i="41"/>
  <c r="U28" i="41" s="1"/>
  <c r="U27" i="41" s="1"/>
  <c r="Q31" i="41"/>
  <c r="T31" i="41" s="1"/>
  <c r="P31" i="41"/>
  <c r="O31" i="41"/>
  <c r="N31" i="41"/>
  <c r="M31" i="41"/>
  <c r="L31" i="41"/>
  <c r="K31" i="41"/>
  <c r="K28" i="41" s="1"/>
  <c r="K27" i="41" s="1"/>
  <c r="J31" i="41"/>
  <c r="AA30" i="41"/>
  <c r="V30" i="41"/>
  <c r="Q30" i="41"/>
  <c r="T30" i="41" s="1"/>
  <c r="AA29" i="41"/>
  <c r="V29" i="41"/>
  <c r="Q29" i="41"/>
  <c r="AC28" i="41"/>
  <c r="AB28" i="41"/>
  <c r="S28" i="41"/>
  <c r="S27" i="41" s="1"/>
  <c r="R28" i="41"/>
  <c r="R27" i="41" s="1"/>
  <c r="I28" i="41"/>
  <c r="I27" i="41" s="1"/>
  <c r="H28" i="41"/>
  <c r="G28" i="41"/>
  <c r="AA26" i="41"/>
  <c r="V26" i="41"/>
  <c r="Q26" i="41"/>
  <c r="T26" i="41" s="1"/>
  <c r="V25" i="41"/>
  <c r="J25" i="41"/>
  <c r="R25" i="41" s="1"/>
  <c r="I24" i="41"/>
  <c r="AC24" i="41"/>
  <c r="AC17" i="41" s="1"/>
  <c r="AC16" i="41" s="1"/>
  <c r="X24" i="41"/>
  <c r="W24" i="41"/>
  <c r="V24" i="41"/>
  <c r="U24" i="41"/>
  <c r="S24" i="41"/>
  <c r="O24" i="41"/>
  <c r="N24" i="41"/>
  <c r="M24" i="41"/>
  <c r="L24" i="41"/>
  <c r="K24" i="41"/>
  <c r="AG23" i="41"/>
  <c r="AA23" i="41"/>
  <c r="V23" i="41"/>
  <c r="Q23" i="41"/>
  <c r="T23" i="41" s="1"/>
  <c r="AC19" i="41"/>
  <c r="AB19" i="41"/>
  <c r="X19" i="41"/>
  <c r="U19" i="41"/>
  <c r="U18" i="41" s="1"/>
  <c r="S19" i="41"/>
  <c r="Q19" i="41"/>
  <c r="T19" i="41" s="1"/>
  <c r="O19" i="41"/>
  <c r="M19" i="41"/>
  <c r="L19" i="41"/>
  <c r="K19" i="41"/>
  <c r="I19" i="41" s="1"/>
  <c r="AA22" i="41"/>
  <c r="V22" i="41"/>
  <c r="V21" i="41" s="1"/>
  <c r="Q22" i="41"/>
  <c r="AD22" i="41" s="1"/>
  <c r="W18" i="41"/>
  <c r="W17" i="41" s="1"/>
  <c r="R18" i="41"/>
  <c r="P18" i="41"/>
  <c r="N18" i="41"/>
  <c r="N17" i="41" s="1"/>
  <c r="J18" i="41"/>
  <c r="AB13" i="41"/>
  <c r="AA13" i="41" s="1"/>
  <c r="V13" i="41"/>
  <c r="V12" i="41" s="1"/>
  <c r="V11" i="41" s="1"/>
  <c r="T13" i="41"/>
  <c r="T12" i="41" s="1"/>
  <c r="T11" i="41" s="1"/>
  <c r="Q13" i="41"/>
  <c r="Q12" i="41" s="1"/>
  <c r="Q11" i="41" s="1"/>
  <c r="J13" i="41"/>
  <c r="AC12" i="41"/>
  <c r="X10" i="41"/>
  <c r="X9" i="41" s="1"/>
  <c r="U10" i="41"/>
  <c r="U9" i="41" s="1"/>
  <c r="R10" i="41"/>
  <c r="R9" i="41" s="1"/>
  <c r="I10" i="41"/>
  <c r="I9" i="41" s="1"/>
  <c r="M28" i="41" l="1"/>
  <c r="M27" i="41" s="1"/>
  <c r="P13" i="41"/>
  <c r="P12" i="41" s="1"/>
  <c r="P11" i="41" s="1"/>
  <c r="J12" i="41"/>
  <c r="J11" i="41" s="1"/>
  <c r="K18" i="41"/>
  <c r="Q21" i="41"/>
  <c r="W28" i="41"/>
  <c r="W27" i="41" s="1"/>
  <c r="V34" i="41"/>
  <c r="Y34" i="41" s="1"/>
  <c r="N16" i="41"/>
  <c r="N15" i="41" s="1"/>
  <c r="N10" i="41"/>
  <c r="N9" i="41" s="1"/>
  <c r="T10" i="41"/>
  <c r="T9" i="41" s="1"/>
  <c r="W16" i="41"/>
  <c r="W15" i="41" s="1"/>
  <c r="I18" i="41"/>
  <c r="J24" i="41"/>
  <c r="J17" i="41" s="1"/>
  <c r="Y20" i="41"/>
  <c r="Z20" i="41"/>
  <c r="AA28" i="41"/>
  <c r="Z32" i="41"/>
  <c r="L10" i="41"/>
  <c r="L9" i="41" s="1"/>
  <c r="T34" i="41"/>
  <c r="Y13" i="41"/>
  <c r="AC15" i="41"/>
  <c r="AD31" i="41"/>
  <c r="AD37" i="41"/>
  <c r="Y26" i="41"/>
  <c r="Q25" i="41"/>
  <c r="AD25" i="41" s="1"/>
  <c r="R24" i="41"/>
  <c r="R17" i="41" s="1"/>
  <c r="AE13" i="41"/>
  <c r="AA12" i="41"/>
  <c r="AA11" i="41" s="1"/>
  <c r="Z23" i="41"/>
  <c r="P25" i="41"/>
  <c r="P24" i="41" s="1"/>
  <c r="P17" i="41" s="1"/>
  <c r="AE30" i="41"/>
  <c r="AE33" i="41"/>
  <c r="Z35" i="41"/>
  <c r="S10" i="41"/>
  <c r="S9" i="41" s="1"/>
  <c r="W10" i="41"/>
  <c r="W9" i="41" s="1"/>
  <c r="AC11" i="41"/>
  <c r="AC10" i="41" s="1"/>
  <c r="AC9" i="41" s="1"/>
  <c r="AB12" i="41"/>
  <c r="AB11" i="41" s="1"/>
  <c r="AB10" i="41" s="1"/>
  <c r="AB9" i="41" s="1"/>
  <c r="Z13" i="41"/>
  <c r="Y23" i="41"/>
  <c r="Z26" i="41"/>
  <c r="AD26" i="41"/>
  <c r="AE31" i="41"/>
  <c r="X28" i="41"/>
  <c r="X27" i="41" s="1"/>
  <c r="AE36" i="41"/>
  <c r="AE37" i="41"/>
  <c r="P10" i="41"/>
  <c r="P9" i="41" s="1"/>
  <c r="J10" i="41"/>
  <c r="J9" i="41" s="1"/>
  <c r="AD13" i="41"/>
  <c r="Y22" i="41"/>
  <c r="V19" i="41"/>
  <c r="X18" i="41"/>
  <c r="X17" i="41" s="1"/>
  <c r="AD23" i="41"/>
  <c r="AA19" i="41"/>
  <c r="K10" i="41"/>
  <c r="K9" i="41" s="1"/>
  <c r="M10" i="41"/>
  <c r="M9" i="41" s="1"/>
  <c r="O10" i="41"/>
  <c r="O9" i="41" s="1"/>
  <c r="AD12" i="41"/>
  <c r="Q18" i="41"/>
  <c r="T22" i="41"/>
  <c r="AE23" i="41"/>
  <c r="T25" i="41"/>
  <c r="AE25" i="41" s="1"/>
  <c r="AE26" i="41"/>
  <c r="AD32" i="41"/>
  <c r="Y33" i="41"/>
  <c r="Z33" i="41"/>
  <c r="T38" i="41"/>
  <c r="Z38" i="41" s="1"/>
  <c r="AD38" i="41"/>
  <c r="Q24" i="41"/>
  <c r="T29" i="41"/>
  <c r="Q28" i="41"/>
  <c r="AD29" i="41"/>
  <c r="Y30" i="41"/>
  <c r="Z30" i="41"/>
  <c r="J28" i="41"/>
  <c r="J27" i="41" s="1"/>
  <c r="L28" i="41"/>
  <c r="L27" i="41" s="1"/>
  <c r="N28" i="41"/>
  <c r="P28" i="41"/>
  <c r="P27" i="41" s="1"/>
  <c r="V31" i="41"/>
  <c r="AD35" i="41"/>
  <c r="Y36" i="41"/>
  <c r="Z36" i="41"/>
  <c r="Y37" i="41"/>
  <c r="Z37" i="41"/>
  <c r="Y29" i="41"/>
  <c r="AD30" i="41"/>
  <c r="Y32" i="41"/>
  <c r="AE32" i="41"/>
  <c r="AD33" i="41"/>
  <c r="Y35" i="41"/>
  <c r="AE35" i="41"/>
  <c r="AD36" i="41"/>
  <c r="Y38" i="41"/>
  <c r="AE12" i="41" l="1"/>
  <c r="Q17" i="41"/>
  <c r="Z34" i="41"/>
  <c r="AE22" i="41"/>
  <c r="T21" i="41"/>
  <c r="AC8" i="41"/>
  <c r="N27" i="41"/>
  <c r="N8" i="41" s="1"/>
  <c r="AD28" i="41"/>
  <c r="Q27" i="41"/>
  <c r="R16" i="41"/>
  <c r="X16" i="41"/>
  <c r="J16" i="41"/>
  <c r="P16" i="41"/>
  <c r="Y24" i="41"/>
  <c r="Q16" i="41"/>
  <c r="Q15" i="41" s="1"/>
  <c r="Y25" i="41"/>
  <c r="AE38" i="41"/>
  <c r="AE34" i="41"/>
  <c r="Z25" i="41"/>
  <c r="T24" i="41"/>
  <c r="Z24" i="41" s="1"/>
  <c r="Z29" i="41"/>
  <c r="T28" i="41"/>
  <c r="Q10" i="41"/>
  <c r="Q9" i="41" s="1"/>
  <c r="AB24" i="41"/>
  <c r="Y19" i="41"/>
  <c r="Z19" i="41"/>
  <c r="AE29" i="41"/>
  <c r="Y31" i="41"/>
  <c r="Z31" i="41"/>
  <c r="V28" i="41"/>
  <c r="V27" i="41" s="1"/>
  <c r="Z22" i="41"/>
  <c r="T18" i="41"/>
  <c r="T17" i="41" s="1"/>
  <c r="AE19" i="41"/>
  <c r="AD19" i="41"/>
  <c r="V18" i="41"/>
  <c r="Z12" i="41"/>
  <c r="Y12" i="41"/>
  <c r="AE11" i="41"/>
  <c r="AA10" i="41"/>
  <c r="G26" i="26"/>
  <c r="G27" i="26"/>
  <c r="G28" i="26"/>
  <c r="G29" i="26"/>
  <c r="G30" i="26"/>
  <c r="G31" i="26"/>
  <c r="G32" i="26"/>
  <c r="G33" i="26"/>
  <c r="G34" i="26"/>
  <c r="G35" i="26"/>
  <c r="G36" i="26"/>
  <c r="G37" i="26"/>
  <c r="G38" i="26"/>
  <c r="P15" i="41" l="1"/>
  <c r="P8" i="41" s="1"/>
  <c r="J15" i="41"/>
  <c r="J8" i="41" s="1"/>
  <c r="X15" i="41"/>
  <c r="X8" i="41" s="1"/>
  <c r="R15" i="41"/>
  <c r="R8" i="41" s="1"/>
  <c r="V17" i="41"/>
  <c r="AG18" i="41"/>
  <c r="AE28" i="41"/>
  <c r="T27" i="41"/>
  <c r="W8" i="41"/>
  <c r="AE10" i="41"/>
  <c r="AA9" i="41"/>
  <c r="AD10" i="41"/>
  <c r="AB18" i="41"/>
  <c r="T16" i="41"/>
  <c r="T15" i="41" s="1"/>
  <c r="Y28" i="41"/>
  <c r="Z28" i="41"/>
  <c r="AD11" i="41"/>
  <c r="Z18" i="41"/>
  <c r="Y18" i="41"/>
  <c r="AA24" i="41"/>
  <c r="Y11" i="41"/>
  <c r="Z11" i="41"/>
  <c r="V10" i="41"/>
  <c r="V9" i="41" s="1"/>
  <c r="AB27" i="41"/>
  <c r="Y10" i="41" l="1"/>
  <c r="Z10" i="41"/>
  <c r="AE24" i="41"/>
  <c r="AD24" i="41"/>
  <c r="Y27" i="41"/>
  <c r="Z27" i="41"/>
  <c r="Y17" i="41"/>
  <c r="V16" i="41"/>
  <c r="V15" i="41" s="1"/>
  <c r="Z17" i="41"/>
  <c r="AA18" i="41"/>
  <c r="AB17" i="41"/>
  <c r="AB16" i="41" s="1"/>
  <c r="AB15" i="41" s="1"/>
  <c r="AB8" i="41" s="1"/>
  <c r="AD9" i="41"/>
  <c r="AE9" i="41"/>
  <c r="AE18" i="41" l="1"/>
  <c r="AA17" i="41"/>
  <c r="AD18" i="41"/>
  <c r="Z16" i="41"/>
  <c r="Y16" i="41"/>
  <c r="AG10" i="41"/>
  <c r="T8" i="41"/>
  <c r="Q8" i="41"/>
  <c r="Z9" i="41"/>
  <c r="Y9" i="41"/>
  <c r="V8" i="41"/>
  <c r="AA27" i="41" l="1"/>
  <c r="Y8" i="41"/>
  <c r="Z8" i="41"/>
  <c r="AG8" i="41"/>
  <c r="Z15" i="41"/>
  <c r="Y15" i="41"/>
  <c r="AE17" i="41"/>
  <c r="AD17" i="41"/>
  <c r="AA16" i="41"/>
  <c r="AD27" i="41" l="1"/>
  <c r="AE27" i="41"/>
  <c r="AD16" i="41"/>
  <c r="AE16" i="41"/>
  <c r="AA15" i="41"/>
  <c r="AD15" i="41" l="1"/>
  <c r="AE15" i="41"/>
  <c r="AA8" i="41"/>
  <c r="AD8" i="41" l="1"/>
  <c r="AE8" i="41"/>
  <c r="Q69" i="40" l="1"/>
  <c r="Q68" i="40" s="1"/>
  <c r="Q65" i="40"/>
  <c r="Q64" i="40" s="1"/>
  <c r="Q62" i="40"/>
  <c r="Q60" i="40"/>
  <c r="Q55" i="40"/>
  <c r="Q42" i="40"/>
  <c r="Q40" i="40"/>
  <c r="Q35" i="40"/>
  <c r="Q26" i="40"/>
  <c r="Q23" i="40"/>
  <c r="Q22" i="40"/>
  <c r="I69" i="40"/>
  <c r="I68" i="40" s="1"/>
  <c r="I65" i="40"/>
  <c r="I64" i="40" s="1"/>
  <c r="I62" i="40"/>
  <c r="I60" i="40"/>
  <c r="I55" i="40"/>
  <c r="I42" i="40"/>
  <c r="I40" i="40"/>
  <c r="I35" i="40"/>
  <c r="I26" i="40"/>
  <c r="I23" i="40"/>
  <c r="I59" i="40" l="1"/>
  <c r="Q39" i="40"/>
  <c r="Q38" i="40" s="1"/>
  <c r="I22" i="40"/>
  <c r="I39" i="40"/>
  <c r="I38" i="40" s="1"/>
  <c r="Q59" i="40"/>
  <c r="Q21" i="40" s="1"/>
  <c r="I21" i="40"/>
  <c r="AA12" i="40" l="1"/>
  <c r="AB12" i="40"/>
  <c r="AB11" i="40" s="1"/>
  <c r="AC12" i="40"/>
  <c r="V20" i="40"/>
  <c r="Q20" i="40"/>
  <c r="T20" i="40" s="1"/>
  <c r="AB20" i="40" s="1"/>
  <c r="AA20" i="40" s="1"/>
  <c r="I19" i="40"/>
  <c r="AC19" i="40"/>
  <c r="AB19" i="40"/>
  <c r="AA19" i="40"/>
  <c r="X19" i="40"/>
  <c r="X18" i="40" s="1"/>
  <c r="X17" i="40" s="1"/>
  <c r="W19" i="40"/>
  <c r="W18" i="40" s="1"/>
  <c r="W17" i="40" s="1"/>
  <c r="U19" i="40"/>
  <c r="U18" i="40" s="1"/>
  <c r="U17" i="40" s="1"/>
  <c r="U13" i="40" s="1"/>
  <c r="U12" i="40" s="1"/>
  <c r="U11" i="40" s="1"/>
  <c r="S19" i="40"/>
  <c r="O19" i="40"/>
  <c r="N19" i="40"/>
  <c r="N18" i="40" s="1"/>
  <c r="N17" i="40" s="1"/>
  <c r="M19" i="40"/>
  <c r="M18" i="40" s="1"/>
  <c r="M17" i="40" s="1"/>
  <c r="M14" i="40" s="1"/>
  <c r="M13" i="40" s="1"/>
  <c r="M12" i="40" s="1"/>
  <c r="M11" i="40" s="1"/>
  <c r="M10" i="40" s="1"/>
  <c r="L19" i="40"/>
  <c r="K19" i="40"/>
  <c r="L18" i="40"/>
  <c r="L17" i="40" s="1"/>
  <c r="L14" i="40" s="1"/>
  <c r="L13" i="40" s="1"/>
  <c r="L12" i="40" s="1"/>
  <c r="L11" i="40" s="1"/>
  <c r="S18" i="40"/>
  <c r="S17" i="40" s="1"/>
  <c r="AC18" i="40"/>
  <c r="O18" i="40"/>
  <c r="O17" i="40" s="1"/>
  <c r="O14" i="40" s="1"/>
  <c r="O13" i="40" s="1"/>
  <c r="O12" i="40" s="1"/>
  <c r="O11" i="40" s="1"/>
  <c r="O10" i="40" s="1"/>
  <c r="AA17" i="40"/>
  <c r="AA16" i="40"/>
  <c r="AA14" i="40" s="1"/>
  <c r="V16" i="40"/>
  <c r="Q16" i="40"/>
  <c r="T16" i="40" s="1"/>
  <c r="I16" i="40"/>
  <c r="AA15" i="40"/>
  <c r="V15" i="40"/>
  <c r="Q15" i="40"/>
  <c r="T15" i="40" s="1"/>
  <c r="I15" i="40"/>
  <c r="I13" i="40" s="1"/>
  <c r="I12" i="40" s="1"/>
  <c r="I11" i="40" s="1"/>
  <c r="AC14" i="40"/>
  <c r="AB14" i="40"/>
  <c r="V14" i="40"/>
  <c r="T14" i="40"/>
  <c r="AC13" i="40"/>
  <c r="X13" i="40"/>
  <c r="W13" i="40"/>
  <c r="W12" i="40" s="1"/>
  <c r="W11" i="40" s="1"/>
  <c r="R13" i="40"/>
  <c r="R12" i="40" s="1"/>
  <c r="R11" i="40" s="1"/>
  <c r="P13" i="40"/>
  <c r="P12" i="40" s="1"/>
  <c r="P11" i="40" s="1"/>
  <c r="N13" i="40"/>
  <c r="N12" i="40" s="1"/>
  <c r="N11" i="40" s="1"/>
  <c r="J13" i="40"/>
  <c r="X12" i="40"/>
  <c r="X11" i="40" s="1"/>
  <c r="J12" i="40"/>
  <c r="J11" i="40" s="1"/>
  <c r="AC11" i="40"/>
  <c r="AA11" i="40"/>
  <c r="X9" i="40"/>
  <c r="R9" i="40"/>
  <c r="P9" i="40"/>
  <c r="N9" i="40"/>
  <c r="L9" i="40"/>
  <c r="J9" i="40"/>
  <c r="AC9" i="40"/>
  <c r="W9" i="40"/>
  <c r="U9" i="40"/>
  <c r="S9" i="40"/>
  <c r="O9" i="40"/>
  <c r="M9" i="40"/>
  <c r="K9" i="40"/>
  <c r="I9" i="40"/>
  <c r="V13" i="40" l="1"/>
  <c r="AC10" i="40"/>
  <c r="X10" i="40"/>
  <c r="X8" i="40" s="1"/>
  <c r="Y15" i="40"/>
  <c r="Q14" i="40"/>
  <c r="S13" i="40"/>
  <c r="S12" i="40" s="1"/>
  <c r="S11" i="40" s="1"/>
  <c r="S10" i="40" s="1"/>
  <c r="S8" i="40" s="1"/>
  <c r="M8" i="40"/>
  <c r="O8" i="40"/>
  <c r="Y20" i="40"/>
  <c r="Y16" i="40"/>
  <c r="U10" i="40"/>
  <c r="U8" i="40" s="1"/>
  <c r="L10" i="40"/>
  <c r="L8" i="40" s="1"/>
  <c r="N10" i="40"/>
  <c r="N8" i="40" s="1"/>
  <c r="Z14" i="40"/>
  <c r="T13" i="40"/>
  <c r="Z13" i="40" s="1"/>
  <c r="Z16" i="40"/>
  <c r="AD16" i="40"/>
  <c r="J19" i="40"/>
  <c r="J18" i="40" s="1"/>
  <c r="J17" i="40" s="1"/>
  <c r="J10" i="40" s="1"/>
  <c r="J8" i="40" s="1"/>
  <c r="V19" i="40"/>
  <c r="V18" i="40" s="1"/>
  <c r="V17" i="40" s="1"/>
  <c r="T9" i="40"/>
  <c r="AB13" i="40"/>
  <c r="AB10" i="40" s="1"/>
  <c r="AE20" i="40"/>
  <c r="AD20" i="40"/>
  <c r="Q9" i="40"/>
  <c r="Y14" i="40"/>
  <c r="Q13" i="40"/>
  <c r="Q12" i="40" s="1"/>
  <c r="AD12" i="40" s="1"/>
  <c r="AD14" i="40"/>
  <c r="AE15" i="40"/>
  <c r="R19" i="40"/>
  <c r="R18" i="40" s="1"/>
  <c r="R17" i="40" s="1"/>
  <c r="R10" i="40" s="1"/>
  <c r="R8" i="40" s="1"/>
  <c r="AE14" i="40"/>
  <c r="Z15" i="40"/>
  <c r="AD15" i="40"/>
  <c r="AE16" i="40"/>
  <c r="W10" i="40"/>
  <c r="W8" i="40" s="1"/>
  <c r="V12" i="40"/>
  <c r="Q19" i="40"/>
  <c r="P19" i="40"/>
  <c r="P18" i="40" s="1"/>
  <c r="P17" i="40" s="1"/>
  <c r="P10" i="40" s="1"/>
  <c r="P8" i="40" s="1"/>
  <c r="Z20" i="40"/>
  <c r="Y12" i="40" l="1"/>
  <c r="K18" i="40"/>
  <c r="K17" i="40" s="1"/>
  <c r="K14" i="40" s="1"/>
  <c r="K13" i="40" s="1"/>
  <c r="K12" i="40" s="1"/>
  <c r="K11" i="40" s="1"/>
  <c r="K10" i="40" s="1"/>
  <c r="K8" i="40" s="1"/>
  <c r="I18" i="40"/>
  <c r="I17" i="40" s="1"/>
  <c r="I10" i="40" s="1"/>
  <c r="I8" i="40" s="1"/>
  <c r="T12" i="40"/>
  <c r="AE12" i="40" s="1"/>
  <c r="AD19" i="40"/>
  <c r="Q18" i="40"/>
  <c r="T19" i="40"/>
  <c r="Y19" i="40"/>
  <c r="AB18" i="40"/>
  <c r="Y13" i="40"/>
  <c r="AB9" i="40"/>
  <c r="AB8" i="40" s="1"/>
  <c r="T11" i="40" l="1"/>
  <c r="AE11" i="40" s="1"/>
  <c r="Z12" i="40"/>
  <c r="AA13" i="40"/>
  <c r="Q11" i="40"/>
  <c r="AA18" i="40"/>
  <c r="AE19" i="40"/>
  <c r="T18" i="40"/>
  <c r="Z19" i="40"/>
  <c r="Q17" i="40"/>
  <c r="Y18" i="40"/>
  <c r="V9" i="40"/>
  <c r="V11" i="40"/>
  <c r="Z11" i="40" l="1"/>
  <c r="V10" i="40"/>
  <c r="V8" i="40" s="1"/>
  <c r="Y11" i="40"/>
  <c r="AD17" i="40"/>
  <c r="Y17" i="40"/>
  <c r="T17" i="40"/>
  <c r="Z18" i="40"/>
  <c r="AD18" i="40"/>
  <c r="AE18" i="40"/>
  <c r="Y9" i="40"/>
  <c r="Z9" i="40"/>
  <c r="AD11" i="40"/>
  <c r="Q10" i="40"/>
  <c r="AD13" i="40"/>
  <c r="AE13" i="40"/>
  <c r="AA10" i="40"/>
  <c r="Q8" i="40" l="1"/>
  <c r="Y8" i="40" s="1"/>
  <c r="AA9" i="40"/>
  <c r="Z17" i="40"/>
  <c r="AE17" i="40"/>
  <c r="T10" i="40"/>
  <c r="Z10" i="40" s="1"/>
  <c r="Y10" i="40"/>
  <c r="AD10" i="40"/>
  <c r="AE10" i="40" l="1"/>
  <c r="T8" i="40"/>
  <c r="Z8" i="40" s="1"/>
  <c r="AE9" i="40"/>
  <c r="AD9" i="40"/>
  <c r="AA8" i="40"/>
  <c r="AH8" i="40"/>
  <c r="AH10" i="40"/>
  <c r="AE8" i="40" l="1"/>
  <c r="AD8" i="40"/>
  <c r="I79" i="26" l="1"/>
  <c r="I78" i="26" s="1"/>
  <c r="H79" i="26"/>
  <c r="H78" i="26" s="1"/>
  <c r="G79" i="26"/>
  <c r="G78" i="26" s="1"/>
  <c r="F79" i="26"/>
  <c r="F78" i="26" s="1"/>
  <c r="E79" i="26"/>
  <c r="E10" i="26" s="1"/>
  <c r="D79" i="26"/>
  <c r="D78" i="26" s="1"/>
  <c r="C79" i="26"/>
  <c r="C78" i="26"/>
  <c r="C9" i="26" s="1"/>
  <c r="G25" i="26"/>
  <c r="G24" i="26"/>
  <c r="G23" i="26"/>
  <c r="G22" i="26"/>
  <c r="I21" i="26"/>
  <c r="G21" i="26"/>
  <c r="I20" i="26"/>
  <c r="G20" i="26"/>
  <c r="G19" i="26"/>
  <c r="G18" i="26"/>
  <c r="I17" i="26"/>
  <c r="G17" i="26"/>
  <c r="G16" i="26"/>
  <c r="I15" i="26"/>
  <c r="G15" i="26"/>
  <c r="G14" i="26"/>
  <c r="G13" i="26"/>
  <c r="H11" i="26"/>
  <c r="H9" i="26" s="1"/>
  <c r="F11" i="26"/>
  <c r="D11" i="26"/>
  <c r="E11" i="26"/>
  <c r="C11" i="26"/>
  <c r="H10" i="26"/>
  <c r="F10" i="26"/>
  <c r="C10" i="26"/>
  <c r="G12" i="26" l="1"/>
  <c r="E78" i="26"/>
  <c r="I12" i="26"/>
  <c r="I10" i="26" s="1"/>
  <c r="D10" i="26"/>
  <c r="E9" i="26"/>
  <c r="G10" i="26"/>
  <c r="D9" i="26"/>
  <c r="F9" i="26"/>
  <c r="I11" i="26"/>
  <c r="I9" i="26" s="1"/>
  <c r="G11" i="26" l="1"/>
  <c r="G9" i="26" s="1"/>
  <c r="A3" i="25"/>
  <c r="F28" i="25"/>
  <c r="F29" i="25" s="1"/>
  <c r="A3" i="40" l="1"/>
  <c r="L14" i="33" l="1"/>
  <c r="O14" i="33" s="1"/>
  <c r="Q15" i="33"/>
  <c r="P15" i="33"/>
  <c r="S15" i="33" s="1"/>
  <c r="L15" i="33"/>
  <c r="O15" i="33" s="1"/>
  <c r="O12" i="33" l="1"/>
  <c r="N11" i="33"/>
  <c r="M11" i="33"/>
  <c r="L11" i="33"/>
  <c r="K11" i="33"/>
  <c r="J11" i="33"/>
  <c r="I11" i="33"/>
  <c r="H11" i="33"/>
  <c r="G11" i="33"/>
  <c r="O11" i="33" l="1"/>
  <c r="Q14" i="33" l="1"/>
  <c r="P14" i="33" s="1"/>
  <c r="S14" i="33" s="1"/>
  <c r="R13" i="33"/>
  <c r="Q13" i="33"/>
  <c r="N13" i="33"/>
  <c r="M13" i="33"/>
  <c r="K13" i="33"/>
  <c r="J13" i="33"/>
  <c r="I13" i="33"/>
  <c r="H13" i="33"/>
  <c r="G13" i="33"/>
  <c r="Q10" i="33"/>
  <c r="P10" i="33" s="1"/>
  <c r="L10" i="33"/>
  <c r="O10" i="33" s="1"/>
  <c r="R9" i="33"/>
  <c r="R8" i="33" s="1"/>
  <c r="R7" i="33" s="1"/>
  <c r="N9" i="33"/>
  <c r="M9" i="33"/>
  <c r="M8" i="33" s="1"/>
  <c r="K9" i="33"/>
  <c r="J9" i="33"/>
  <c r="I9" i="33"/>
  <c r="H9" i="33"/>
  <c r="G9" i="33"/>
  <c r="K7" i="33" l="1"/>
  <c r="K8" i="33"/>
  <c r="G8" i="33"/>
  <c r="G7" i="33" s="1"/>
  <c r="H8" i="33"/>
  <c r="H7" i="33" s="1"/>
  <c r="I8" i="33"/>
  <c r="I7" i="33" s="1"/>
  <c r="N8" i="33"/>
  <c r="N7" i="33" s="1"/>
  <c r="J8" i="33"/>
  <c r="J7" i="33" s="1"/>
  <c r="M7" i="33"/>
  <c r="L13" i="33"/>
  <c r="Q9" i="33"/>
  <c r="Q8" i="33" s="1"/>
  <c r="L9" i="33"/>
  <c r="P13" i="33"/>
  <c r="S13" i="33" s="1"/>
  <c r="P9" i="33"/>
  <c r="S9" i="33" s="1"/>
  <c r="S10" i="33"/>
  <c r="L8" i="33" l="1"/>
  <c r="L7" i="33" s="1"/>
  <c r="O13" i="33"/>
  <c r="Q7" i="33"/>
  <c r="P8" i="33"/>
  <c r="S8" i="33" s="1"/>
  <c r="O9" i="33"/>
  <c r="P7" i="33"/>
  <c r="S7" i="33" s="1"/>
  <c r="N16" i="30"/>
  <c r="M16" i="30"/>
  <c r="O8" i="33" l="1"/>
  <c r="O7" i="33" s="1"/>
  <c r="T11" i="23"/>
  <c r="S85" i="29"/>
  <c r="R85" i="29"/>
  <c r="R84" i="29" s="1"/>
  <c r="R83" i="29" s="1"/>
  <c r="Q85" i="29"/>
  <c r="P85" i="29"/>
  <c r="P84" i="29" s="1"/>
  <c r="P83" i="29" s="1"/>
  <c r="O85" i="29"/>
  <c r="N85" i="29"/>
  <c r="N84" i="29" s="1"/>
  <c r="N83" i="29" s="1"/>
  <c r="M85" i="29"/>
  <c r="L85" i="29"/>
  <c r="K85" i="29"/>
  <c r="J85" i="29"/>
  <c r="J84" i="29" s="1"/>
  <c r="J83" i="29" s="1"/>
  <c r="T84" i="29"/>
  <c r="S84" i="29"/>
  <c r="S83" i="29" s="1"/>
  <c r="Q84" i="29"/>
  <c r="Q83" i="29" s="1"/>
  <c r="O84" i="29"/>
  <c r="M84" i="29"/>
  <c r="L84" i="29"/>
  <c r="K84" i="29"/>
  <c r="K83" i="29" s="1"/>
  <c r="O83" i="29"/>
  <c r="M83" i="29"/>
  <c r="L83" i="29"/>
  <c r="Q82" i="29"/>
  <c r="J82" i="29"/>
  <c r="J81" i="29"/>
  <c r="J80" i="29" s="1"/>
  <c r="T80" i="29"/>
  <c r="S80" i="29"/>
  <c r="R80" i="29"/>
  <c r="Q80" i="29"/>
  <c r="P80" i="29"/>
  <c r="O80" i="29"/>
  <c r="N80" i="29"/>
  <c r="M80" i="29"/>
  <c r="L80" i="29"/>
  <c r="K80" i="29"/>
  <c r="J79" i="29"/>
  <c r="J78" i="29" s="1"/>
  <c r="S78" i="29"/>
  <c r="R78" i="29"/>
  <c r="Q78" i="29"/>
  <c r="P78" i="29"/>
  <c r="O78" i="29"/>
  <c r="N78" i="29"/>
  <c r="M78" i="29"/>
  <c r="L78" i="29"/>
  <c r="K78" i="29"/>
  <c r="Q77" i="29"/>
  <c r="N77" i="29"/>
  <c r="J77" i="29"/>
  <c r="T76" i="29"/>
  <c r="S76" i="29"/>
  <c r="R76" i="29"/>
  <c r="Q76" i="29"/>
  <c r="P76" i="29"/>
  <c r="O76" i="29"/>
  <c r="N76" i="29"/>
  <c r="M76" i="29"/>
  <c r="L76" i="29"/>
  <c r="K76" i="29"/>
  <c r="J76" i="29"/>
  <c r="S75" i="29"/>
  <c r="Q75" i="29"/>
  <c r="Q74" i="29" s="1"/>
  <c r="J75" i="29"/>
  <c r="T74" i="29"/>
  <c r="T55" i="29" s="1"/>
  <c r="S74" i="29"/>
  <c r="R74" i="29"/>
  <c r="R71" i="29" s="1"/>
  <c r="P74" i="29"/>
  <c r="P71" i="29" s="1"/>
  <c r="O74" i="29"/>
  <c r="N74" i="29"/>
  <c r="M74" i="29"/>
  <c r="L74" i="29"/>
  <c r="L71" i="29" s="1"/>
  <c r="K74" i="29"/>
  <c r="J74" i="29"/>
  <c r="N73" i="29"/>
  <c r="N72" i="29" s="1"/>
  <c r="N71" i="29" s="1"/>
  <c r="K73" i="29"/>
  <c r="J73" i="29"/>
  <c r="J72" i="29" s="1"/>
  <c r="J71" i="29" s="1"/>
  <c r="T72" i="29"/>
  <c r="S72" i="29"/>
  <c r="S71" i="29" s="1"/>
  <c r="R72" i="29"/>
  <c r="Q72" i="29"/>
  <c r="Q71" i="29" s="1"/>
  <c r="P72" i="29"/>
  <c r="O72" i="29"/>
  <c r="M72" i="29"/>
  <c r="L72" i="29"/>
  <c r="K72" i="29"/>
  <c r="K71" i="29" s="1"/>
  <c r="O71" i="29"/>
  <c r="M71" i="29"/>
  <c r="N70" i="29"/>
  <c r="J70" i="29"/>
  <c r="T69" i="29"/>
  <c r="S69" i="29"/>
  <c r="R69" i="29"/>
  <c r="Q69" i="29"/>
  <c r="P69" i="29"/>
  <c r="P66" i="29" s="1"/>
  <c r="O69" i="29"/>
  <c r="N69" i="29"/>
  <c r="M69" i="29"/>
  <c r="L69" i="29"/>
  <c r="L66" i="29" s="1"/>
  <c r="K69" i="29"/>
  <c r="J69" i="29"/>
  <c r="Q68" i="29"/>
  <c r="O68" i="29"/>
  <c r="N68" i="29"/>
  <c r="N67" i="29" s="1"/>
  <c r="N66" i="29" s="1"/>
  <c r="J68" i="29"/>
  <c r="R68" i="29" s="1"/>
  <c r="R67" i="29" s="1"/>
  <c r="R66" i="29" s="1"/>
  <c r="S67" i="29"/>
  <c r="Q67" i="29"/>
  <c r="Q66" i="29" s="1"/>
  <c r="P67" i="29"/>
  <c r="O67" i="29"/>
  <c r="O66" i="29" s="1"/>
  <c r="M67" i="29"/>
  <c r="L67" i="29"/>
  <c r="K67" i="29"/>
  <c r="J67" i="29"/>
  <c r="J66" i="29" s="1"/>
  <c r="S66" i="29"/>
  <c r="M66" i="29"/>
  <c r="K66" i="29"/>
  <c r="R65" i="29"/>
  <c r="J65" i="29"/>
  <c r="T64" i="29"/>
  <c r="S64" i="29"/>
  <c r="R64" i="29"/>
  <c r="Q64" i="29"/>
  <c r="P64" i="29"/>
  <c r="P56" i="29" s="1"/>
  <c r="P55" i="29" s="1"/>
  <c r="P54" i="29" s="1"/>
  <c r="O64" i="29"/>
  <c r="N64" i="29"/>
  <c r="M64" i="29"/>
  <c r="L64" i="29"/>
  <c r="K64" i="29"/>
  <c r="J64" i="29"/>
  <c r="Q63" i="29"/>
  <c r="N63" i="29"/>
  <c r="J63" i="29"/>
  <c r="R63" i="29" s="1"/>
  <c r="N62" i="29"/>
  <c r="J62" i="29"/>
  <c r="R62" i="29" s="1"/>
  <c r="Q61" i="29"/>
  <c r="N61" i="29"/>
  <c r="J61" i="29"/>
  <c r="J60" i="29" s="1"/>
  <c r="T60" i="29"/>
  <c r="S60" i="29"/>
  <c r="P60" i="29"/>
  <c r="O60" i="29"/>
  <c r="O56" i="29" s="1"/>
  <c r="O55" i="29" s="1"/>
  <c r="O54" i="29" s="1"/>
  <c r="N60" i="29"/>
  <c r="M60" i="29"/>
  <c r="L60" i="29"/>
  <c r="K60" i="29"/>
  <c r="N59" i="29"/>
  <c r="R59" i="29" s="1"/>
  <c r="J59" i="29"/>
  <c r="O58" i="29"/>
  <c r="N58" i="29"/>
  <c r="S58" i="29" s="1"/>
  <c r="S57" i="29" s="1"/>
  <c r="S56" i="29" s="1"/>
  <c r="Z56" i="29" s="1"/>
  <c r="J58" i="29"/>
  <c r="R58" i="29" s="1"/>
  <c r="R57" i="29" s="1"/>
  <c r="P57" i="29"/>
  <c r="O57" i="29"/>
  <c r="M57" i="29"/>
  <c r="L57" i="29"/>
  <c r="L56" i="29" s="1"/>
  <c r="K57" i="29"/>
  <c r="K56" i="29" s="1"/>
  <c r="K55" i="29" s="1"/>
  <c r="K54" i="29" s="1"/>
  <c r="AA56" i="29"/>
  <c r="T56" i="29"/>
  <c r="M56" i="29"/>
  <c r="M55" i="29" s="1"/>
  <c r="M54" i="29" s="1"/>
  <c r="Q53" i="29"/>
  <c r="Q52" i="29" s="1"/>
  <c r="N53" i="29"/>
  <c r="J53" i="29"/>
  <c r="J52" i="29" s="1"/>
  <c r="T52" i="29"/>
  <c r="S52" i="29"/>
  <c r="R52" i="29"/>
  <c r="P52" i="29"/>
  <c r="O52" i="29"/>
  <c r="N52" i="29"/>
  <c r="M52" i="29"/>
  <c r="L52" i="29"/>
  <c r="K52" i="29"/>
  <c r="Q51" i="29"/>
  <c r="N51" i="29"/>
  <c r="J51" i="29"/>
  <c r="V51" i="29" s="1"/>
  <c r="Q50" i="29"/>
  <c r="N50" i="29"/>
  <c r="N49" i="29" s="1"/>
  <c r="J50" i="29"/>
  <c r="V50" i="29" s="1"/>
  <c r="T49" i="29"/>
  <c r="S49" i="29"/>
  <c r="R49" i="29"/>
  <c r="R46" i="29" s="1"/>
  <c r="P49" i="29"/>
  <c r="O49" i="29"/>
  <c r="O46" i="29" s="1"/>
  <c r="M49" i="29"/>
  <c r="M46" i="29" s="1"/>
  <c r="L49" i="29"/>
  <c r="K49" i="29"/>
  <c r="Q48" i="29"/>
  <c r="Q47" i="29" s="1"/>
  <c r="N48" i="29"/>
  <c r="N47" i="29" s="1"/>
  <c r="J48" i="29"/>
  <c r="V48" i="29" s="1"/>
  <c r="T47" i="29"/>
  <c r="S47" i="29"/>
  <c r="S46" i="29" s="1"/>
  <c r="P47" i="29"/>
  <c r="O47" i="29"/>
  <c r="L47" i="29"/>
  <c r="L46" i="29" s="1"/>
  <c r="K47" i="29"/>
  <c r="K46" i="29" s="1"/>
  <c r="T46" i="29"/>
  <c r="P46" i="29"/>
  <c r="S45" i="29"/>
  <c r="Z45" i="29" s="1"/>
  <c r="N45" i="29"/>
  <c r="J45" i="29"/>
  <c r="J44" i="29" s="1"/>
  <c r="J43" i="29" s="1"/>
  <c r="T44" i="29"/>
  <c r="T43" i="29" s="1"/>
  <c r="Q44" i="29"/>
  <c r="P44" i="29"/>
  <c r="O44" i="29"/>
  <c r="N44" i="29"/>
  <c r="M44" i="29"/>
  <c r="M43" i="29" s="1"/>
  <c r="L44" i="29"/>
  <c r="K44" i="29"/>
  <c r="K43" i="29" s="1"/>
  <c r="Z43" i="29"/>
  <c r="AA45" i="29" s="1"/>
  <c r="Q43" i="29"/>
  <c r="P43" i="29"/>
  <c r="O43" i="29"/>
  <c r="N43" i="29"/>
  <c r="L43" i="29"/>
  <c r="N42" i="29"/>
  <c r="Q42" i="29" s="1"/>
  <c r="Q41" i="29" s="1"/>
  <c r="J42" i="29"/>
  <c r="J41" i="29" s="1"/>
  <c r="T41" i="29"/>
  <c r="S41" i="29"/>
  <c r="R41" i="29"/>
  <c r="P41" i="29"/>
  <c r="O41" i="29"/>
  <c r="M41" i="29"/>
  <c r="L41" i="29"/>
  <c r="K41" i="29"/>
  <c r="O40" i="29"/>
  <c r="N40" i="29" s="1"/>
  <c r="N39" i="29" s="1"/>
  <c r="W39" i="29" s="1"/>
  <c r="J40" i="29"/>
  <c r="T39" i="29"/>
  <c r="S39" i="29"/>
  <c r="R39" i="29"/>
  <c r="Q39" i="29"/>
  <c r="P39" i="29"/>
  <c r="O39" i="29"/>
  <c r="M39" i="29"/>
  <c r="L39" i="29"/>
  <c r="K39" i="29"/>
  <c r="J39" i="29"/>
  <c r="N38" i="29"/>
  <c r="M38" i="29" s="1"/>
  <c r="J38" i="29"/>
  <c r="N37" i="29"/>
  <c r="R37" i="29" s="1"/>
  <c r="J37" i="29"/>
  <c r="N36" i="29"/>
  <c r="R36" i="29" s="1"/>
  <c r="J36" i="29"/>
  <c r="Q36" i="29" s="1"/>
  <c r="S35" i="29"/>
  <c r="R35" i="29"/>
  <c r="Q35" i="29"/>
  <c r="N35" i="29"/>
  <c r="M35" i="29"/>
  <c r="J35" i="29"/>
  <c r="J34" i="29" s="1"/>
  <c r="P34" i="29"/>
  <c r="O34" i="29"/>
  <c r="L34" i="29"/>
  <c r="L33" i="29" s="1"/>
  <c r="K34" i="29"/>
  <c r="K33" i="29" s="1"/>
  <c r="O33" i="29"/>
  <c r="N30" i="29"/>
  <c r="J30" i="29"/>
  <c r="V30" i="29" s="1"/>
  <c r="N29" i="29"/>
  <c r="N27" i="29" s="1"/>
  <c r="J29" i="29"/>
  <c r="V29" i="29" s="1"/>
  <c r="N28" i="29"/>
  <c r="J28" i="29"/>
  <c r="V28" i="29" s="1"/>
  <c r="T27" i="29"/>
  <c r="S27" i="29"/>
  <c r="R27" i="29"/>
  <c r="Q27" i="29"/>
  <c r="Q22" i="29" s="1"/>
  <c r="P27" i="29"/>
  <c r="O27" i="29"/>
  <c r="M27" i="29"/>
  <c r="L27" i="29"/>
  <c r="K27" i="29"/>
  <c r="N26" i="29"/>
  <c r="N25" i="29" s="1"/>
  <c r="J26" i="29"/>
  <c r="V26" i="29" s="1"/>
  <c r="S25" i="29"/>
  <c r="R25" i="29"/>
  <c r="Q25" i="29"/>
  <c r="P25" i="29"/>
  <c r="O25" i="29"/>
  <c r="M25" i="29"/>
  <c r="L25" i="29"/>
  <c r="K25" i="29"/>
  <c r="K22" i="29" s="1"/>
  <c r="N24" i="29"/>
  <c r="N23" i="29" s="1"/>
  <c r="J24" i="29"/>
  <c r="V24" i="29" s="1"/>
  <c r="T23" i="29"/>
  <c r="S23" i="29"/>
  <c r="R23" i="29"/>
  <c r="Q23" i="29"/>
  <c r="P23" i="29"/>
  <c r="O23" i="29"/>
  <c r="M23" i="29"/>
  <c r="M22" i="29" s="1"/>
  <c r="L23" i="29"/>
  <c r="K23" i="29"/>
  <c r="S22" i="29"/>
  <c r="O22" i="29"/>
  <c r="S21" i="29"/>
  <c r="S20" i="29" s="1"/>
  <c r="S19" i="29" s="1"/>
  <c r="N21" i="29"/>
  <c r="T20" i="29"/>
  <c r="R20" i="29"/>
  <c r="R19" i="29" s="1"/>
  <c r="Q20" i="29"/>
  <c r="P20" i="29"/>
  <c r="P19" i="29" s="1"/>
  <c r="O20" i="29"/>
  <c r="N20" i="29"/>
  <c r="N19" i="29" s="1"/>
  <c r="M20" i="29"/>
  <c r="M19" i="29" s="1"/>
  <c r="L20" i="29"/>
  <c r="K20" i="29"/>
  <c r="J20" i="29"/>
  <c r="J19" i="29" s="1"/>
  <c r="Q19" i="29"/>
  <c r="O19" i="29"/>
  <c r="O18" i="29" s="1"/>
  <c r="L19" i="29"/>
  <c r="K19" i="29"/>
  <c r="K18" i="29" s="1"/>
  <c r="T18" i="29"/>
  <c r="N16" i="29"/>
  <c r="O15" i="29"/>
  <c r="N15" i="29" s="1"/>
  <c r="S14" i="29"/>
  <c r="S13" i="29" s="1"/>
  <c r="S12" i="29" s="1"/>
  <c r="R14" i="29"/>
  <c r="R13" i="29" s="1"/>
  <c r="R12" i="29" s="1"/>
  <c r="Q14" i="29"/>
  <c r="Q13" i="29" s="1"/>
  <c r="Q12" i="29" s="1"/>
  <c r="P14" i="29"/>
  <c r="M14" i="29"/>
  <c r="M13" i="29" s="1"/>
  <c r="M12" i="29" s="1"/>
  <c r="L14" i="29"/>
  <c r="K14" i="29"/>
  <c r="K13" i="29" s="1"/>
  <c r="K12" i="29" s="1"/>
  <c r="J14" i="29"/>
  <c r="J13" i="29" s="1"/>
  <c r="J12" i="29" s="1"/>
  <c r="T13" i="29"/>
  <c r="T12" i="29" s="1"/>
  <c r="T11" i="29" s="1"/>
  <c r="P13" i="29"/>
  <c r="P12" i="29" s="1"/>
  <c r="L13" i="29"/>
  <c r="L12" i="29" s="1"/>
  <c r="Q55" i="28"/>
  <c r="P55" i="28" s="1"/>
  <c r="S55" i="28" s="1"/>
  <c r="O55" i="28"/>
  <c r="L55" i="28"/>
  <c r="Q54" i="28"/>
  <c r="P54" i="28" s="1"/>
  <c r="S54" i="28" s="1"/>
  <c r="L54" i="28"/>
  <c r="O54" i="28" s="1"/>
  <c r="Q53" i="28"/>
  <c r="P53" i="28"/>
  <c r="S53" i="28" s="1"/>
  <c r="L53" i="28"/>
  <c r="O53" i="28" s="1"/>
  <c r="Q52" i="28"/>
  <c r="P52" i="28" s="1"/>
  <c r="S52" i="28" s="1"/>
  <c r="L52" i="28"/>
  <c r="O52" i="28" s="1"/>
  <c r="Q51" i="28"/>
  <c r="P51" i="28" s="1"/>
  <c r="S51" i="28" s="1"/>
  <c r="O51" i="28"/>
  <c r="L51" i="28"/>
  <c r="Q50" i="28"/>
  <c r="P50" i="28" s="1"/>
  <c r="S50" i="28" s="1"/>
  <c r="O50" i="28"/>
  <c r="L50" i="28"/>
  <c r="S49" i="28"/>
  <c r="Q49" i="28"/>
  <c r="P49" i="28"/>
  <c r="L49" i="28"/>
  <c r="O49" i="28" s="1"/>
  <c r="Q48" i="28"/>
  <c r="P48" i="28"/>
  <c r="S48" i="28" s="1"/>
  <c r="L48" i="28"/>
  <c r="O48" i="28" s="1"/>
  <c r="Q47" i="28"/>
  <c r="P47" i="28" s="1"/>
  <c r="S47" i="28" s="1"/>
  <c r="L47" i="28"/>
  <c r="O47" i="28" s="1"/>
  <c r="Q46" i="28"/>
  <c r="P46" i="28" s="1"/>
  <c r="S46" i="28" s="1"/>
  <c r="O46" i="28"/>
  <c r="L46" i="28"/>
  <c r="S45" i="28"/>
  <c r="Q45" i="28"/>
  <c r="P45" i="28"/>
  <c r="L45" i="28"/>
  <c r="O45" i="28" s="1"/>
  <c r="Q44" i="28"/>
  <c r="P44" i="28"/>
  <c r="S44" i="28" s="1"/>
  <c r="L44" i="28"/>
  <c r="O44" i="28" s="1"/>
  <c r="Q43" i="28"/>
  <c r="P43" i="28" s="1"/>
  <c r="S43" i="28" s="1"/>
  <c r="O43" i="28"/>
  <c r="L43" i="28"/>
  <c r="Q42" i="28"/>
  <c r="Q41" i="28" s="1"/>
  <c r="O42" i="28"/>
  <c r="L42" i="28"/>
  <c r="L41" i="28" s="1"/>
  <c r="O41" i="28" s="1"/>
  <c r="R41" i="28"/>
  <c r="N41" i="28"/>
  <c r="M41" i="28"/>
  <c r="K41" i="28"/>
  <c r="J41" i="28"/>
  <c r="I41" i="28"/>
  <c r="H41" i="28"/>
  <c r="G41" i="28"/>
  <c r="P40" i="28"/>
  <c r="S40" i="28" s="1"/>
  <c r="L40" i="28"/>
  <c r="O40" i="28" s="1"/>
  <c r="Q39" i="28"/>
  <c r="P39" i="28" s="1"/>
  <c r="S39" i="28" s="1"/>
  <c r="O39" i="28"/>
  <c r="L39" i="28"/>
  <c r="Q38" i="28"/>
  <c r="P38" i="28" s="1"/>
  <c r="S38" i="28" s="1"/>
  <c r="L38" i="28"/>
  <c r="O38" i="28" s="1"/>
  <c r="Q37" i="28"/>
  <c r="P37" i="28" s="1"/>
  <c r="S37" i="28" s="1"/>
  <c r="O37" i="28"/>
  <c r="L37" i="28"/>
  <c r="Q36" i="28"/>
  <c r="P36" i="28" s="1"/>
  <c r="S36" i="28" s="1"/>
  <c r="L36" i="28"/>
  <c r="O36" i="28" s="1"/>
  <c r="Q35" i="28"/>
  <c r="P35" i="28" s="1"/>
  <c r="O35" i="28"/>
  <c r="L35" i="28"/>
  <c r="R34" i="28"/>
  <c r="R33" i="28" s="1"/>
  <c r="N34" i="28"/>
  <c r="N33" i="28" s="1"/>
  <c r="M34" i="28"/>
  <c r="K34" i="28"/>
  <c r="J34" i="28"/>
  <c r="I34" i="28"/>
  <c r="I33" i="28" s="1"/>
  <c r="H34" i="28"/>
  <c r="H33" i="28" s="1"/>
  <c r="G34" i="28"/>
  <c r="G33" i="28" s="1"/>
  <c r="J33" i="28"/>
  <c r="P32" i="28"/>
  <c r="P31" i="28" s="1"/>
  <c r="P30" i="28" s="1"/>
  <c r="L32" i="28"/>
  <c r="L31" i="28" s="1"/>
  <c r="L30" i="28" s="1"/>
  <c r="R31" i="28"/>
  <c r="Q31" i="28"/>
  <c r="Q30" i="28" s="1"/>
  <c r="N31" i="28"/>
  <c r="M31" i="28"/>
  <c r="M30" i="28" s="1"/>
  <c r="K31" i="28"/>
  <c r="J31" i="28"/>
  <c r="I31" i="28"/>
  <c r="I30" i="28" s="1"/>
  <c r="H31" i="28"/>
  <c r="H30" i="28" s="1"/>
  <c r="G31" i="28"/>
  <c r="G30" i="28" s="1"/>
  <c r="R30" i="28"/>
  <c r="N30" i="28"/>
  <c r="J30" i="28"/>
  <c r="Q29" i="28"/>
  <c r="P29" i="28" s="1"/>
  <c r="S29" i="28" s="1"/>
  <c r="L29" i="28"/>
  <c r="Q28" i="28"/>
  <c r="P28" i="28"/>
  <c r="S28" i="28" s="1"/>
  <c r="L28" i="28"/>
  <c r="Q27" i="28"/>
  <c r="P27" i="28" s="1"/>
  <c r="S27" i="28" s="1"/>
  <c r="L27" i="28"/>
  <c r="Q26" i="28"/>
  <c r="P26" i="28" s="1"/>
  <c r="S26" i="28" s="1"/>
  <c r="L26" i="28"/>
  <c r="Q25" i="28"/>
  <c r="P25" i="28" s="1"/>
  <c r="S25" i="28" s="1"/>
  <c r="L25" i="28"/>
  <c r="P24" i="28"/>
  <c r="S24" i="28" s="1"/>
  <c r="L24" i="28"/>
  <c r="P23" i="28"/>
  <c r="S23" i="28" s="1"/>
  <c r="L23" i="28"/>
  <c r="S22" i="28"/>
  <c r="P22" i="28"/>
  <c r="L22" i="28"/>
  <c r="P21" i="28"/>
  <c r="S21" i="28" s="1"/>
  <c r="L21" i="28"/>
  <c r="P20" i="28"/>
  <c r="S20" i="28" s="1"/>
  <c r="L20" i="28"/>
  <c r="P19" i="28"/>
  <c r="S19" i="28" s="1"/>
  <c r="L19" i="28"/>
  <c r="Q18" i="28"/>
  <c r="Q16" i="28" s="1"/>
  <c r="L18" i="28"/>
  <c r="Q17" i="28"/>
  <c r="P17" i="28"/>
  <c r="S17" i="28" s="1"/>
  <c r="L17" i="28"/>
  <c r="R16" i="28"/>
  <c r="N16" i="28"/>
  <c r="M16" i="28"/>
  <c r="K16" i="28"/>
  <c r="J16" i="28"/>
  <c r="I16" i="28"/>
  <c r="H16" i="28"/>
  <c r="G16" i="28"/>
  <c r="Q15" i="28"/>
  <c r="P15" i="28" s="1"/>
  <c r="S15" i="28" s="1"/>
  <c r="M15" i="28"/>
  <c r="M9" i="28" s="1"/>
  <c r="M8" i="28" s="1"/>
  <c r="P14" i="28"/>
  <c r="S14" i="28" s="1"/>
  <c r="L14" i="28"/>
  <c r="O14" i="28" s="1"/>
  <c r="Q13" i="28"/>
  <c r="P13" i="28" s="1"/>
  <c r="L13" i="28"/>
  <c r="O13" i="28" s="1"/>
  <c r="P12" i="28"/>
  <c r="S12" i="28" s="1"/>
  <c r="L12" i="28"/>
  <c r="O12" i="28" s="1"/>
  <c r="P11" i="28"/>
  <c r="S11" i="28" s="1"/>
  <c r="L11" i="28"/>
  <c r="O11" i="28" s="1"/>
  <c r="Q10" i="28"/>
  <c r="P10" i="28"/>
  <c r="S10" i="28" s="1"/>
  <c r="L10" i="28"/>
  <c r="O10" i="28" s="1"/>
  <c r="R9" i="28"/>
  <c r="R8" i="28" s="1"/>
  <c r="N9" i="28"/>
  <c r="K9" i="28"/>
  <c r="K8" i="28" s="1"/>
  <c r="J9" i="28"/>
  <c r="J8" i="28" s="1"/>
  <c r="I9" i="28"/>
  <c r="I8" i="28" s="1"/>
  <c r="I7" i="28" s="1"/>
  <c r="H9" i="28"/>
  <c r="H8" i="28" s="1"/>
  <c r="G9" i="28"/>
  <c r="G8" i="28" s="1"/>
  <c r="G7" i="28" s="1"/>
  <c r="A3" i="28"/>
  <c r="M18" i="29" l="1"/>
  <c r="K32" i="29"/>
  <c r="K31" i="29" s="1"/>
  <c r="K17" i="29" s="1"/>
  <c r="N46" i="29"/>
  <c r="L55" i="29"/>
  <c r="L54" i="29" s="1"/>
  <c r="Z71" i="29"/>
  <c r="AA73" i="29"/>
  <c r="Q18" i="29"/>
  <c r="R7" i="28"/>
  <c r="O32" i="29"/>
  <c r="O31" i="29" s="1"/>
  <c r="O17" i="29" s="1"/>
  <c r="H7" i="28"/>
  <c r="L15" i="28"/>
  <c r="O15" i="28" s="1"/>
  <c r="P18" i="28"/>
  <c r="S18" i="28" s="1"/>
  <c r="Q34" i="28"/>
  <c r="Q33" i="28" s="1"/>
  <c r="P42" i="28"/>
  <c r="J25" i="29"/>
  <c r="R38" i="29"/>
  <c r="V45" i="29"/>
  <c r="Q49" i="29"/>
  <c r="J57" i="29"/>
  <c r="J56" i="29" s="1"/>
  <c r="J55" i="29" s="1"/>
  <c r="J54" i="29" s="1"/>
  <c r="T71" i="29"/>
  <c r="J7" i="28"/>
  <c r="S31" i="28"/>
  <c r="O32" i="28"/>
  <c r="N22" i="29"/>
  <c r="N18" i="29" s="1"/>
  <c r="P22" i="29"/>
  <c r="P18" i="29" s="1"/>
  <c r="P17" i="29" s="1"/>
  <c r="P11" i="29" s="1"/>
  <c r="L32" i="29"/>
  <c r="L31" i="29" s="1"/>
  <c r="X39" i="29"/>
  <c r="Q59" i="29"/>
  <c r="R61" i="29"/>
  <c r="R60" i="29" s="1"/>
  <c r="R56" i="29" s="1"/>
  <c r="R55" i="29" s="1"/>
  <c r="R54" i="29" s="1"/>
  <c r="L9" i="28"/>
  <c r="O9" i="28" s="1"/>
  <c r="L16" i="28"/>
  <c r="O16" i="28" s="1"/>
  <c r="S32" i="28"/>
  <c r="L18" i="29"/>
  <c r="L17" i="29" s="1"/>
  <c r="L11" i="29" s="1"/>
  <c r="J27" i="29"/>
  <c r="V27" i="29" s="1"/>
  <c r="R22" i="29"/>
  <c r="R18" i="29" s="1"/>
  <c r="T33" i="29"/>
  <c r="N41" i="29"/>
  <c r="W41" i="29" s="1"/>
  <c r="X41" i="29" s="1"/>
  <c r="J49" i="29"/>
  <c r="N57" i="29"/>
  <c r="N56" i="29" s="1"/>
  <c r="N55" i="29" s="1"/>
  <c r="N54" i="29" s="1"/>
  <c r="K11" i="29"/>
  <c r="K33" i="28"/>
  <c r="P33" i="29"/>
  <c r="P32" i="29" s="1"/>
  <c r="P31" i="29" s="1"/>
  <c r="Q58" i="29"/>
  <c r="Q62" i="29"/>
  <c r="Q60" i="29" s="1"/>
  <c r="N34" i="29"/>
  <c r="N8" i="28"/>
  <c r="N7" i="28" s="1"/>
  <c r="M33" i="28"/>
  <c r="M7" i="28" s="1"/>
  <c r="O14" i="29"/>
  <c r="O13" i="29" s="1"/>
  <c r="O12" i="29" s="1"/>
  <c r="O11" i="29" s="1"/>
  <c r="S18" i="29"/>
  <c r="L22" i="29"/>
  <c r="S37" i="29"/>
  <c r="S34" i="29" s="1"/>
  <c r="S33" i="29" s="1"/>
  <c r="V15" i="29"/>
  <c r="N14" i="29"/>
  <c r="N13" i="29" s="1"/>
  <c r="N12" i="29" s="1"/>
  <c r="R34" i="29"/>
  <c r="R33" i="29" s="1"/>
  <c r="Q46" i="29"/>
  <c r="J23" i="29"/>
  <c r="J33" i="29"/>
  <c r="N33" i="29"/>
  <c r="N32" i="29" s="1"/>
  <c r="N31" i="29" s="1"/>
  <c r="M36" i="29"/>
  <c r="M34" i="29" s="1"/>
  <c r="M33" i="29" s="1"/>
  <c r="M32" i="29" s="1"/>
  <c r="M31" i="29" s="1"/>
  <c r="M17" i="29" s="1"/>
  <c r="M11" i="29" s="1"/>
  <c r="M37" i="29"/>
  <c r="Q37" i="29"/>
  <c r="Q38" i="29"/>
  <c r="S44" i="29"/>
  <c r="S43" i="29" s="1"/>
  <c r="R45" i="29"/>
  <c r="R44" i="29" s="1"/>
  <c r="R43" i="29" s="1"/>
  <c r="J47" i="29"/>
  <c r="J46" i="29" s="1"/>
  <c r="AA49" i="29"/>
  <c r="S55" i="29"/>
  <c r="P9" i="28"/>
  <c r="S13" i="28"/>
  <c r="S35" i="28"/>
  <c r="P34" i="28"/>
  <c r="L8" i="28"/>
  <c r="Q9" i="28"/>
  <c r="Q8" i="28" s="1"/>
  <c r="Q7" i="28" s="1"/>
  <c r="P16" i="28"/>
  <c r="S16" i="28" s="1"/>
  <c r="K30" i="28"/>
  <c r="K7" i="28" s="1"/>
  <c r="L34" i="28"/>
  <c r="O31" i="28"/>
  <c r="Q34" i="29" l="1"/>
  <c r="Q33" i="29" s="1"/>
  <c r="Q32" i="29" s="1"/>
  <c r="S42" i="28"/>
  <c r="P41" i="28"/>
  <c r="S41" i="28" s="1"/>
  <c r="N17" i="29"/>
  <c r="J22" i="29"/>
  <c r="J18" i="29" s="1"/>
  <c r="Q57" i="29"/>
  <c r="Q56" i="29" s="1"/>
  <c r="Q55" i="29" s="1"/>
  <c r="Q54" i="29" s="1"/>
  <c r="AA58" i="29"/>
  <c r="AA59" i="29"/>
  <c r="AA54" i="29"/>
  <c r="S54" i="29"/>
  <c r="V54" i="29" s="1"/>
  <c r="J32" i="29"/>
  <c r="J31" i="29" s="1"/>
  <c r="V31" i="29" s="1"/>
  <c r="R32" i="29"/>
  <c r="R31" i="29" s="1"/>
  <c r="R17" i="29" s="1"/>
  <c r="R11" i="29" s="1"/>
  <c r="W34" i="29"/>
  <c r="X34" i="29" s="1"/>
  <c r="Z34" i="29"/>
  <c r="Z33" i="29" s="1"/>
  <c r="Z11" i="29"/>
  <c r="Z35" i="29"/>
  <c r="AA33" i="29"/>
  <c r="S32" i="29"/>
  <c r="N11" i="29"/>
  <c r="O34" i="28"/>
  <c r="L33" i="28"/>
  <c r="O33" i="28" s="1"/>
  <c r="O8" i="28"/>
  <c r="L7" i="28"/>
  <c r="O7" i="28" s="1"/>
  <c r="O30" i="28"/>
  <c r="S9" i="28"/>
  <c r="P8" i="28"/>
  <c r="S34" i="28"/>
  <c r="P33" i="28"/>
  <c r="S33" i="28" s="1"/>
  <c r="S30" i="28"/>
  <c r="Q31" i="29" l="1"/>
  <c r="Q17" i="29" s="1"/>
  <c r="Q11" i="29" s="1"/>
  <c r="W9" i="29" s="1"/>
  <c r="V32" i="29"/>
  <c r="S31" i="29"/>
  <c r="S17" i="29" s="1"/>
  <c r="S11" i="29" s="1"/>
  <c r="AA8" i="29" s="1"/>
  <c r="AA38" i="29"/>
  <c r="Z36" i="29"/>
  <c r="J17" i="29"/>
  <c r="J11" i="29" s="1"/>
  <c r="X9" i="29"/>
  <c r="S8" i="28"/>
  <c r="P7" i="28"/>
  <c r="S7" i="28" s="1"/>
  <c r="X10" i="29" l="1"/>
  <c r="W10" i="29"/>
  <c r="G25" i="1" l="1"/>
  <c r="G20" i="1"/>
  <c r="G19" i="1"/>
  <c r="S65" i="23"/>
  <c r="S64" i="23" s="1"/>
  <c r="S63" i="23" s="1"/>
  <c r="R65" i="23"/>
  <c r="R64" i="23" s="1"/>
  <c r="R63" i="23" s="1"/>
  <c r="Q65" i="23"/>
  <c r="Q64" i="23" s="1"/>
  <c r="Q63" i="23" s="1"/>
  <c r="P65" i="23"/>
  <c r="O65" i="23"/>
  <c r="N65" i="23"/>
  <c r="N64" i="23" s="1"/>
  <c r="N63" i="23" s="1"/>
  <c r="M65" i="23"/>
  <c r="M64" i="23" s="1"/>
  <c r="M63" i="23" s="1"/>
  <c r="L65" i="23"/>
  <c r="L64" i="23" s="1"/>
  <c r="L63" i="23" s="1"/>
  <c r="K65" i="23"/>
  <c r="K64" i="23" s="1"/>
  <c r="K63" i="23" s="1"/>
  <c r="J65" i="23"/>
  <c r="J64" i="23" s="1"/>
  <c r="J63" i="23" s="1"/>
  <c r="T64" i="23"/>
  <c r="P64" i="23"/>
  <c r="P63" i="23" s="1"/>
  <c r="O64" i="23"/>
  <c r="O63" i="23"/>
  <c r="Q62" i="23"/>
  <c r="Q60" i="23" s="1"/>
  <c r="J62" i="23"/>
  <c r="J61" i="23"/>
  <c r="T60" i="23"/>
  <c r="S60" i="23"/>
  <c r="R60" i="23"/>
  <c r="P60" i="23"/>
  <c r="O60" i="23"/>
  <c r="N60" i="23"/>
  <c r="M60" i="23"/>
  <c r="L60" i="23"/>
  <c r="K60" i="23"/>
  <c r="J59" i="23"/>
  <c r="J58" i="23" s="1"/>
  <c r="S58" i="23"/>
  <c r="R58" i="23"/>
  <c r="Q58" i="23"/>
  <c r="P58" i="23"/>
  <c r="O58" i="23"/>
  <c r="N58" i="23"/>
  <c r="M58" i="23"/>
  <c r="L58" i="23"/>
  <c r="K58" i="23"/>
  <c r="Q57" i="23"/>
  <c r="Q56" i="23" s="1"/>
  <c r="N57" i="23"/>
  <c r="N56" i="23" s="1"/>
  <c r="J57" i="23"/>
  <c r="J56" i="23" s="1"/>
  <c r="T56" i="23"/>
  <c r="S56" i="23"/>
  <c r="R56" i="23"/>
  <c r="P56" i="23"/>
  <c r="O56" i="23"/>
  <c r="M56" i="23"/>
  <c r="L56" i="23"/>
  <c r="K56" i="23"/>
  <c r="S55" i="23"/>
  <c r="S54" i="23" s="1"/>
  <c r="Q55" i="23"/>
  <c r="Q54" i="23" s="1"/>
  <c r="J55" i="23"/>
  <c r="J54" i="23" s="1"/>
  <c r="T54" i="23"/>
  <c r="R54" i="23"/>
  <c r="P54" i="23"/>
  <c r="O54" i="23"/>
  <c r="N54" i="23"/>
  <c r="M54" i="23"/>
  <c r="L54" i="23"/>
  <c r="K54" i="23"/>
  <c r="N53" i="23"/>
  <c r="K53" i="23"/>
  <c r="K52" i="23" s="1"/>
  <c r="T52" i="23"/>
  <c r="S52" i="23"/>
  <c r="R52" i="23"/>
  <c r="Q52" i="23"/>
  <c r="P52" i="23"/>
  <c r="O52" i="23"/>
  <c r="N52" i="23"/>
  <c r="M52" i="23"/>
  <c r="L52" i="23"/>
  <c r="N50" i="23"/>
  <c r="J50" i="23"/>
  <c r="J49" i="23" s="1"/>
  <c r="T49" i="23"/>
  <c r="S49" i="23"/>
  <c r="R49" i="23"/>
  <c r="Q49" i="23"/>
  <c r="P49" i="23"/>
  <c r="O49" i="23"/>
  <c r="N49" i="23"/>
  <c r="M49" i="23"/>
  <c r="L49" i="23"/>
  <c r="K49" i="23"/>
  <c r="O48" i="23"/>
  <c r="N48" i="23" s="1"/>
  <c r="J48" i="23"/>
  <c r="S47" i="23"/>
  <c r="P47" i="23"/>
  <c r="M47" i="23"/>
  <c r="L47" i="23"/>
  <c r="L46" i="23" s="1"/>
  <c r="K47" i="23"/>
  <c r="J45" i="23"/>
  <c r="R45" i="23" s="1"/>
  <c r="R44" i="23" s="1"/>
  <c r="T44" i="23"/>
  <c r="S44" i="23"/>
  <c r="Q44" i="23"/>
  <c r="P44" i="23"/>
  <c r="O44" i="23"/>
  <c r="N44" i="23"/>
  <c r="M44" i="23"/>
  <c r="L44" i="23"/>
  <c r="K44" i="23"/>
  <c r="N43" i="23"/>
  <c r="J43" i="23"/>
  <c r="N42" i="23"/>
  <c r="J42" i="23"/>
  <c r="N41" i="23"/>
  <c r="J41" i="23"/>
  <c r="T40" i="23"/>
  <c r="S40" i="23"/>
  <c r="P40" i="23"/>
  <c r="O40" i="23"/>
  <c r="M40" i="23"/>
  <c r="L40" i="23"/>
  <c r="K40" i="23"/>
  <c r="N39" i="23"/>
  <c r="J39" i="23"/>
  <c r="Q39" i="23" s="1"/>
  <c r="O38" i="23"/>
  <c r="O37" i="23" s="1"/>
  <c r="J38" i="23"/>
  <c r="P37" i="23"/>
  <c r="M37" i="23"/>
  <c r="L37" i="23"/>
  <c r="K37" i="23"/>
  <c r="AA36" i="23"/>
  <c r="Q33" i="23"/>
  <c r="Q32" i="23" s="1"/>
  <c r="N33" i="23"/>
  <c r="N32" i="23" s="1"/>
  <c r="J33" i="23"/>
  <c r="J32" i="23" s="1"/>
  <c r="T32" i="23"/>
  <c r="S32" i="23"/>
  <c r="R32" i="23"/>
  <c r="P32" i="23"/>
  <c r="O32" i="23"/>
  <c r="M32" i="23"/>
  <c r="L32" i="23"/>
  <c r="K32" i="23"/>
  <c r="Q31" i="23"/>
  <c r="N31" i="23"/>
  <c r="J31" i="23"/>
  <c r="V31" i="23" s="1"/>
  <c r="Q30" i="23"/>
  <c r="N30" i="23"/>
  <c r="J30" i="23"/>
  <c r="T29" i="23"/>
  <c r="S29" i="23"/>
  <c r="R29" i="23"/>
  <c r="P29" i="23"/>
  <c r="O29" i="23"/>
  <c r="M29" i="23"/>
  <c r="L29" i="23"/>
  <c r="K29" i="23"/>
  <c r="Q28" i="23"/>
  <c r="Q27" i="23" s="1"/>
  <c r="N28" i="23"/>
  <c r="N27" i="23" s="1"/>
  <c r="J28" i="23"/>
  <c r="V28" i="23" s="1"/>
  <c r="T27" i="23"/>
  <c r="S27" i="23"/>
  <c r="P27" i="23"/>
  <c r="O27" i="23"/>
  <c r="L27" i="23"/>
  <c r="K27" i="23"/>
  <c r="S25" i="23"/>
  <c r="AA29" i="23" s="1"/>
  <c r="N25" i="23"/>
  <c r="N24" i="23" s="1"/>
  <c r="N23" i="23" s="1"/>
  <c r="J25" i="23"/>
  <c r="T24" i="23"/>
  <c r="T23" i="23" s="1"/>
  <c r="Q24" i="23"/>
  <c r="Q23" i="23" s="1"/>
  <c r="P24" i="23"/>
  <c r="P23" i="23" s="1"/>
  <c r="O24" i="23"/>
  <c r="O23" i="23" s="1"/>
  <c r="M24" i="23"/>
  <c r="M23" i="23" s="1"/>
  <c r="L24" i="23"/>
  <c r="L23" i="23" s="1"/>
  <c r="K24" i="23"/>
  <c r="K23" i="23" s="1"/>
  <c r="Z23" i="23"/>
  <c r="AA25" i="23" s="1"/>
  <c r="N22" i="23"/>
  <c r="N21" i="23" s="1"/>
  <c r="J22" i="23"/>
  <c r="T21" i="23"/>
  <c r="S21" i="23"/>
  <c r="R21" i="23"/>
  <c r="P21" i="23"/>
  <c r="O21" i="23"/>
  <c r="M21" i="23"/>
  <c r="L21" i="23"/>
  <c r="K21" i="23"/>
  <c r="O20" i="23"/>
  <c r="N20" i="23" s="1"/>
  <c r="N19" i="23" s="1"/>
  <c r="J20" i="23"/>
  <c r="J19" i="23" s="1"/>
  <c r="T19" i="23"/>
  <c r="S19" i="23"/>
  <c r="R19" i="23"/>
  <c r="Q19" i="23"/>
  <c r="P19" i="23"/>
  <c r="M19" i="23"/>
  <c r="L19" i="23"/>
  <c r="K19" i="23"/>
  <c r="N18" i="23"/>
  <c r="J18" i="23"/>
  <c r="N17" i="23"/>
  <c r="R17" i="23" s="1"/>
  <c r="J17" i="23"/>
  <c r="N16" i="23"/>
  <c r="J16" i="23"/>
  <c r="R15" i="23"/>
  <c r="N15" i="23"/>
  <c r="J15" i="23"/>
  <c r="P14" i="23"/>
  <c r="O14" i="23"/>
  <c r="L14" i="23"/>
  <c r="K14" i="23"/>
  <c r="AF61" i="17"/>
  <c r="AF60" i="17"/>
  <c r="AF59" i="17"/>
  <c r="AF58" i="17"/>
  <c r="AF57" i="17"/>
  <c r="AF56" i="17"/>
  <c r="AF55" i="17"/>
  <c r="AF54" i="17"/>
  <c r="AF53" i="17"/>
  <c r="AF52" i="17"/>
  <c r="AF51" i="17"/>
  <c r="AF50" i="17"/>
  <c r="AF49" i="17"/>
  <c r="AF48" i="17"/>
  <c r="AF47" i="17"/>
  <c r="AF46" i="17"/>
  <c r="AF45" i="17"/>
  <c r="AF44" i="17"/>
  <c r="AF43" i="17"/>
  <c r="AF42" i="17"/>
  <c r="AF41" i="17"/>
  <c r="AF40" i="17"/>
  <c r="AF39" i="17"/>
  <c r="AF38" i="17"/>
  <c r="AF37" i="17"/>
  <c r="AF36" i="17" s="1"/>
  <c r="AF35" i="17" s="1"/>
  <c r="D36" i="17"/>
  <c r="D35" i="17" s="1"/>
  <c r="E36" i="17"/>
  <c r="E35" i="17" s="1"/>
  <c r="F36" i="17"/>
  <c r="F35" i="17" s="1"/>
  <c r="G36" i="17"/>
  <c r="G35" i="17" s="1"/>
  <c r="H36" i="17"/>
  <c r="H35" i="17" s="1"/>
  <c r="I36" i="17"/>
  <c r="I35" i="17" s="1"/>
  <c r="J36" i="17"/>
  <c r="J35" i="17" s="1"/>
  <c r="K36" i="17"/>
  <c r="K35" i="17" s="1"/>
  <c r="M36" i="17"/>
  <c r="M35" i="17" s="1"/>
  <c r="N36" i="17"/>
  <c r="N35" i="17" s="1"/>
  <c r="O36" i="17"/>
  <c r="O35" i="17" s="1"/>
  <c r="P36" i="17"/>
  <c r="P35" i="17" s="1"/>
  <c r="Q36" i="17"/>
  <c r="Q35" i="17" s="1"/>
  <c r="R36" i="17"/>
  <c r="R35" i="17" s="1"/>
  <c r="S36" i="17"/>
  <c r="S35" i="17" s="1"/>
  <c r="T36" i="17"/>
  <c r="T35" i="17" s="1"/>
  <c r="U36" i="17"/>
  <c r="U35" i="17" s="1"/>
  <c r="V36" i="17"/>
  <c r="V35" i="17" s="1"/>
  <c r="W36" i="17"/>
  <c r="W35" i="17" s="1"/>
  <c r="X36" i="17"/>
  <c r="X35" i="17" s="1"/>
  <c r="Y36" i="17"/>
  <c r="Y35" i="17" s="1"/>
  <c r="Z36" i="17"/>
  <c r="Z35" i="17" s="1"/>
  <c r="AA36" i="17"/>
  <c r="AA35" i="17" s="1"/>
  <c r="AB36" i="17"/>
  <c r="AB35" i="17" s="1"/>
  <c r="AC36" i="17"/>
  <c r="AC35" i="17" s="1"/>
  <c r="AD36" i="17"/>
  <c r="AD35" i="17" s="1"/>
  <c r="AE36" i="17"/>
  <c r="AE35" i="17" s="1"/>
  <c r="C36" i="17"/>
  <c r="C35" i="17" s="1"/>
  <c r="D16" i="17"/>
  <c r="D15" i="17" s="1"/>
  <c r="E16" i="17"/>
  <c r="E15" i="17" s="1"/>
  <c r="F16" i="17"/>
  <c r="F15" i="17" s="1"/>
  <c r="G16" i="17"/>
  <c r="G15" i="17" s="1"/>
  <c r="H16" i="17"/>
  <c r="H15" i="17" s="1"/>
  <c r="I16" i="17"/>
  <c r="I15" i="17" s="1"/>
  <c r="J16" i="17"/>
  <c r="J15" i="17" s="1"/>
  <c r="K16" i="17"/>
  <c r="K15" i="17" s="1"/>
  <c r="M16" i="17"/>
  <c r="M15" i="17" s="1"/>
  <c r="N16" i="17"/>
  <c r="N15" i="17" s="1"/>
  <c r="O16" i="17"/>
  <c r="O15" i="17" s="1"/>
  <c r="P16" i="17"/>
  <c r="P15" i="17" s="1"/>
  <c r="Q16" i="17"/>
  <c r="Q15" i="17" s="1"/>
  <c r="R16" i="17"/>
  <c r="R15" i="17" s="1"/>
  <c r="S16" i="17"/>
  <c r="S15" i="17" s="1"/>
  <c r="T16" i="17"/>
  <c r="T15" i="17" s="1"/>
  <c r="U16" i="17"/>
  <c r="U15" i="17" s="1"/>
  <c r="V16" i="17"/>
  <c r="V15" i="17" s="1"/>
  <c r="W16" i="17"/>
  <c r="W15" i="17" s="1"/>
  <c r="X16" i="17"/>
  <c r="X15" i="17" s="1"/>
  <c r="Y16" i="17"/>
  <c r="Y15" i="17" s="1"/>
  <c r="Z16" i="17"/>
  <c r="Z15" i="17" s="1"/>
  <c r="AA16" i="17"/>
  <c r="AA15" i="17" s="1"/>
  <c r="AB16" i="17"/>
  <c r="AB15" i="17" s="1"/>
  <c r="AC16" i="17"/>
  <c r="AC15" i="17" s="1"/>
  <c r="AD16" i="17"/>
  <c r="AD15" i="17" s="1"/>
  <c r="AE16" i="17"/>
  <c r="AE15" i="17" s="1"/>
  <c r="C16" i="17"/>
  <c r="C15" i="17" s="1"/>
  <c r="AF34" i="17"/>
  <c r="AF33" i="17"/>
  <c r="AF32" i="17"/>
  <c r="AF31" i="17"/>
  <c r="AF30" i="17"/>
  <c r="AF29" i="17"/>
  <c r="AF28" i="17"/>
  <c r="AF27" i="17"/>
  <c r="AF26" i="17"/>
  <c r="AF25" i="17"/>
  <c r="AF24" i="17"/>
  <c r="AF23" i="17"/>
  <c r="AF22" i="17"/>
  <c r="AF21" i="17"/>
  <c r="AF20" i="17"/>
  <c r="AF19" i="17"/>
  <c r="AF18" i="17"/>
  <c r="AF17" i="17"/>
  <c r="L18" i="17"/>
  <c r="L19" i="17"/>
  <c r="L20" i="17"/>
  <c r="L21" i="17"/>
  <c r="L22" i="17"/>
  <c r="L23" i="17"/>
  <c r="L24" i="17"/>
  <c r="L25" i="17"/>
  <c r="L26" i="17"/>
  <c r="L27" i="17"/>
  <c r="L28" i="17"/>
  <c r="L29" i="17"/>
  <c r="L30" i="17"/>
  <c r="L31" i="17"/>
  <c r="L32" i="17"/>
  <c r="L33" i="17"/>
  <c r="L34" i="17"/>
  <c r="L37" i="17"/>
  <c r="L36" i="17" s="1"/>
  <c r="L35" i="17" s="1"/>
  <c r="L38" i="17"/>
  <c r="L39" i="17"/>
  <c r="L40" i="17"/>
  <c r="L41" i="17"/>
  <c r="L42" i="17"/>
  <c r="L43" i="17"/>
  <c r="L44" i="17"/>
  <c r="L45" i="17"/>
  <c r="L46" i="17"/>
  <c r="L47" i="17"/>
  <c r="L48" i="17"/>
  <c r="L49" i="17"/>
  <c r="L50" i="17"/>
  <c r="L51" i="17"/>
  <c r="L52" i="17"/>
  <c r="L53" i="17"/>
  <c r="L54" i="17"/>
  <c r="L55" i="17"/>
  <c r="L56" i="17"/>
  <c r="L57" i="17"/>
  <c r="L58" i="17"/>
  <c r="L59" i="17"/>
  <c r="L60" i="17"/>
  <c r="L61" i="17"/>
  <c r="L17" i="17"/>
  <c r="L16" i="17" s="1"/>
  <c r="L15" i="17" s="1"/>
  <c r="S24" i="23" l="1"/>
  <c r="S23" i="23" s="1"/>
  <c r="V25" i="23"/>
  <c r="J27" i="23"/>
  <c r="R18" i="23"/>
  <c r="Q22" i="23"/>
  <c r="Q21" i="23" s="1"/>
  <c r="W21" i="23"/>
  <c r="P26" i="23"/>
  <c r="N40" i="23"/>
  <c r="R48" i="23"/>
  <c r="R47" i="23" s="1"/>
  <c r="R46" i="23" s="1"/>
  <c r="R51" i="23"/>
  <c r="M46" i="23"/>
  <c r="M17" i="23"/>
  <c r="O36" i="23"/>
  <c r="J60" i="23"/>
  <c r="N14" i="23"/>
  <c r="N13" i="23" s="1"/>
  <c r="T13" i="23"/>
  <c r="K36" i="23"/>
  <c r="J37" i="23"/>
  <c r="R39" i="23"/>
  <c r="T36" i="23"/>
  <c r="W19" i="23"/>
  <c r="X19" i="23" s="1"/>
  <c r="Z25" i="23"/>
  <c r="S26" i="23"/>
  <c r="M26" i="23"/>
  <c r="Q29" i="23"/>
  <c r="Q26" i="23" s="1"/>
  <c r="K26" i="23"/>
  <c r="Q42" i="23"/>
  <c r="K46" i="23"/>
  <c r="S46" i="23"/>
  <c r="P46" i="23"/>
  <c r="T51" i="23"/>
  <c r="J29" i="23"/>
  <c r="J26" i="23" s="1"/>
  <c r="R26" i="23"/>
  <c r="N29" i="23"/>
  <c r="N26" i="23" s="1"/>
  <c r="P36" i="23"/>
  <c r="R43" i="23"/>
  <c r="L26" i="23"/>
  <c r="S51" i="23"/>
  <c r="AA53" i="23" s="1"/>
  <c r="P13" i="23"/>
  <c r="J40" i="23"/>
  <c r="O51" i="23"/>
  <c r="L13" i="23"/>
  <c r="M15" i="23"/>
  <c r="O19" i="23"/>
  <c r="O13" i="23" s="1"/>
  <c r="J21" i="23"/>
  <c r="X21" i="23" s="1"/>
  <c r="V30" i="23"/>
  <c r="R41" i="23"/>
  <c r="Q43" i="23"/>
  <c r="J47" i="23"/>
  <c r="J46" i="23" s="1"/>
  <c r="Q51" i="23"/>
  <c r="M51" i="23"/>
  <c r="N51" i="23"/>
  <c r="K13" i="23"/>
  <c r="K12" i="23" s="1"/>
  <c r="Q15" i="23"/>
  <c r="S15" i="23"/>
  <c r="J24" i="23"/>
  <c r="J23" i="23" s="1"/>
  <c r="R25" i="23"/>
  <c r="R24" i="23" s="1"/>
  <c r="R23" i="23" s="1"/>
  <c r="O26" i="23"/>
  <c r="T26" i="23"/>
  <c r="M36" i="23"/>
  <c r="L36" i="23"/>
  <c r="R42" i="23"/>
  <c r="K51" i="23"/>
  <c r="L51" i="23"/>
  <c r="P51" i="23"/>
  <c r="R16" i="23"/>
  <c r="Q16" i="23"/>
  <c r="M16" i="23"/>
  <c r="M18" i="23"/>
  <c r="Q18" i="23"/>
  <c r="S17" i="23"/>
  <c r="Q17" i="23"/>
  <c r="Q48" i="23"/>
  <c r="Q47" i="23" s="1"/>
  <c r="Q46" i="23" s="1"/>
  <c r="N47" i="23"/>
  <c r="N46" i="23" s="1"/>
  <c r="O47" i="23"/>
  <c r="O46" i="23" s="1"/>
  <c r="N38" i="23"/>
  <c r="Q41" i="23"/>
  <c r="J53" i="23"/>
  <c r="J52" i="23" s="1"/>
  <c r="J51" i="23" s="1"/>
  <c r="J44" i="23"/>
  <c r="J14" i="23"/>
  <c r="T35" i="23"/>
  <c r="AF16" i="17"/>
  <c r="AF15" i="17" s="1"/>
  <c r="L12" i="23" l="1"/>
  <c r="J36" i="23"/>
  <c r="J35" i="23" s="1"/>
  <c r="J34" i="23" s="1"/>
  <c r="O35" i="23"/>
  <c r="O34" i="23" s="1"/>
  <c r="O11" i="23" s="1"/>
  <c r="R14" i="23"/>
  <c r="R13" i="23" s="1"/>
  <c r="R12" i="23" s="1"/>
  <c r="P12" i="23"/>
  <c r="M35" i="23"/>
  <c r="M34" i="23" s="1"/>
  <c r="K35" i="23"/>
  <c r="K34" i="23" s="1"/>
  <c r="K11" i="23" s="1"/>
  <c r="Z51" i="23"/>
  <c r="N12" i="23"/>
  <c r="P35" i="23"/>
  <c r="P34" i="23" s="1"/>
  <c r="R40" i="23"/>
  <c r="L35" i="23"/>
  <c r="L34" i="23" s="1"/>
  <c r="L11" i="23" s="1"/>
  <c r="Q40" i="23"/>
  <c r="S14" i="23"/>
  <c r="W14" i="23" s="1"/>
  <c r="X14" i="23" s="1"/>
  <c r="Q14" i="23"/>
  <c r="Q13" i="23" s="1"/>
  <c r="Q12" i="23" s="1"/>
  <c r="M14" i="23"/>
  <c r="M13" i="23" s="1"/>
  <c r="M12" i="23" s="1"/>
  <c r="O12" i="23"/>
  <c r="J13" i="23"/>
  <c r="J12" i="23" s="1"/>
  <c r="Q38" i="23"/>
  <c r="Q37" i="23" s="1"/>
  <c r="S38" i="23"/>
  <c r="S37" i="23" s="1"/>
  <c r="S36" i="23" s="1"/>
  <c r="N37" i="23"/>
  <c r="N36" i="23" s="1"/>
  <c r="N35" i="23" s="1"/>
  <c r="N34" i="23" s="1"/>
  <c r="N11" i="23" s="1"/>
  <c r="R38" i="23"/>
  <c r="R37" i="23" s="1"/>
  <c r="M11" i="23" l="1"/>
  <c r="G18" i="1"/>
  <c r="V40" i="23"/>
  <c r="P11" i="23"/>
  <c r="J11" i="23"/>
  <c r="Q36" i="23"/>
  <c r="Q35" i="23" s="1"/>
  <c r="Q34" i="23" s="1"/>
  <c r="Q11" i="23" s="1"/>
  <c r="R36" i="23"/>
  <c r="R35" i="23" s="1"/>
  <c r="R34" i="23" s="1"/>
  <c r="R11" i="23" s="1"/>
  <c r="S13" i="23"/>
  <c r="Z15" i="23" s="1"/>
  <c r="Z36" i="23"/>
  <c r="S35" i="23"/>
  <c r="G16" i="1" s="1"/>
  <c r="Z11" i="23" l="1"/>
  <c r="Z14" i="23"/>
  <c r="Z13" i="23" s="1"/>
  <c r="W9" i="23"/>
  <c r="W10" i="23" s="1"/>
  <c r="S12" i="23"/>
  <c r="G21" i="1" s="1"/>
  <c r="AA13" i="23"/>
  <c r="AA39" i="23"/>
  <c r="AA38" i="23"/>
  <c r="AA34" i="23"/>
  <c r="S34" i="23"/>
  <c r="V34" i="23" l="1"/>
  <c r="S11" i="23"/>
  <c r="Z16" i="23"/>
  <c r="V12" i="23"/>
  <c r="AA18" i="23"/>
  <c r="G15" i="1" l="1"/>
  <c r="J15" i="1"/>
  <c r="AA8" i="23"/>
  <c r="X9" i="23"/>
  <c r="X10" i="23" s="1"/>
  <c r="A4" i="16" l="1"/>
  <c r="AF100" i="19"/>
  <c r="AC100" i="19"/>
  <c r="AA100" i="19"/>
  <c r="Z100" i="19"/>
  <c r="Y100" i="19"/>
  <c r="W100" i="19"/>
  <c r="W99" i="19" s="1"/>
  <c r="W98" i="19" s="1"/>
  <c r="W97" i="19" s="1"/>
  <c r="W96" i="19" s="1"/>
  <c r="W95" i="19" s="1"/>
  <c r="W94" i="19" s="1"/>
  <c r="W93" i="19" s="1"/>
  <c r="W81" i="19" s="1"/>
  <c r="V100" i="19"/>
  <c r="V99" i="19" s="1"/>
  <c r="V98" i="19" s="1"/>
  <c r="V97" i="19" s="1"/>
  <c r="V96" i="19" s="1"/>
  <c r="V95" i="19" s="1"/>
  <c r="V94" i="19" s="1"/>
  <c r="V93" i="19" s="1"/>
  <c r="U100" i="19"/>
  <c r="T100" i="19"/>
  <c r="S100" i="19"/>
  <c r="Q100" i="19" s="1"/>
  <c r="P100" i="19"/>
  <c r="O100" i="19"/>
  <c r="N100" i="19"/>
  <c r="M100" i="19"/>
  <c r="M99" i="19" s="1"/>
  <c r="M98" i="19" s="1"/>
  <c r="M97" i="19" s="1"/>
  <c r="M96" i="19" s="1"/>
  <c r="M95" i="19" s="1"/>
  <c r="M94" i="19" s="1"/>
  <c r="M93" i="19" s="1"/>
  <c r="M81" i="19" s="1"/>
  <c r="L100" i="19"/>
  <c r="L99" i="19" s="1"/>
  <c r="L98" i="19" s="1"/>
  <c r="L97" i="19" s="1"/>
  <c r="L96" i="19" s="1"/>
  <c r="L95" i="19" s="1"/>
  <c r="L94" i="19" s="1"/>
  <c r="L93" i="19" s="1"/>
  <c r="L81" i="19" s="1"/>
  <c r="K100" i="19"/>
  <c r="J100" i="19"/>
  <c r="I100" i="19"/>
  <c r="AF99" i="19"/>
  <c r="AC99" i="19"/>
  <c r="AA99" i="19"/>
  <c r="Z99" i="19"/>
  <c r="Z98" i="19" s="1"/>
  <c r="Z97" i="19" s="1"/>
  <c r="Y99" i="19"/>
  <c r="Y98" i="19" s="1"/>
  <c r="Y97" i="19" s="1"/>
  <c r="U99" i="19"/>
  <c r="T99" i="19"/>
  <c r="S99" i="19"/>
  <c r="Q99" i="19" s="1"/>
  <c r="P99" i="19"/>
  <c r="P98" i="19" s="1"/>
  <c r="P97" i="19" s="1"/>
  <c r="P96" i="19" s="1"/>
  <c r="P95" i="19" s="1"/>
  <c r="P94" i="19" s="1"/>
  <c r="P93" i="19" s="1"/>
  <c r="P81" i="19" s="1"/>
  <c r="O99" i="19"/>
  <c r="O98" i="19" s="1"/>
  <c r="O97" i="19" s="1"/>
  <c r="O96" i="19" s="1"/>
  <c r="O95" i="19" s="1"/>
  <c r="O94" i="19" s="1"/>
  <c r="O93" i="19" s="1"/>
  <c r="O81" i="19" s="1"/>
  <c r="N99" i="19"/>
  <c r="N98" i="19" s="1"/>
  <c r="N97" i="19" s="1"/>
  <c r="N96" i="19" s="1"/>
  <c r="N95" i="19" s="1"/>
  <c r="N94" i="19" s="1"/>
  <c r="N93" i="19" s="1"/>
  <c r="K99" i="19"/>
  <c r="J99" i="19"/>
  <c r="I99" i="19"/>
  <c r="AF98" i="19"/>
  <c r="AC98" i="19"/>
  <c r="AC97" i="19" s="1"/>
  <c r="AA98" i="19"/>
  <c r="AA97" i="19" s="1"/>
  <c r="U98" i="19"/>
  <c r="T98" i="19"/>
  <c r="T97" i="19" s="1"/>
  <c r="T96" i="19" s="1"/>
  <c r="T95" i="19" s="1"/>
  <c r="T94" i="19" s="1"/>
  <c r="T93" i="19" s="1"/>
  <c r="T81" i="19" s="1"/>
  <c r="T80" i="19" s="1"/>
  <c r="S98" i="19"/>
  <c r="Q98" i="19" s="1"/>
  <c r="K98" i="19"/>
  <c r="J98" i="19"/>
  <c r="I98" i="19"/>
  <c r="I97" i="19" s="1"/>
  <c r="I96" i="19" s="1"/>
  <c r="I95" i="19" s="1"/>
  <c r="I94" i="19" s="1"/>
  <c r="I93" i="19" s="1"/>
  <c r="AF97" i="19"/>
  <c r="AF96" i="19" s="1"/>
  <c r="AF95" i="19" s="1"/>
  <c r="AF94" i="19" s="1"/>
  <c r="AF93" i="19" s="1"/>
  <c r="AF81" i="19" s="1"/>
  <c r="U97" i="19"/>
  <c r="U96" i="19" s="1"/>
  <c r="K97" i="19"/>
  <c r="K96" i="19" s="1"/>
  <c r="K95" i="19" s="1"/>
  <c r="K94" i="19" s="1"/>
  <c r="K93" i="19" s="1"/>
  <c r="K81" i="19" s="1"/>
  <c r="J97" i="19"/>
  <c r="J96" i="19" s="1"/>
  <c r="J95" i="19" s="1"/>
  <c r="J94" i="19" s="1"/>
  <c r="J93" i="19" s="1"/>
  <c r="R93" i="19"/>
  <c r="AD92" i="19"/>
  <c r="Z92" i="19"/>
  <c r="Y92" i="19" s="1"/>
  <c r="AB92" i="19" s="1"/>
  <c r="U92" i="19"/>
  <c r="Q92" i="19"/>
  <c r="AG92" i="19" s="1"/>
  <c r="AD91" i="19"/>
  <c r="Z91" i="19"/>
  <c r="Y91" i="19" s="1"/>
  <c r="U91" i="19"/>
  <c r="Q91" i="19"/>
  <c r="AG91" i="19" s="1"/>
  <c r="AD90" i="19"/>
  <c r="AG90" i="19" s="1"/>
  <c r="Z90" i="19"/>
  <c r="Y90" i="19"/>
  <c r="AB90" i="19" s="1"/>
  <c r="U90" i="19"/>
  <c r="X90" i="19" s="1"/>
  <c r="Q90" i="19"/>
  <c r="I90" i="19"/>
  <c r="AD89" i="19"/>
  <c r="Z89" i="19"/>
  <c r="Y89" i="19" s="1"/>
  <c r="U89" i="19"/>
  <c r="Q89" i="19"/>
  <c r="AG89" i="19" s="1"/>
  <c r="AD88" i="19"/>
  <c r="Z88" i="19"/>
  <c r="Y88" i="19" s="1"/>
  <c r="U88" i="19"/>
  <c r="Q88" i="19"/>
  <c r="AG88" i="19" s="1"/>
  <c r="AA87" i="19"/>
  <c r="Y87" i="19"/>
  <c r="U87" i="19"/>
  <c r="Q87" i="19"/>
  <c r="AE87" i="19" s="1"/>
  <c r="AD87" i="19" s="1"/>
  <c r="AG87" i="19" s="1"/>
  <c r="I87" i="19"/>
  <c r="AA86" i="19"/>
  <c r="Y86" i="19"/>
  <c r="AB86" i="19" s="1"/>
  <c r="U86" i="19"/>
  <c r="X86" i="19" s="1"/>
  <c r="Q86" i="19"/>
  <c r="AE86" i="19" s="1"/>
  <c r="AD86" i="19" s="1"/>
  <c r="AG86" i="19" s="1"/>
  <c r="I86" i="19"/>
  <c r="Z85" i="19"/>
  <c r="Y85" i="19"/>
  <c r="AB85" i="19" s="1"/>
  <c r="U85" i="19"/>
  <c r="X85" i="19" s="1"/>
  <c r="Q85" i="19"/>
  <c r="AE85" i="19" s="1"/>
  <c r="AD85" i="19" s="1"/>
  <c r="AG85" i="19" s="1"/>
  <c r="I85" i="19"/>
  <c r="Z84" i="19"/>
  <c r="Y84" i="19" s="1"/>
  <c r="U84" i="19"/>
  <c r="X84" i="19" s="1"/>
  <c r="Q84" i="19"/>
  <c r="AE84" i="19" s="1"/>
  <c r="AD84" i="19" s="1"/>
  <c r="AG84" i="19" s="1"/>
  <c r="I84" i="19"/>
  <c r="Y83" i="19"/>
  <c r="U83" i="19"/>
  <c r="Q83" i="19"/>
  <c r="Q82" i="19" s="1"/>
  <c r="I83" i="19"/>
  <c r="AF82" i="19"/>
  <c r="AA82" i="19"/>
  <c r="Z82" i="19"/>
  <c r="W82" i="19"/>
  <c r="V82" i="19"/>
  <c r="T82" i="19"/>
  <c r="S82" i="19"/>
  <c r="R82" i="19"/>
  <c r="R81" i="19" s="1"/>
  <c r="P82" i="19"/>
  <c r="O82" i="19"/>
  <c r="N82" i="19"/>
  <c r="M82" i="19"/>
  <c r="L82" i="19"/>
  <c r="K82" i="19"/>
  <c r="J82" i="19"/>
  <c r="AI80" i="19"/>
  <c r="AH80" i="19"/>
  <c r="AE80" i="19"/>
  <c r="AA80" i="19"/>
  <c r="Z80" i="19"/>
  <c r="Y80" i="19"/>
  <c r="AB80" i="19" s="1"/>
  <c r="Q80" i="19"/>
  <c r="X80" i="19" s="1"/>
  <c r="M80" i="19"/>
  <c r="L80" i="19"/>
  <c r="K80" i="19"/>
  <c r="AJ79" i="19"/>
  <c r="AI79" i="19"/>
  <c r="AH79" i="19"/>
  <c r="AH78" i="19" s="1"/>
  <c r="X79" i="19"/>
  <c r="Q79" i="19"/>
  <c r="AE79" i="19" s="1"/>
  <c r="AE78" i="19" s="1"/>
  <c r="V78" i="19"/>
  <c r="U78" i="19"/>
  <c r="X78" i="19" s="1"/>
  <c r="S78" i="19"/>
  <c r="R78" i="19"/>
  <c r="Q78" i="19"/>
  <c r="P78" i="19"/>
  <c r="O78" i="19"/>
  <c r="N78" i="19"/>
  <c r="M78" i="19"/>
  <c r="L78" i="19"/>
  <c r="K78" i="19"/>
  <c r="J78" i="19"/>
  <c r="I78" i="19"/>
  <c r="AD77" i="19"/>
  <c r="Y77" i="19"/>
  <c r="AB77" i="19" s="1"/>
  <c r="U77" i="19"/>
  <c r="X77" i="19" s="1"/>
  <c r="T77" i="19"/>
  <c r="Q77" i="19"/>
  <c r="AG77" i="19" s="1"/>
  <c r="N77" i="19"/>
  <c r="J77" i="19"/>
  <c r="AD76" i="19"/>
  <c r="Y76" i="19"/>
  <c r="U76" i="19"/>
  <c r="T76" i="19"/>
  <c r="Q76" i="19"/>
  <c r="AC76" i="19" s="1"/>
  <c r="N76" i="19"/>
  <c r="J76" i="19"/>
  <c r="J72" i="19" s="1"/>
  <c r="AD75" i="19"/>
  <c r="Z75" i="19"/>
  <c r="Y75" i="19"/>
  <c r="AB75" i="19" s="1"/>
  <c r="U75" i="19"/>
  <c r="X75" i="19" s="1"/>
  <c r="Q75" i="19"/>
  <c r="AC75" i="19" s="1"/>
  <c r="I75" i="19"/>
  <c r="Z74" i="19"/>
  <c r="Y74" i="19"/>
  <c r="AB74" i="19" s="1"/>
  <c r="U74" i="19"/>
  <c r="Q74" i="19"/>
  <c r="AE74" i="19" s="1"/>
  <c r="AD74" i="19" s="1"/>
  <c r="AG74" i="19" s="1"/>
  <c r="I74" i="19"/>
  <c r="Z73" i="19"/>
  <c r="Y73" i="19" s="1"/>
  <c r="U73" i="19"/>
  <c r="X73" i="19" s="1"/>
  <c r="Q73" i="19"/>
  <c r="I73" i="19"/>
  <c r="AF72" i="19"/>
  <c r="AC72" i="19"/>
  <c r="AA72" i="19"/>
  <c r="AA68" i="19" s="1"/>
  <c r="Z72" i="19"/>
  <c r="Y72" i="19"/>
  <c r="AB72" i="19" s="1"/>
  <c r="W72" i="19"/>
  <c r="V72" i="19"/>
  <c r="T72" i="19"/>
  <c r="S72" i="19"/>
  <c r="R72" i="19"/>
  <c r="Q72" i="19"/>
  <c r="AI72" i="19" s="1"/>
  <c r="P72" i="19"/>
  <c r="O72" i="19"/>
  <c r="M72" i="19"/>
  <c r="L72" i="19"/>
  <c r="K72" i="19"/>
  <c r="K67" i="19" s="1"/>
  <c r="K66" i="19" s="1"/>
  <c r="I72" i="19"/>
  <c r="AE71" i="19"/>
  <c r="AD71" i="19" s="1"/>
  <c r="AG71" i="19" s="1"/>
  <c r="Z71" i="19"/>
  <c r="Y71" i="19" s="1"/>
  <c r="U71" i="19"/>
  <c r="T71" i="19"/>
  <c r="T68" i="19" s="1"/>
  <c r="T67" i="19" s="1"/>
  <c r="T66" i="19" s="1"/>
  <c r="Q71" i="19"/>
  <c r="X71" i="19" s="1"/>
  <c r="N71" i="19"/>
  <c r="J71" i="19"/>
  <c r="J68" i="19" s="1"/>
  <c r="AD70" i="19"/>
  <c r="AG70" i="19" s="1"/>
  <c r="Z70" i="19"/>
  <c r="Y70" i="19" s="1"/>
  <c r="AC70" i="19" s="1"/>
  <c r="U70" i="19"/>
  <c r="U68" i="19" s="1"/>
  <c r="Q70" i="19"/>
  <c r="AE70" i="19" s="1"/>
  <c r="I70" i="19"/>
  <c r="I68" i="19" s="1"/>
  <c r="I67" i="19" s="1"/>
  <c r="I66" i="19" s="1"/>
  <c r="AD69" i="19"/>
  <c r="Y69" i="19"/>
  <c r="AB69" i="19" s="1"/>
  <c r="U69" i="19"/>
  <c r="T69" i="19"/>
  <c r="Q69" i="19"/>
  <c r="N69" i="19"/>
  <c r="N68" i="19" s="1"/>
  <c r="I69" i="19"/>
  <c r="AF68" i="19"/>
  <c r="W68" i="19"/>
  <c r="W67" i="19" s="1"/>
  <c r="W66" i="19" s="1"/>
  <c r="V68" i="19"/>
  <c r="V67" i="19" s="1"/>
  <c r="V66" i="19" s="1"/>
  <c r="S68" i="19"/>
  <c r="R68" i="19"/>
  <c r="P68" i="19"/>
  <c r="O68" i="19"/>
  <c r="O67" i="19" s="1"/>
  <c r="O66" i="19" s="1"/>
  <c r="M68" i="19"/>
  <c r="L68" i="19"/>
  <c r="L67" i="19" s="1"/>
  <c r="L66" i="19" s="1"/>
  <c r="K68" i="19"/>
  <c r="AF67" i="19"/>
  <c r="AF66" i="19" s="1"/>
  <c r="AC67" i="19"/>
  <c r="AA67" i="19"/>
  <c r="Z67" i="19"/>
  <c r="Y67" i="19"/>
  <c r="S67" i="19"/>
  <c r="R67" i="19"/>
  <c r="R66" i="19" s="1"/>
  <c r="S66" i="19"/>
  <c r="AD65" i="19"/>
  <c r="AG65" i="19" s="1"/>
  <c r="U65" i="19"/>
  <c r="X65" i="19" s="1"/>
  <c r="Q65" i="19"/>
  <c r="I65" i="19"/>
  <c r="AD64" i="19"/>
  <c r="U64" i="19"/>
  <c r="X64" i="19" s="1"/>
  <c r="Q64" i="19"/>
  <c r="I64" i="19"/>
  <c r="AD63" i="19"/>
  <c r="U63" i="19"/>
  <c r="X63" i="19" s="1"/>
  <c r="Q63" i="19"/>
  <c r="I63" i="19"/>
  <c r="AG62" i="19"/>
  <c r="AD62" i="19"/>
  <c r="U62" i="19"/>
  <c r="Q62" i="19"/>
  <c r="I62" i="19"/>
  <c r="U61" i="19"/>
  <c r="X61" i="19" s="1"/>
  <c r="Q61" i="19"/>
  <c r="AE61" i="19" s="1"/>
  <c r="I61" i="19"/>
  <c r="AD60" i="19"/>
  <c r="U60" i="19"/>
  <c r="Q60" i="19"/>
  <c r="I60" i="19"/>
  <c r="AD59" i="19"/>
  <c r="X59" i="19"/>
  <c r="U59" i="19"/>
  <c r="Q59" i="19"/>
  <c r="AG59" i="19" s="1"/>
  <c r="I59" i="19"/>
  <c r="AG58" i="19"/>
  <c r="AD58" i="19"/>
  <c r="Z58" i="19"/>
  <c r="Y58" i="19" s="1"/>
  <c r="U58" i="19"/>
  <c r="U57" i="19" s="1"/>
  <c r="T58" i="19"/>
  <c r="T57" i="19" s="1"/>
  <c r="Q58" i="19"/>
  <c r="Q57" i="19" s="1"/>
  <c r="AI57" i="19" s="1"/>
  <c r="I58" i="19"/>
  <c r="AF57" i="19"/>
  <c r="AC57" i="19"/>
  <c r="AA57" i="19"/>
  <c r="Z57" i="19"/>
  <c r="Y57" i="19"/>
  <c r="W57" i="19"/>
  <c r="V57" i="19"/>
  <c r="S57" i="19"/>
  <c r="R57" i="19"/>
  <c r="P57" i="19"/>
  <c r="O57" i="19"/>
  <c r="N57" i="19"/>
  <c r="M57" i="19"/>
  <c r="L57" i="19"/>
  <c r="K57" i="19"/>
  <c r="J57" i="19"/>
  <c r="U56" i="19"/>
  <c r="Q56" i="19"/>
  <c r="AE56" i="19" s="1"/>
  <c r="AD56" i="19" s="1"/>
  <c r="AG56" i="19" s="1"/>
  <c r="I56" i="19"/>
  <c r="AA55" i="19"/>
  <c r="Y55" i="19" s="1"/>
  <c r="AB55" i="19" s="1"/>
  <c r="X55" i="19"/>
  <c r="U55" i="19"/>
  <c r="U54" i="19" s="1"/>
  <c r="T55" i="19"/>
  <c r="Q55" i="19"/>
  <c r="AC55" i="19" s="1"/>
  <c r="I55" i="19"/>
  <c r="I54" i="19" s="1"/>
  <c r="I53" i="19" s="1"/>
  <c r="AF54" i="19"/>
  <c r="AC54" i="19"/>
  <c r="AA54" i="19"/>
  <c r="AA53" i="19" s="1"/>
  <c r="Z54" i="19"/>
  <c r="Z53" i="19" s="1"/>
  <c r="Z52" i="19" s="1"/>
  <c r="Y54" i="19"/>
  <c r="W54" i="19"/>
  <c r="V54" i="19"/>
  <c r="V53" i="19" s="1"/>
  <c r="T54" i="19"/>
  <c r="T53" i="19" s="1"/>
  <c r="T52" i="19" s="1"/>
  <c r="S54" i="19"/>
  <c r="R54" i="19"/>
  <c r="R53" i="19" s="1"/>
  <c r="AI54" i="19" s="1"/>
  <c r="P54" i="19"/>
  <c r="P53" i="19" s="1"/>
  <c r="P52" i="19" s="1"/>
  <c r="O54" i="19"/>
  <c r="O53" i="19" s="1"/>
  <c r="O52" i="19" s="1"/>
  <c r="N54" i="19"/>
  <c r="N53" i="19" s="1"/>
  <c r="N52" i="19" s="1"/>
  <c r="M54" i="19"/>
  <c r="L54" i="19"/>
  <c r="L53" i="19" s="1"/>
  <c r="L52" i="19" s="1"/>
  <c r="K54" i="19"/>
  <c r="K53" i="19" s="1"/>
  <c r="K52" i="19" s="1"/>
  <c r="J54" i="19"/>
  <c r="AF53" i="19"/>
  <c r="AF52" i="19" s="1"/>
  <c r="AC53" i="19"/>
  <c r="AC52" i="19" s="1"/>
  <c r="Y53" i="19"/>
  <c r="Y52" i="19" s="1"/>
  <c r="W53" i="19"/>
  <c r="W52" i="19" s="1"/>
  <c r="S53" i="19"/>
  <c r="S52" i="19" s="1"/>
  <c r="M53" i="19"/>
  <c r="J53" i="19"/>
  <c r="J52" i="19" s="1"/>
  <c r="AA52" i="19"/>
  <c r="V52" i="19"/>
  <c r="R52" i="19"/>
  <c r="U51" i="19"/>
  <c r="Q51" i="19"/>
  <c r="X51" i="19" s="1"/>
  <c r="I51" i="19"/>
  <c r="AF50" i="19"/>
  <c r="AC50" i="19"/>
  <c r="AA50" i="19"/>
  <c r="Z50" i="19"/>
  <c r="Y50" i="19"/>
  <c r="W50" i="19"/>
  <c r="V50" i="19"/>
  <c r="U50" i="19"/>
  <c r="AI50" i="19" s="1"/>
  <c r="T50" i="19"/>
  <c r="Q50" i="19"/>
  <c r="AB50" i="19" s="1"/>
  <c r="O50" i="19"/>
  <c r="M50" i="19"/>
  <c r="L50" i="19"/>
  <c r="K50" i="19"/>
  <c r="Z49" i="19"/>
  <c r="Y49" i="19" s="1"/>
  <c r="Y44" i="19" s="1"/>
  <c r="AB44" i="19" s="1"/>
  <c r="U49" i="19"/>
  <c r="R49" i="19"/>
  <c r="R44" i="19" s="1"/>
  <c r="Q49" i="19"/>
  <c r="AE49" i="19" s="1"/>
  <c r="AD49" i="19" s="1"/>
  <c r="AG49" i="19" s="1"/>
  <c r="X48" i="19"/>
  <c r="U48" i="19"/>
  <c r="Q48" i="19"/>
  <c r="AE48" i="19" s="1"/>
  <c r="AD48" i="19" s="1"/>
  <c r="AG48" i="19" s="1"/>
  <c r="I48" i="19"/>
  <c r="U47" i="19"/>
  <c r="Q47" i="19"/>
  <c r="AE47" i="19" s="1"/>
  <c r="AD47" i="19" s="1"/>
  <c r="AG47" i="19" s="1"/>
  <c r="I47" i="19"/>
  <c r="U46" i="19"/>
  <c r="Q46" i="19"/>
  <c r="I46" i="19"/>
  <c r="AC45" i="19"/>
  <c r="Z45" i="19"/>
  <c r="Y45" i="19"/>
  <c r="AB45" i="19" s="1"/>
  <c r="U45" i="19"/>
  <c r="X45" i="19" s="1"/>
  <c r="Q45" i="19"/>
  <c r="AE45" i="19" s="1"/>
  <c r="AD45" i="19" s="1"/>
  <c r="AG45" i="19" s="1"/>
  <c r="I45" i="19"/>
  <c r="AF44" i="19"/>
  <c r="AA44" i="19"/>
  <c r="W44" i="19"/>
  <c r="V44" i="19"/>
  <c r="U44" i="19"/>
  <c r="T44" i="19"/>
  <c r="S44" i="19"/>
  <c r="Q44" i="19"/>
  <c r="P44" i="19"/>
  <c r="O44" i="19"/>
  <c r="N44" i="19"/>
  <c r="M44" i="19"/>
  <c r="L44" i="19"/>
  <c r="K44" i="19"/>
  <c r="J44" i="19"/>
  <c r="I44" i="19"/>
  <c r="U43" i="19"/>
  <c r="X43" i="19" s="1"/>
  <c r="Q43" i="19"/>
  <c r="AE43" i="19" s="1"/>
  <c r="AD43" i="19" s="1"/>
  <c r="AG43" i="19" s="1"/>
  <c r="J43" i="19"/>
  <c r="J41" i="19" s="1"/>
  <c r="J40" i="19" s="1"/>
  <c r="J39" i="19" s="1"/>
  <c r="Z42" i="19"/>
  <c r="Y42" i="19" s="1"/>
  <c r="AC42" i="19" s="1"/>
  <c r="U42" i="19"/>
  <c r="X42" i="19" s="1"/>
  <c r="Q42" i="19"/>
  <c r="AE42" i="19" s="1"/>
  <c r="AF41" i="19"/>
  <c r="AF40" i="19" s="1"/>
  <c r="AC41" i="19"/>
  <c r="AA41" i="19"/>
  <c r="AA40" i="19" s="1"/>
  <c r="Z41" i="19"/>
  <c r="Y41" i="19"/>
  <c r="W41" i="19"/>
  <c r="V41" i="19"/>
  <c r="T41" i="19"/>
  <c r="T40" i="19" s="1"/>
  <c r="T39" i="19" s="1"/>
  <c r="S41" i="19"/>
  <c r="S40" i="19" s="1"/>
  <c r="S39" i="19" s="1"/>
  <c r="R41" i="19"/>
  <c r="R40" i="19" s="1"/>
  <c r="AI41" i="19" s="1"/>
  <c r="P41" i="19"/>
  <c r="P40" i="19" s="1"/>
  <c r="P39" i="19" s="1"/>
  <c r="O41" i="19"/>
  <c r="N41" i="19"/>
  <c r="M41" i="19"/>
  <c r="L41" i="19"/>
  <c r="L40" i="19" s="1"/>
  <c r="L39" i="19" s="1"/>
  <c r="K41" i="19"/>
  <c r="I41" i="19"/>
  <c r="W40" i="19"/>
  <c r="W39" i="19" s="1"/>
  <c r="O40" i="19"/>
  <c r="O39" i="19" s="1"/>
  <c r="K40" i="19"/>
  <c r="U38" i="19"/>
  <c r="R38" i="19"/>
  <c r="Q38" i="19" s="1"/>
  <c r="AG37" i="19"/>
  <c r="AE37" i="19"/>
  <c r="AD37" i="19" s="1"/>
  <c r="U37" i="19"/>
  <c r="Q37" i="19"/>
  <c r="X37" i="19" s="1"/>
  <c r="I37" i="19"/>
  <c r="AE36" i="19"/>
  <c r="AD36" i="19" s="1"/>
  <c r="U36" i="19"/>
  <c r="Q36" i="19"/>
  <c r="AG36" i="19" s="1"/>
  <c r="I36" i="19"/>
  <c r="AE35" i="19"/>
  <c r="AD35" i="19" s="1"/>
  <c r="AA35" i="19"/>
  <c r="Y35" i="19" s="1"/>
  <c r="U35" i="19"/>
  <c r="T35" i="19"/>
  <c r="T34" i="19" s="1"/>
  <c r="Q35" i="19"/>
  <c r="I35" i="19"/>
  <c r="I34" i="19" s="1"/>
  <c r="AF34" i="19"/>
  <c r="Z34" i="19"/>
  <c r="W34" i="19"/>
  <c r="V34" i="19"/>
  <c r="S34" i="19"/>
  <c r="R34" i="19"/>
  <c r="P34" i="19"/>
  <c r="O34" i="19"/>
  <c r="N34" i="19"/>
  <c r="M34" i="19"/>
  <c r="L34" i="19"/>
  <c r="K34" i="19"/>
  <c r="J34" i="19"/>
  <c r="Y33" i="19"/>
  <c r="AB33" i="19" s="1"/>
  <c r="U33" i="19"/>
  <c r="Q33" i="19"/>
  <c r="P33" i="19"/>
  <c r="I33" i="19"/>
  <c r="AD32" i="19"/>
  <c r="Z32" i="19"/>
  <c r="Y32" i="19"/>
  <c r="U32" i="19"/>
  <c r="T32" i="19"/>
  <c r="Q32" i="19"/>
  <c r="J32" i="19"/>
  <c r="AE31" i="19"/>
  <c r="AD31" i="19"/>
  <c r="AG31" i="19" s="1"/>
  <c r="AB31" i="19"/>
  <c r="Y31" i="19"/>
  <c r="AC31" i="19" s="1"/>
  <c r="U31" i="19"/>
  <c r="X31" i="19" s="1"/>
  <c r="T31" i="19"/>
  <c r="AD30" i="19"/>
  <c r="Z30" i="19"/>
  <c r="Y30" i="19"/>
  <c r="U30" i="19"/>
  <c r="T30" i="19"/>
  <c r="Q30" i="19"/>
  <c r="X30" i="19" s="1"/>
  <c r="I30" i="19"/>
  <c r="I27" i="19" s="1"/>
  <c r="I26" i="19" s="1"/>
  <c r="AD29" i="19"/>
  <c r="AB29" i="19"/>
  <c r="Z29" i="19"/>
  <c r="Y29" i="19" s="1"/>
  <c r="AC29" i="19" s="1"/>
  <c r="X29" i="19"/>
  <c r="U29" i="19"/>
  <c r="T29" i="19"/>
  <c r="Q29" i="19"/>
  <c r="AG29" i="19" s="1"/>
  <c r="I29" i="19"/>
  <c r="Z28" i="19"/>
  <c r="Y28" i="19"/>
  <c r="U28" i="19"/>
  <c r="T28" i="19"/>
  <c r="T27" i="19" s="1"/>
  <c r="Q28" i="19"/>
  <c r="AE28" i="19" s="1"/>
  <c r="AD28" i="19" s="1"/>
  <c r="N28" i="19"/>
  <c r="N27" i="19" s="1"/>
  <c r="N26" i="19" s="1"/>
  <c r="J28" i="19"/>
  <c r="AF27" i="19"/>
  <c r="AF26" i="19" s="1"/>
  <c r="AC27" i="19"/>
  <c r="AA27" i="19"/>
  <c r="Z27" i="19"/>
  <c r="Y27" i="19"/>
  <c r="W27" i="19"/>
  <c r="V27" i="19"/>
  <c r="S27" i="19"/>
  <c r="R27" i="19"/>
  <c r="P27" i="19"/>
  <c r="P26" i="19" s="1"/>
  <c r="O27" i="19"/>
  <c r="M27" i="19"/>
  <c r="M26" i="19" s="1"/>
  <c r="L27" i="19"/>
  <c r="K27" i="19"/>
  <c r="L26" i="19"/>
  <c r="L25" i="19" s="1"/>
  <c r="U24" i="19"/>
  <c r="X24" i="19" s="1"/>
  <c r="Q24" i="19"/>
  <c r="AE24" i="19" s="1"/>
  <c r="I24" i="19"/>
  <c r="I21" i="19" s="1"/>
  <c r="AD23" i="19"/>
  <c r="U23" i="19"/>
  <c r="X23" i="19" s="1"/>
  <c r="Q23" i="19"/>
  <c r="AD22" i="19"/>
  <c r="AG22" i="19" s="1"/>
  <c r="U22" i="19"/>
  <c r="Q22" i="19"/>
  <c r="AF21" i="19"/>
  <c r="W21" i="19"/>
  <c r="V21" i="19"/>
  <c r="T21" i="19"/>
  <c r="S21" i="19"/>
  <c r="R21" i="19"/>
  <c r="P21" i="19"/>
  <c r="O21" i="19"/>
  <c r="N21" i="19"/>
  <c r="M21" i="19"/>
  <c r="L21" i="19"/>
  <c r="K21" i="19"/>
  <c r="J21" i="19"/>
  <c r="AE20" i="19"/>
  <c r="AE17" i="19" s="1"/>
  <c r="AE16" i="19" s="1"/>
  <c r="Y20" i="19"/>
  <c r="U20" i="19"/>
  <c r="T20" i="19"/>
  <c r="Q20" i="19"/>
  <c r="X20" i="19" s="1"/>
  <c r="O20" i="19"/>
  <c r="O17" i="19" s="1"/>
  <c r="O16" i="19" s="1"/>
  <c r="N20" i="19"/>
  <c r="J20" i="19"/>
  <c r="P20" i="19" s="1"/>
  <c r="AE19" i="19"/>
  <c r="AD19" i="19" s="1"/>
  <c r="AG19" i="19" s="1"/>
  <c r="Y19" i="19"/>
  <c r="AB19" i="19" s="1"/>
  <c r="U19" i="19"/>
  <c r="X19" i="19" s="1"/>
  <c r="T19" i="19"/>
  <c r="Q19" i="19"/>
  <c r="AK19" i="19" s="1"/>
  <c r="O19" i="19"/>
  <c r="J19" i="19"/>
  <c r="P19" i="19" s="1"/>
  <c r="AE18" i="19"/>
  <c r="AD18" i="19" s="1"/>
  <c r="Z18" i="19"/>
  <c r="Y18" i="19"/>
  <c r="AB18" i="19" s="1"/>
  <c r="U18" i="19"/>
  <c r="X18" i="19" s="1"/>
  <c r="T18" i="19"/>
  <c r="T17" i="19" s="1"/>
  <c r="T16" i="19" s="1"/>
  <c r="AL16" i="19" s="1"/>
  <c r="Q18" i="19"/>
  <c r="O18" i="19"/>
  <c r="J18" i="19"/>
  <c r="P18" i="19" s="1"/>
  <c r="AF17" i="19"/>
  <c r="AF16" i="19" s="1"/>
  <c r="AC17" i="19"/>
  <c r="AC16" i="19" s="1"/>
  <c r="AA17" i="19"/>
  <c r="AA16" i="19" s="1"/>
  <c r="AA14" i="19" s="1"/>
  <c r="Z17" i="19"/>
  <c r="Z16" i="19" s="1"/>
  <c r="Z14" i="19" s="1"/>
  <c r="Y17" i="19"/>
  <c r="W17" i="19"/>
  <c r="V17" i="19"/>
  <c r="V16" i="19" s="1"/>
  <c r="U17" i="19"/>
  <c r="U16" i="19" s="1"/>
  <c r="S17" i="19"/>
  <c r="R17" i="19"/>
  <c r="R16" i="19" s="1"/>
  <c r="AJ16" i="19" s="1"/>
  <c r="N17" i="19"/>
  <c r="N16" i="19" s="1"/>
  <c r="M17" i="19"/>
  <c r="M16" i="19" s="1"/>
  <c r="L17" i="19"/>
  <c r="K17" i="19"/>
  <c r="K16" i="19" s="1"/>
  <c r="J17" i="19"/>
  <c r="J16" i="19" s="1"/>
  <c r="I17" i="19"/>
  <c r="I16" i="19" s="1"/>
  <c r="Y16" i="19"/>
  <c r="W16" i="19"/>
  <c r="S16" i="19"/>
  <c r="AK16" i="19" s="1"/>
  <c r="L16" i="19"/>
  <c r="AE15" i="19"/>
  <c r="AD15" i="19" s="1"/>
  <c r="AG15" i="19" s="1"/>
  <c r="Y15" i="19"/>
  <c r="AB15" i="19" s="1"/>
  <c r="U15" i="19"/>
  <c r="T15" i="19"/>
  <c r="Q15" i="19"/>
  <c r="AI15" i="19" s="1"/>
  <c r="AJ15" i="19" s="1"/>
  <c r="P15" i="19"/>
  <c r="O15" i="19"/>
  <c r="J15" i="19"/>
  <c r="AF14" i="19"/>
  <c r="AF13" i="19" s="1"/>
  <c r="AF12" i="19" s="1"/>
  <c r="AE14" i="19"/>
  <c r="AE13" i="19" s="1"/>
  <c r="AE12" i="19" s="1"/>
  <c r="W14" i="19"/>
  <c r="W13" i="19" s="1"/>
  <c r="W12" i="19" s="1"/>
  <c r="V14" i="19"/>
  <c r="T14" i="19"/>
  <c r="T13" i="19" s="1"/>
  <c r="T12" i="19" s="1"/>
  <c r="S14" i="19"/>
  <c r="S13" i="19" s="1"/>
  <c r="S12" i="19" s="1"/>
  <c r="S11" i="19" s="1"/>
  <c r="R14" i="19"/>
  <c r="Q14" i="19"/>
  <c r="P14" i="19"/>
  <c r="P13" i="19" s="1"/>
  <c r="P12" i="19" s="1"/>
  <c r="O14" i="19"/>
  <c r="O13" i="19" s="1"/>
  <c r="O12" i="19" s="1"/>
  <c r="N14" i="19"/>
  <c r="M14" i="19"/>
  <c r="L14" i="19"/>
  <c r="L13" i="19" s="1"/>
  <c r="L12" i="19" s="1"/>
  <c r="L11" i="19" s="1"/>
  <c r="K14" i="19"/>
  <c r="K13" i="19" s="1"/>
  <c r="K12" i="19" s="1"/>
  <c r="J14" i="19"/>
  <c r="J13" i="19" s="1"/>
  <c r="J12" i="19" s="1"/>
  <c r="J11" i="19" s="1"/>
  <c r="I14" i="19"/>
  <c r="AJ13" i="19"/>
  <c r="AI13" i="19"/>
  <c r="AC13" i="19"/>
  <c r="AA13" i="19"/>
  <c r="AA12" i="19" s="1"/>
  <c r="Z13" i="19"/>
  <c r="Z12" i="19" s="1"/>
  <c r="Z11" i="19" s="1"/>
  <c r="Y13" i="19"/>
  <c r="V13" i="19"/>
  <c r="V12" i="19" s="1"/>
  <c r="V11" i="19" s="1"/>
  <c r="R13" i="19"/>
  <c r="R12" i="19" s="1"/>
  <c r="Q13" i="19"/>
  <c r="N13" i="19"/>
  <c r="N12" i="19" s="1"/>
  <c r="M13" i="19"/>
  <c r="I13" i="19"/>
  <c r="I12" i="19" s="1"/>
  <c r="AI12" i="19"/>
  <c r="AC12" i="19"/>
  <c r="AC11" i="19" s="1"/>
  <c r="Y12" i="19"/>
  <c r="Q12" i="19"/>
  <c r="M12" i="19"/>
  <c r="Y11" i="19"/>
  <c r="K10" i="1"/>
  <c r="H23" i="1"/>
  <c r="G28" i="1"/>
  <c r="F28" i="1" s="1"/>
  <c r="J27" i="16"/>
  <c r="K27" i="16"/>
  <c r="O27" i="16"/>
  <c r="P27" i="16"/>
  <c r="Q27" i="16"/>
  <c r="R27" i="16"/>
  <c r="S27" i="16"/>
  <c r="T27" i="16"/>
  <c r="U27" i="16"/>
  <c r="V27" i="16"/>
  <c r="W27" i="16"/>
  <c r="X27" i="16"/>
  <c r="Y27" i="16"/>
  <c r="Z27" i="16"/>
  <c r="AA27" i="16"/>
  <c r="AB27" i="16"/>
  <c r="I17" i="16"/>
  <c r="J17" i="16"/>
  <c r="K17" i="16"/>
  <c r="K16" i="16" s="1"/>
  <c r="M17" i="16"/>
  <c r="R17" i="16"/>
  <c r="J16" i="16"/>
  <c r="R16" i="16"/>
  <c r="AB16" i="16"/>
  <c r="AF16" i="16"/>
  <c r="AF27" i="16"/>
  <c r="AM27" i="16"/>
  <c r="V17" i="16"/>
  <c r="V16" i="16" s="1"/>
  <c r="W17" i="16"/>
  <c r="W16" i="16" s="1"/>
  <c r="X17" i="16"/>
  <c r="X16" i="16" s="1"/>
  <c r="Y17" i="16"/>
  <c r="AA17" i="16"/>
  <c r="AA16" i="16" s="1"/>
  <c r="AB17" i="16"/>
  <c r="AC17" i="16"/>
  <c r="AD17" i="16"/>
  <c r="AE17" i="16"/>
  <c r="AF17" i="16"/>
  <c r="AG17" i="16"/>
  <c r="AJ17" i="16"/>
  <c r="AK17" i="16"/>
  <c r="AL17" i="16"/>
  <c r="AM17" i="16"/>
  <c r="AM16" i="16" s="1"/>
  <c r="AN17" i="16"/>
  <c r="F16" i="1"/>
  <c r="J16" i="1" s="1"/>
  <c r="I16" i="1" s="1"/>
  <c r="R59" i="18"/>
  <c r="N59" i="18"/>
  <c r="H59" i="18"/>
  <c r="F59" i="18"/>
  <c r="R58" i="18"/>
  <c r="I58" i="18"/>
  <c r="H58" i="18" s="1"/>
  <c r="F58" i="18"/>
  <c r="F50" i="18" s="1"/>
  <c r="F37" i="18" s="1"/>
  <c r="R57" i="18"/>
  <c r="I57" i="18"/>
  <c r="H57" i="18" s="1"/>
  <c r="F57" i="18"/>
  <c r="H56" i="18"/>
  <c r="F56" i="18"/>
  <c r="O55" i="18"/>
  <c r="N55" i="18" s="1"/>
  <c r="L55" i="18"/>
  <c r="L50" i="18" s="1"/>
  <c r="H55" i="18"/>
  <c r="F55" i="18"/>
  <c r="R54" i="18"/>
  <c r="O54" i="18"/>
  <c r="N54" i="18" s="1"/>
  <c r="L54" i="18"/>
  <c r="H54" i="18"/>
  <c r="F54" i="18"/>
  <c r="N53" i="18"/>
  <c r="O53" i="18" s="1"/>
  <c r="R53" i="18" s="1"/>
  <c r="S53" i="18" s="1"/>
  <c r="I53" i="18"/>
  <c r="G53" i="18"/>
  <c r="H52" i="18"/>
  <c r="I52" i="18" s="1"/>
  <c r="G52" i="18"/>
  <c r="R51" i="18"/>
  <c r="H51" i="18"/>
  <c r="I51" i="18" s="1"/>
  <c r="N51" i="18" s="1"/>
  <c r="O51" i="18" s="1"/>
  <c r="G51" i="18"/>
  <c r="U50" i="18"/>
  <c r="T50" i="18"/>
  <c r="Q50" i="18"/>
  <c r="P50" i="18"/>
  <c r="M50" i="18"/>
  <c r="K50" i="18"/>
  <c r="J50" i="18"/>
  <c r="R49" i="18"/>
  <c r="N49" i="18"/>
  <c r="L49" i="18"/>
  <c r="H49" i="18"/>
  <c r="G49" i="18"/>
  <c r="Q48" i="18"/>
  <c r="O48" i="18" s="1"/>
  <c r="N48" i="18" s="1"/>
  <c r="L48" i="18"/>
  <c r="F48" i="18"/>
  <c r="Q47" i="18"/>
  <c r="O47" i="18"/>
  <c r="N47" i="18" s="1"/>
  <c r="L47" i="18"/>
  <c r="H47" i="18"/>
  <c r="U46" i="18"/>
  <c r="O46" i="18"/>
  <c r="N46" i="18" s="1"/>
  <c r="L46" i="18"/>
  <c r="L38" i="18" s="1"/>
  <c r="M45" i="18"/>
  <c r="G45" i="18"/>
  <c r="H45" i="18" s="1"/>
  <c r="I45" i="18" s="1"/>
  <c r="N45" i="18" s="1"/>
  <c r="O45" i="18" s="1"/>
  <c r="R45" i="18" s="1"/>
  <c r="S45" i="18" s="1"/>
  <c r="N44" i="18"/>
  <c r="O44" i="18" s="1"/>
  <c r="R44" i="18" s="1"/>
  <c r="S44" i="18" s="1"/>
  <c r="G44" i="18"/>
  <c r="N43" i="18"/>
  <c r="O43" i="18" s="1"/>
  <c r="R43" i="18" s="1"/>
  <c r="S43" i="18" s="1"/>
  <c r="M43" i="18"/>
  <c r="I43" i="18"/>
  <c r="G43" i="18"/>
  <c r="S42" i="18"/>
  <c r="R42" i="18" s="1"/>
  <c r="M42" i="18"/>
  <c r="G42" i="18"/>
  <c r="H42" i="18" s="1"/>
  <c r="I42" i="18" s="1"/>
  <c r="N42" i="18" s="1"/>
  <c r="O42" i="18" s="1"/>
  <c r="M41" i="18"/>
  <c r="H41" i="18"/>
  <c r="I41" i="18" s="1"/>
  <c r="N41" i="18" s="1"/>
  <c r="O41" i="18" s="1"/>
  <c r="Q41" i="18" s="1"/>
  <c r="R41" i="18" s="1"/>
  <c r="S41" i="18" s="1"/>
  <c r="U41" i="18" s="1"/>
  <c r="G41" i="18"/>
  <c r="M40" i="18"/>
  <c r="G40" i="18"/>
  <c r="H40" i="18" s="1"/>
  <c r="I40" i="18" s="1"/>
  <c r="N40" i="18" s="1"/>
  <c r="O40" i="18" s="1"/>
  <c r="Q40" i="18" s="1"/>
  <c r="R40" i="18" s="1"/>
  <c r="S40" i="18" s="1"/>
  <c r="U40" i="18" s="1"/>
  <c r="S39" i="18"/>
  <c r="N39" i="18"/>
  <c r="O39" i="18" s="1"/>
  <c r="M39" i="18"/>
  <c r="H39" i="18"/>
  <c r="I39" i="18" s="1"/>
  <c r="G39" i="18"/>
  <c r="G38" i="18" s="1"/>
  <c r="T38" i="18"/>
  <c r="P38" i="18"/>
  <c r="M38" i="18"/>
  <c r="M37" i="18" s="1"/>
  <c r="K38" i="18"/>
  <c r="K37" i="18" s="1"/>
  <c r="J38" i="18"/>
  <c r="J37" i="18" s="1"/>
  <c r="F38" i="18"/>
  <c r="T37" i="18"/>
  <c r="P37" i="18"/>
  <c r="N36" i="18"/>
  <c r="N35" i="18" s="1"/>
  <c r="M36" i="18"/>
  <c r="G36" i="18"/>
  <c r="G35" i="18" s="1"/>
  <c r="U35" i="18"/>
  <c r="T35" i="18"/>
  <c r="T28" i="18" s="1"/>
  <c r="T27" i="18" s="1"/>
  <c r="Q35" i="18"/>
  <c r="P35" i="18"/>
  <c r="M35" i="18"/>
  <c r="L35" i="18"/>
  <c r="K35" i="18"/>
  <c r="J35" i="18"/>
  <c r="I35" i="18"/>
  <c r="H35" i="18"/>
  <c r="F35" i="18"/>
  <c r="O31" i="18"/>
  <c r="Q31" i="18" s="1"/>
  <c r="R31" i="18" s="1"/>
  <c r="S31" i="18" s="1"/>
  <c r="U31" i="18" s="1"/>
  <c r="G31" i="18"/>
  <c r="H31" i="18" s="1"/>
  <c r="I31" i="18" s="1"/>
  <c r="O30" i="18"/>
  <c r="O29" i="18" s="1"/>
  <c r="L30" i="18"/>
  <c r="M30" i="18" s="1"/>
  <c r="M29" i="18" s="1"/>
  <c r="M28" i="18" s="1"/>
  <c r="M27" i="18" s="1"/>
  <c r="G30" i="18"/>
  <c r="H30" i="18" s="1"/>
  <c r="I30" i="18" s="1"/>
  <c r="I29" i="18" s="1"/>
  <c r="I28" i="18" s="1"/>
  <c r="T29" i="18"/>
  <c r="P29" i="18"/>
  <c r="N29" i="18"/>
  <c r="N28" i="18" s="1"/>
  <c r="L29" i="18"/>
  <c r="L28" i="18" s="1"/>
  <c r="K29" i="18"/>
  <c r="J29" i="18"/>
  <c r="F29" i="18"/>
  <c r="F28" i="18" s="1"/>
  <c r="K28" i="18"/>
  <c r="K27" i="18" s="1"/>
  <c r="J28" i="18"/>
  <c r="M23" i="18"/>
  <c r="N23" i="18" s="1"/>
  <c r="O23" i="18" s="1"/>
  <c r="Q23" i="18" s="1"/>
  <c r="R23" i="18" s="1"/>
  <c r="S23" i="18" s="1"/>
  <c r="U23" i="18" s="1"/>
  <c r="G23" i="18"/>
  <c r="L22" i="18"/>
  <c r="M22" i="18" s="1"/>
  <c r="G22" i="18"/>
  <c r="G21" i="18" s="1"/>
  <c r="T21" i="18"/>
  <c r="P21" i="18"/>
  <c r="L21" i="18"/>
  <c r="L13" i="18" s="1"/>
  <c r="L12" i="18" s="1"/>
  <c r="K21" i="18"/>
  <c r="J21" i="18"/>
  <c r="I21" i="18"/>
  <c r="H21" i="18"/>
  <c r="H13" i="18" s="1"/>
  <c r="H12" i="18" s="1"/>
  <c r="F21" i="18"/>
  <c r="M17" i="18"/>
  <c r="I17" i="18"/>
  <c r="N17" i="18" s="1"/>
  <c r="O17" i="18" s="1"/>
  <c r="Q17" i="18" s="1"/>
  <c r="R17" i="18" s="1"/>
  <c r="S17" i="18" s="1"/>
  <c r="U17" i="18" s="1"/>
  <c r="G17" i="18"/>
  <c r="M16" i="18"/>
  <c r="I16" i="18"/>
  <c r="N16" i="18" s="1"/>
  <c r="O16" i="18" s="1"/>
  <c r="O14" i="18" s="1"/>
  <c r="G16" i="18"/>
  <c r="Q15" i="18"/>
  <c r="O15" i="18"/>
  <c r="M15" i="18"/>
  <c r="I15" i="18"/>
  <c r="G15" i="18"/>
  <c r="G14" i="18" s="1"/>
  <c r="T14" i="18"/>
  <c r="P14" i="18"/>
  <c r="L14" i="18"/>
  <c r="K14" i="18"/>
  <c r="K13" i="18" s="1"/>
  <c r="K12" i="18" s="1"/>
  <c r="K11" i="18" s="1"/>
  <c r="J14" i="18"/>
  <c r="J13" i="18" s="1"/>
  <c r="J12" i="18" s="1"/>
  <c r="H14" i="18"/>
  <c r="F14" i="18"/>
  <c r="T13" i="18"/>
  <c r="T12" i="18" s="1"/>
  <c r="P13" i="18"/>
  <c r="F13" i="18"/>
  <c r="F12" i="18" s="1"/>
  <c r="P12" i="18"/>
  <c r="F10" i="18"/>
  <c r="G10" i="18" s="1"/>
  <c r="B10" i="18"/>
  <c r="Y79" i="19" l="1"/>
  <c r="Y96" i="19"/>
  <c r="Y95" i="19" s="1"/>
  <c r="Z96" i="19"/>
  <c r="Z95" i="19" s="1"/>
  <c r="Z94" i="19" s="1"/>
  <c r="Z93" i="19" s="1"/>
  <c r="Z79" i="19"/>
  <c r="Z78" i="19" s="1"/>
  <c r="W80" i="19"/>
  <c r="W79" i="19"/>
  <c r="W78" i="19" s="1"/>
  <c r="N22" i="18"/>
  <c r="O22" i="18" s="1"/>
  <c r="M21" i="18"/>
  <c r="J67" i="19"/>
  <c r="J66" i="19" s="1"/>
  <c r="AK85" i="19"/>
  <c r="U95" i="19"/>
  <c r="AA96" i="19"/>
  <c r="AA95" i="19" s="1"/>
  <c r="AA94" i="19" s="1"/>
  <c r="AA79" i="19"/>
  <c r="AA78" i="19" s="1"/>
  <c r="AE38" i="19"/>
  <c r="AD38" i="19" s="1"/>
  <c r="AG38" i="19" s="1"/>
  <c r="X38" i="19"/>
  <c r="X57" i="19"/>
  <c r="AC96" i="19"/>
  <c r="AC95" i="19" s="1"/>
  <c r="AC94" i="19" s="1"/>
  <c r="AC79" i="19"/>
  <c r="AC78" i="19" s="1"/>
  <c r="AC15" i="19"/>
  <c r="AC14" i="19" s="1"/>
  <c r="S26" i="19"/>
  <c r="S25" i="19" s="1"/>
  <c r="T26" i="19"/>
  <c r="M52" i="19"/>
  <c r="V81" i="19"/>
  <c r="AB83" i="19"/>
  <c r="AB87" i="19"/>
  <c r="AB89" i="19"/>
  <c r="AC90" i="19"/>
  <c r="AB13" i="19"/>
  <c r="K11" i="19"/>
  <c r="I11" i="19"/>
  <c r="K26" i="19"/>
  <c r="V26" i="19"/>
  <c r="M40" i="19"/>
  <c r="M39" i="19" s="1"/>
  <c r="U41" i="19"/>
  <c r="U40" i="19" s="1"/>
  <c r="U39" i="19" s="1"/>
  <c r="Z44" i="19"/>
  <c r="Z40" i="19" s="1"/>
  <c r="Z39" i="19" s="1"/>
  <c r="X47" i="19"/>
  <c r="AG64" i="19"/>
  <c r="P67" i="19"/>
  <c r="P66" i="19" s="1"/>
  <c r="AE68" i="19"/>
  <c r="X74" i="19"/>
  <c r="AE83" i="19"/>
  <c r="AE82" i="19" s="1"/>
  <c r="S38" i="18"/>
  <c r="L10" i="19"/>
  <c r="T11" i="19"/>
  <c r="W26" i="19"/>
  <c r="W25" i="19" s="1"/>
  <c r="N81" i="19"/>
  <c r="Z81" i="19"/>
  <c r="N38" i="18"/>
  <c r="L37" i="18"/>
  <c r="L27" i="18" s="1"/>
  <c r="L11" i="18" s="1"/>
  <c r="AA11" i="19"/>
  <c r="Z26" i="19"/>
  <c r="X58" i="19"/>
  <c r="AC69" i="19"/>
  <c r="X70" i="19"/>
  <c r="U72" i="19"/>
  <c r="X72" i="19" s="1"/>
  <c r="X88" i="19"/>
  <c r="X91" i="19"/>
  <c r="T11" i="18"/>
  <c r="P28" i="18"/>
  <c r="P27" i="18" s="1"/>
  <c r="P11" i="18" s="1"/>
  <c r="W11" i="19"/>
  <c r="W10" i="19" s="1"/>
  <c r="AC19" i="19"/>
  <c r="AE34" i="19"/>
  <c r="P25" i="19"/>
  <c r="AB42" i="19"/>
  <c r="AC58" i="19"/>
  <c r="AC73" i="19"/>
  <c r="AC85" i="19"/>
  <c r="AC80" i="19" s="1"/>
  <c r="AC86" i="19"/>
  <c r="Q46" i="18"/>
  <c r="G50" i="18"/>
  <c r="Y16" i="16"/>
  <c r="N11" i="19"/>
  <c r="O11" i="19"/>
  <c r="X15" i="19"/>
  <c r="M11" i="19"/>
  <c r="AG23" i="19"/>
  <c r="X32" i="19"/>
  <c r="O26" i="19"/>
  <c r="O25" i="19" s="1"/>
  <c r="Q41" i="19"/>
  <c r="Q40" i="19" s="1"/>
  <c r="X46" i="19"/>
  <c r="AG60" i="19"/>
  <c r="AG63" i="19"/>
  <c r="AB71" i="19"/>
  <c r="AC74" i="19"/>
  <c r="AG75" i="19"/>
  <c r="I82" i="19"/>
  <c r="I81" i="19" s="1"/>
  <c r="G37" i="18"/>
  <c r="J81" i="19"/>
  <c r="G29" i="18"/>
  <c r="G28" i="18" s="1"/>
  <c r="AB12" i="19"/>
  <c r="R11" i="19"/>
  <c r="AF11" i="19"/>
  <c r="X22" i="19"/>
  <c r="U27" i="19"/>
  <c r="R26" i="19"/>
  <c r="N40" i="19"/>
  <c r="N39" i="19" s="1"/>
  <c r="V40" i="19"/>
  <c r="V39" i="19" s="1"/>
  <c r="I57" i="19"/>
  <c r="I52" i="19" s="1"/>
  <c r="N72" i="19"/>
  <c r="N67" i="19" s="1"/>
  <c r="N66" i="19" s="1"/>
  <c r="N25" i="19" s="1"/>
  <c r="N10" i="19" s="1"/>
  <c r="X83" i="19"/>
  <c r="X89" i="19"/>
  <c r="X92" i="19"/>
  <c r="S97" i="19"/>
  <c r="N16" i="1"/>
  <c r="AD24" i="19"/>
  <c r="AG24" i="19" s="1"/>
  <c r="AE21" i="19"/>
  <c r="AE11" i="19" s="1"/>
  <c r="AG28" i="19"/>
  <c r="AM16" i="19"/>
  <c r="AJ12" i="19"/>
  <c r="AG18" i="19"/>
  <c r="AB35" i="19"/>
  <c r="Y34" i="19"/>
  <c r="U14" i="19"/>
  <c r="Y14" i="19"/>
  <c r="AB14" i="19" s="1"/>
  <c r="Q17" i="19"/>
  <c r="Q16" i="19" s="1"/>
  <c r="AB16" i="19" s="1"/>
  <c r="AK18" i="19"/>
  <c r="AC18" i="19"/>
  <c r="AC20" i="19"/>
  <c r="Q21" i="19"/>
  <c r="U21" i="19"/>
  <c r="J27" i="19"/>
  <c r="J26" i="19" s="1"/>
  <c r="J25" i="19" s="1"/>
  <c r="J10" i="19" s="1"/>
  <c r="AC28" i="19"/>
  <c r="AC30" i="19"/>
  <c r="Z25" i="19"/>
  <c r="Z10" i="19" s="1"/>
  <c r="K39" i="19"/>
  <c r="K25" i="19" s="1"/>
  <c r="K10" i="19" s="1"/>
  <c r="AA39" i="19"/>
  <c r="I40" i="19"/>
  <c r="I39" i="19" s="1"/>
  <c r="AF39" i="19"/>
  <c r="AE46" i="19"/>
  <c r="AD46" i="19" s="1"/>
  <c r="AG46" i="19" s="1"/>
  <c r="X50" i="19"/>
  <c r="AD14" i="19"/>
  <c r="AD20" i="19"/>
  <c r="AG20" i="19" s="1"/>
  <c r="Q27" i="19"/>
  <c r="X28" i="19"/>
  <c r="AG30" i="19"/>
  <c r="AC32" i="19"/>
  <c r="X33" i="19"/>
  <c r="AC33" i="19"/>
  <c r="AE33" i="19"/>
  <c r="AD33" i="19" s="1"/>
  <c r="AG33" i="19" s="1"/>
  <c r="V25" i="19"/>
  <c r="V10" i="19" s="1"/>
  <c r="AA34" i="19"/>
  <c r="AA26" i="19" s="1"/>
  <c r="AE44" i="19"/>
  <c r="AC49" i="19"/>
  <c r="AC44" i="19" s="1"/>
  <c r="AC40" i="19" s="1"/>
  <c r="AC39" i="19" s="1"/>
  <c r="AE51" i="19"/>
  <c r="AB17" i="19"/>
  <c r="P17" i="19"/>
  <c r="P16" i="19" s="1"/>
  <c r="P11" i="19" s="1"/>
  <c r="P10" i="19" s="1"/>
  <c r="AB28" i="19"/>
  <c r="AB30" i="19"/>
  <c r="AG32" i="19"/>
  <c r="AC35" i="19"/>
  <c r="AC34" i="19" s="1"/>
  <c r="AC26" i="19" s="1"/>
  <c r="X35" i="19"/>
  <c r="Q34" i="19"/>
  <c r="R39" i="19"/>
  <c r="R25" i="19" s="1"/>
  <c r="R10" i="19" s="1"/>
  <c r="X41" i="19"/>
  <c r="AE41" i="19"/>
  <c r="AE40" i="19" s="1"/>
  <c r="AD42" i="19"/>
  <c r="X44" i="19"/>
  <c r="X49" i="19"/>
  <c r="AE57" i="19"/>
  <c r="AD61" i="19"/>
  <c r="X17" i="19"/>
  <c r="AB20" i="19"/>
  <c r="AB32" i="19"/>
  <c r="AD34" i="19"/>
  <c r="AG35" i="19"/>
  <c r="X36" i="19"/>
  <c r="U34" i="19"/>
  <c r="AJ39" i="19"/>
  <c r="X40" i="19"/>
  <c r="Y40" i="19"/>
  <c r="AB49" i="19"/>
  <c r="U53" i="19"/>
  <c r="X56" i="19"/>
  <c r="AB58" i="19"/>
  <c r="X62" i="19"/>
  <c r="M67" i="19"/>
  <c r="M66" i="19" s="1"/>
  <c r="M25" i="19" s="1"/>
  <c r="M10" i="19" s="1"/>
  <c r="Q68" i="19"/>
  <c r="U67" i="19"/>
  <c r="Y68" i="19"/>
  <c r="AD68" i="19"/>
  <c r="AB70" i="19"/>
  <c r="AC71" i="19"/>
  <c r="AC68" i="19" s="1"/>
  <c r="AC77" i="19"/>
  <c r="T79" i="19"/>
  <c r="T78" i="19" s="1"/>
  <c r="T25" i="19" s="1"/>
  <c r="T10" i="19" s="1"/>
  <c r="AK79" i="19"/>
  <c r="AB99" i="19"/>
  <c r="X99" i="19"/>
  <c r="AE99" i="19"/>
  <c r="AD99" i="19" s="1"/>
  <c r="AG99" i="19" s="1"/>
  <c r="AB57" i="19"/>
  <c r="X60" i="19"/>
  <c r="Z68" i="19"/>
  <c r="X69" i="19"/>
  <c r="AG69" i="19"/>
  <c r="AB73" i="19"/>
  <c r="AG76" i="19"/>
  <c r="AC88" i="19"/>
  <c r="AB88" i="19"/>
  <c r="AC91" i="19"/>
  <c r="AB91" i="19"/>
  <c r="AE73" i="19"/>
  <c r="X76" i="19"/>
  <c r="AC84" i="19"/>
  <c r="AB84" i="19"/>
  <c r="AB98" i="19"/>
  <c r="X98" i="19"/>
  <c r="AE98" i="19"/>
  <c r="AD98" i="19" s="1"/>
  <c r="AG98" i="19" s="1"/>
  <c r="AB100" i="19"/>
  <c r="X100" i="19"/>
  <c r="AE100" i="19"/>
  <c r="AD100" i="19" s="1"/>
  <c r="AG100" i="19" s="1"/>
  <c r="AE55" i="19"/>
  <c r="Q54" i="19"/>
  <c r="X54" i="19" s="1"/>
  <c r="AB76" i="19"/>
  <c r="AF80" i="19"/>
  <c r="AD80" i="19" s="1"/>
  <c r="AG80" i="19" s="1"/>
  <c r="AF79" i="19"/>
  <c r="AC83" i="19"/>
  <c r="AC82" i="19" s="1"/>
  <c r="AC81" i="19" s="1"/>
  <c r="AC89" i="19"/>
  <c r="AC92" i="19"/>
  <c r="U82" i="19"/>
  <c r="Y82" i="19"/>
  <c r="AD83" i="19"/>
  <c r="X87" i="19"/>
  <c r="AC87" i="19"/>
  <c r="G13" i="18"/>
  <c r="G12" i="18" s="1"/>
  <c r="Q16" i="18"/>
  <c r="R16" i="18" s="1"/>
  <c r="S16" i="18" s="1"/>
  <c r="U16" i="18" s="1"/>
  <c r="N21" i="18"/>
  <c r="Q22" i="18"/>
  <c r="O21" i="18"/>
  <c r="O13" i="18" s="1"/>
  <c r="O12" i="18" s="1"/>
  <c r="H29" i="18"/>
  <c r="H28" i="18" s="1"/>
  <c r="Q30" i="18"/>
  <c r="I38" i="18"/>
  <c r="U38" i="18"/>
  <c r="U37" i="18" s="1"/>
  <c r="N52" i="18"/>
  <c r="I50" i="18"/>
  <c r="I14" i="18"/>
  <c r="I13" i="18" s="1"/>
  <c r="I12" i="18" s="1"/>
  <c r="R15" i="18"/>
  <c r="J27" i="18"/>
  <c r="J11" i="18" s="1"/>
  <c r="H50" i="18"/>
  <c r="N14" i="18"/>
  <c r="M14" i="18"/>
  <c r="M13" i="18" s="1"/>
  <c r="M12" i="18" s="1"/>
  <c r="M11" i="18" s="1"/>
  <c r="F27" i="18"/>
  <c r="F11" i="18" s="1"/>
  <c r="O36" i="18"/>
  <c r="Q39" i="18"/>
  <c r="Q38" i="18" s="1"/>
  <c r="Q37" i="18" s="1"/>
  <c r="O38" i="18"/>
  <c r="R39" i="18"/>
  <c r="R38" i="18" s="1"/>
  <c r="O58" i="18"/>
  <c r="N58" i="18" s="1"/>
  <c r="H38" i="18"/>
  <c r="H37" i="18" s="1"/>
  <c r="I22" i="1"/>
  <c r="F22" i="1"/>
  <c r="F21" i="1"/>
  <c r="J21" i="1" s="1"/>
  <c r="N17" i="1" s="1"/>
  <c r="H14" i="17"/>
  <c r="AF14" i="17"/>
  <c r="AE14" i="17"/>
  <c r="AD14" i="17"/>
  <c r="AB14" i="17"/>
  <c r="AA14" i="17"/>
  <c r="Z14" i="17"/>
  <c r="Y14" i="17"/>
  <c r="X14" i="17"/>
  <c r="V14" i="17"/>
  <c r="T14" i="17"/>
  <c r="S14" i="17"/>
  <c r="R14" i="17"/>
  <c r="P14" i="17"/>
  <c r="O14" i="17"/>
  <c r="N14" i="17"/>
  <c r="J14" i="17"/>
  <c r="F14" i="17"/>
  <c r="AC14" i="17"/>
  <c r="U14" i="17"/>
  <c r="Q14" i="17"/>
  <c r="L14" i="17"/>
  <c r="I14" i="17"/>
  <c r="E14" i="17"/>
  <c r="D14" i="17"/>
  <c r="J27" i="1" l="1"/>
  <c r="G27" i="1" s="1"/>
  <c r="F27" i="1" s="1"/>
  <c r="AE27" i="19"/>
  <c r="AE26" i="19" s="1"/>
  <c r="Q26" i="19"/>
  <c r="X16" i="19"/>
  <c r="G11" i="18"/>
  <c r="AA81" i="19"/>
  <c r="AA93" i="19"/>
  <c r="N13" i="18"/>
  <c r="N12" i="18" s="1"/>
  <c r="AF78" i="19"/>
  <c r="AD78" i="19" s="1"/>
  <c r="AG78" i="19" s="1"/>
  <c r="X34" i="19"/>
  <c r="G27" i="18"/>
  <c r="O10" i="19"/>
  <c r="AC66" i="19"/>
  <c r="AC93" i="19"/>
  <c r="U94" i="19"/>
  <c r="Z66" i="19"/>
  <c r="Y94" i="19"/>
  <c r="AA66" i="19"/>
  <c r="AB79" i="19"/>
  <c r="Y78" i="19"/>
  <c r="AB78" i="19" s="1"/>
  <c r="AD21" i="19"/>
  <c r="AG21" i="19" s="1"/>
  <c r="Q97" i="19"/>
  <c r="S96" i="19"/>
  <c r="Q39" i="19"/>
  <c r="X39" i="19" s="1"/>
  <c r="AI40" i="19"/>
  <c r="AG34" i="19"/>
  <c r="AD44" i="19"/>
  <c r="AG44" i="19" s="1"/>
  <c r="I25" i="19"/>
  <c r="I10" i="19" s="1"/>
  <c r="AD27" i="19"/>
  <c r="AB41" i="19"/>
  <c r="I21" i="1"/>
  <c r="I27" i="1"/>
  <c r="AD55" i="19"/>
  <c r="AE54" i="19"/>
  <c r="AE53" i="19" s="1"/>
  <c r="AE52" i="19" s="1"/>
  <c r="AB68" i="19"/>
  <c r="AD41" i="19"/>
  <c r="AG42" i="19"/>
  <c r="X14" i="19"/>
  <c r="U13" i="19"/>
  <c r="X82" i="19"/>
  <c r="AG68" i="19"/>
  <c r="AG83" i="19"/>
  <c r="AD82" i="19"/>
  <c r="U66" i="19"/>
  <c r="AD13" i="19"/>
  <c r="AG14" i="19"/>
  <c r="X21" i="19"/>
  <c r="AD17" i="19"/>
  <c r="X27" i="19"/>
  <c r="AD73" i="19"/>
  <c r="AE72" i="19"/>
  <c r="AE67" i="19" s="1"/>
  <c r="AE66" i="19" s="1"/>
  <c r="U52" i="19"/>
  <c r="AB82" i="19"/>
  <c r="Y81" i="19"/>
  <c r="AD79" i="19"/>
  <c r="AG79" i="19" s="1"/>
  <c r="Q67" i="19"/>
  <c r="X67" i="19" s="1"/>
  <c r="AI68" i="19"/>
  <c r="X68" i="19"/>
  <c r="AB40" i="19"/>
  <c r="Y39" i="19"/>
  <c r="AB39" i="19" s="1"/>
  <c r="AG61" i="19"/>
  <c r="AD57" i="19"/>
  <c r="AG57" i="19" s="1"/>
  <c r="AC25" i="19"/>
  <c r="AC10" i="19" s="1"/>
  <c r="AE50" i="19"/>
  <c r="AE39" i="19" s="1"/>
  <c r="AE25" i="19" s="1"/>
  <c r="AD51" i="19"/>
  <c r="AA25" i="19"/>
  <c r="AA10" i="19" s="1"/>
  <c r="AI16" i="19"/>
  <c r="Q11" i="19"/>
  <c r="AB34" i="19"/>
  <c r="Y26" i="19"/>
  <c r="AB27" i="19"/>
  <c r="U26" i="19"/>
  <c r="AB54" i="19"/>
  <c r="Q53" i="19"/>
  <c r="X53" i="19" s="1"/>
  <c r="AD26" i="19"/>
  <c r="AG27" i="19"/>
  <c r="R30" i="18"/>
  <c r="Q29" i="18"/>
  <c r="Q28" i="18" s="1"/>
  <c r="Q27" i="18" s="1"/>
  <c r="N50" i="18"/>
  <c r="N37" i="18" s="1"/>
  <c r="N27" i="18" s="1"/>
  <c r="N11" i="18" s="1"/>
  <c r="O52" i="18"/>
  <c r="H27" i="18"/>
  <c r="H11" i="18" s="1"/>
  <c r="S15" i="18"/>
  <c r="R14" i="18"/>
  <c r="R22" i="18"/>
  <c r="Q21" i="18"/>
  <c r="O35" i="18"/>
  <c r="O28" i="18" s="1"/>
  <c r="R36" i="18"/>
  <c r="I37" i="18"/>
  <c r="I27" i="18" s="1"/>
  <c r="I11" i="18" s="1"/>
  <c r="Q14" i="18"/>
  <c r="Q13" i="18" s="1"/>
  <c r="Q12" i="18" s="1"/>
  <c r="K14" i="17"/>
  <c r="M14" i="17"/>
  <c r="G14" i="17"/>
  <c r="W14" i="17"/>
  <c r="Y93" i="19" l="1"/>
  <c r="Y66" i="19"/>
  <c r="Q96" i="19"/>
  <c r="S95" i="19"/>
  <c r="AB97" i="19"/>
  <c r="X97" i="19"/>
  <c r="AE97" i="19"/>
  <c r="AD97" i="19" s="1"/>
  <c r="AG97" i="19" s="1"/>
  <c r="U93" i="19"/>
  <c r="AF25" i="19"/>
  <c r="AF10" i="19" s="1"/>
  <c r="AG26" i="19"/>
  <c r="AD50" i="19"/>
  <c r="AG50" i="19" s="1"/>
  <c r="AG51" i="19"/>
  <c r="AJ52" i="19"/>
  <c r="AI52" i="19"/>
  <c r="AJ66" i="19"/>
  <c r="AI66" i="19"/>
  <c r="Y25" i="19"/>
  <c r="AB26" i="19"/>
  <c r="X26" i="19"/>
  <c r="U25" i="19"/>
  <c r="AB11" i="19"/>
  <c r="AI67" i="19"/>
  <c r="AB67" i="19"/>
  <c r="Q66" i="19"/>
  <c r="AB66" i="19" s="1"/>
  <c r="AD12" i="19"/>
  <c r="AG13" i="19"/>
  <c r="AG82" i="19"/>
  <c r="AD16" i="19"/>
  <c r="AG16" i="19" s="1"/>
  <c r="AG17" i="19"/>
  <c r="AG41" i="19"/>
  <c r="AD40" i="19"/>
  <c r="AD54" i="19"/>
  <c r="AG55" i="19"/>
  <c r="AI53" i="19"/>
  <c r="AB53" i="19"/>
  <c r="Q52" i="19"/>
  <c r="X52" i="19" s="1"/>
  <c r="AD72" i="19"/>
  <c r="AG73" i="19"/>
  <c r="U12" i="19"/>
  <c r="X13" i="19"/>
  <c r="R52" i="18"/>
  <c r="O50" i="18"/>
  <c r="O37" i="18" s="1"/>
  <c r="O27" i="18" s="1"/>
  <c r="O11" i="18" s="1"/>
  <c r="S30" i="18"/>
  <c r="R29" i="18"/>
  <c r="S22" i="18"/>
  <c r="R21" i="18"/>
  <c r="R13" i="18" s="1"/>
  <c r="R12" i="18" s="1"/>
  <c r="S36" i="18"/>
  <c r="S35" i="18" s="1"/>
  <c r="R35" i="18"/>
  <c r="Q11" i="18"/>
  <c r="U15" i="18"/>
  <c r="U14" i="18" s="1"/>
  <c r="S14" i="18"/>
  <c r="C14" i="17"/>
  <c r="S94" i="19" l="1"/>
  <c r="Q95" i="19"/>
  <c r="AE96" i="19"/>
  <c r="AD96" i="19" s="1"/>
  <c r="AG96" i="19" s="1"/>
  <c r="AB96" i="19"/>
  <c r="X96" i="19"/>
  <c r="U81" i="19"/>
  <c r="AG54" i="19"/>
  <c r="AD53" i="19"/>
  <c r="AD11" i="19"/>
  <c r="AG12" i="19"/>
  <c r="X66" i="19"/>
  <c r="AG72" i="19"/>
  <c r="AD67" i="19"/>
  <c r="AB52" i="19"/>
  <c r="Q25" i="19"/>
  <c r="U11" i="19"/>
  <c r="X12" i="19"/>
  <c r="AG40" i="19"/>
  <c r="AD39" i="19"/>
  <c r="AI39" i="19"/>
  <c r="Y10" i="19"/>
  <c r="AB25" i="19"/>
  <c r="S21" i="18"/>
  <c r="S13" i="18" s="1"/>
  <c r="S12" i="18" s="1"/>
  <c r="U22" i="18"/>
  <c r="U21" i="18" s="1"/>
  <c r="U13" i="18" s="1"/>
  <c r="U12" i="18" s="1"/>
  <c r="S52" i="18"/>
  <c r="S50" i="18" s="1"/>
  <c r="S37" i="18" s="1"/>
  <c r="R50" i="18"/>
  <c r="R37" i="18" s="1"/>
  <c r="U30" i="18"/>
  <c r="U29" i="18" s="1"/>
  <c r="U28" i="18" s="1"/>
  <c r="U27" i="18" s="1"/>
  <c r="S29" i="18"/>
  <c r="S28" i="18" s="1"/>
  <c r="S27" i="18" s="1"/>
  <c r="R28" i="18"/>
  <c r="R27" i="18" s="1"/>
  <c r="U11" i="18" l="1"/>
  <c r="AE95" i="19"/>
  <c r="AD95" i="19" s="1"/>
  <c r="AG95" i="19" s="1"/>
  <c r="X95" i="19"/>
  <c r="AB95" i="19"/>
  <c r="S11" i="18"/>
  <c r="Q94" i="19"/>
  <c r="S93" i="19"/>
  <c r="S81" i="19" s="1"/>
  <c r="S10" i="19" s="1"/>
  <c r="AG67" i="19"/>
  <c r="AD66" i="19"/>
  <c r="AG66" i="19" s="1"/>
  <c r="AG11" i="19"/>
  <c r="U10" i="19"/>
  <c r="X11" i="19"/>
  <c r="AG53" i="19"/>
  <c r="AD52" i="19"/>
  <c r="AG52" i="19" s="1"/>
  <c r="AG39" i="19"/>
  <c r="X25" i="19"/>
  <c r="R11" i="18"/>
  <c r="N30" i="16"/>
  <c r="M30" i="16"/>
  <c r="L30" i="16" s="1"/>
  <c r="I30" i="16"/>
  <c r="AE30" i="16" s="1"/>
  <c r="AH29" i="16"/>
  <c r="N29" i="16"/>
  <c r="M29" i="16"/>
  <c r="I29" i="16"/>
  <c r="AE29" i="16" s="1"/>
  <c r="AI28" i="16"/>
  <c r="AH28" i="16"/>
  <c r="L28" i="16"/>
  <c r="I28" i="16"/>
  <c r="H28" i="16"/>
  <c r="H27" i="16" s="1"/>
  <c r="AH20" i="16"/>
  <c r="AO20" i="16" s="1"/>
  <c r="Z20" i="16"/>
  <c r="U20" i="16"/>
  <c r="AI20" i="16" s="1"/>
  <c r="AP20" i="16" s="1"/>
  <c r="T20" i="16"/>
  <c r="S20" i="16"/>
  <c r="Q20" i="16"/>
  <c r="P20" i="16" s="1"/>
  <c r="L20" i="16"/>
  <c r="H20" i="16" s="1"/>
  <c r="O20" i="16" s="1"/>
  <c r="AH19" i="16"/>
  <c r="AO19" i="16" s="1"/>
  <c r="Z19" i="16"/>
  <c r="T19" i="16"/>
  <c r="Q19" i="16"/>
  <c r="P19" i="16"/>
  <c r="N19" i="16"/>
  <c r="AH18" i="16"/>
  <c r="Z18" i="16"/>
  <c r="U18" i="16"/>
  <c r="T18" i="16"/>
  <c r="P18" i="16"/>
  <c r="L18" i="16"/>
  <c r="H18" i="16"/>
  <c r="AE94" i="19" l="1"/>
  <c r="Q93" i="19"/>
  <c r="AB94" i="19"/>
  <c r="X94" i="19"/>
  <c r="AO18" i="16"/>
  <c r="AO17" i="16" s="1"/>
  <c r="AH17" i="16"/>
  <c r="L19" i="16"/>
  <c r="H19" i="16" s="1"/>
  <c r="O19" i="16" s="1"/>
  <c r="N17" i="16"/>
  <c r="N16" i="16" s="1"/>
  <c r="O18" i="16"/>
  <c r="Q18" i="16"/>
  <c r="Q17" i="16" s="1"/>
  <c r="Q16" i="16" s="1"/>
  <c r="P17" i="16"/>
  <c r="P16" i="16" s="1"/>
  <c r="AE28" i="16"/>
  <c r="AE27" i="16" s="1"/>
  <c r="AE16" i="16" s="1"/>
  <c r="I27" i="16"/>
  <c r="I16" i="16" s="1"/>
  <c r="AI18" i="16"/>
  <c r="M27" i="16"/>
  <c r="M16" i="16" s="1"/>
  <c r="T17" i="16"/>
  <c r="T16" i="16" s="1"/>
  <c r="Z17" i="16"/>
  <c r="Z16" i="16" s="1"/>
  <c r="L29" i="16"/>
  <c r="L27" i="16" s="1"/>
  <c r="N27" i="16"/>
  <c r="AK10" i="19"/>
  <c r="AI8" i="19"/>
  <c r="AJ10" i="19"/>
  <c r="AD25" i="19"/>
  <c r="AH30" i="16"/>
  <c r="AH27" i="16" s="1"/>
  <c r="AG28" i="16"/>
  <c r="AI29" i="16"/>
  <c r="AG29" i="16" s="1"/>
  <c r="AD29" i="16"/>
  <c r="AL29" i="16"/>
  <c r="AI30" i="16"/>
  <c r="AI27" i="16" s="1"/>
  <c r="AD30" i="16"/>
  <c r="AL30" i="16"/>
  <c r="S18" i="16"/>
  <c r="U19" i="16"/>
  <c r="U17" i="16" s="1"/>
  <c r="U16" i="16" s="1"/>
  <c r="AO28" i="16"/>
  <c r="AO29" i="16"/>
  <c r="AH16" i="16" l="1"/>
  <c r="AO30" i="16"/>
  <c r="AD28" i="16"/>
  <c r="AD27" i="16" s="1"/>
  <c r="AD16" i="16" s="1"/>
  <c r="AO27" i="16"/>
  <c r="AO16" i="16" s="1"/>
  <c r="AL28" i="16"/>
  <c r="AL27" i="16" s="1"/>
  <c r="AL16" i="16" s="1"/>
  <c r="AP18" i="16"/>
  <c r="H17" i="16"/>
  <c r="H16" i="16" s="1"/>
  <c r="Q81" i="19"/>
  <c r="X93" i="19"/>
  <c r="AB93" i="19"/>
  <c r="L17" i="16"/>
  <c r="L16" i="16" s="1"/>
  <c r="O17" i="16"/>
  <c r="O16" i="16" s="1"/>
  <c r="AD94" i="19"/>
  <c r="AE93" i="19"/>
  <c r="AE81" i="19" s="1"/>
  <c r="AE10" i="19" s="1"/>
  <c r="AI25" i="19"/>
  <c r="AG25" i="19"/>
  <c r="AG30" i="16"/>
  <c r="AC30" i="16" s="1"/>
  <c r="AC28" i="16"/>
  <c r="AN30" i="16"/>
  <c r="AP30" i="16"/>
  <c r="AK30" i="16"/>
  <c r="AP29" i="16"/>
  <c r="AN29" i="16" s="1"/>
  <c r="AK29" i="16"/>
  <c r="AK28" i="16"/>
  <c r="AK27" i="16" s="1"/>
  <c r="AK16" i="16" s="1"/>
  <c r="AI19" i="16"/>
  <c r="AP19" i="16" s="1"/>
  <c r="S19" i="16"/>
  <c r="S17" i="16" s="1"/>
  <c r="S16" i="16" s="1"/>
  <c r="AC29" i="16"/>
  <c r="AI17" i="16" l="1"/>
  <c r="AI16" i="16" s="1"/>
  <c r="AP17" i="16"/>
  <c r="AC27" i="16"/>
  <c r="AC16" i="16" s="1"/>
  <c r="AG27" i="16"/>
  <c r="AG16" i="16" s="1"/>
  <c r="AP28" i="16"/>
  <c r="AJ30" i="16"/>
  <c r="AB81" i="19"/>
  <c r="X81" i="19"/>
  <c r="AJ25" i="19"/>
  <c r="AK25" i="19" s="1"/>
  <c r="Q10" i="19"/>
  <c r="AG94" i="19"/>
  <c r="AD93" i="19"/>
  <c r="AI26" i="19"/>
  <c r="AI10" i="19"/>
  <c r="AI28" i="19"/>
  <c r="AJ29" i="16"/>
  <c r="AN28" i="16" l="1"/>
  <c r="AP27" i="16"/>
  <c r="AP16" i="16"/>
  <c r="AG93" i="19"/>
  <c r="AD81" i="19"/>
  <c r="AI20" i="19"/>
  <c r="X10" i="19"/>
  <c r="AB10" i="19"/>
  <c r="AI11" i="19"/>
  <c r="AI6" i="19"/>
  <c r="AJ26" i="19"/>
  <c r="AI27" i="19"/>
  <c r="AK26" i="19"/>
  <c r="H16" i="1"/>
  <c r="H15" i="1" s="1"/>
  <c r="H12" i="1" s="1"/>
  <c r="H10" i="1" s="1"/>
  <c r="F19" i="1"/>
  <c r="J19" i="1" s="1"/>
  <c r="I19" i="1" s="1"/>
  <c r="AG81" i="19" l="1"/>
  <c r="AD10" i="19"/>
  <c r="AG10" i="19" s="1"/>
  <c r="AN27" i="16"/>
  <c r="AN16" i="16" s="1"/>
  <c r="AJ28" i="16"/>
  <c r="AJ27" i="16" s="1"/>
  <c r="AJ16" i="16" s="1"/>
  <c r="AK11" i="19"/>
  <c r="AJ11" i="19"/>
  <c r="E14" i="16" l="1"/>
  <c r="B14" i="16"/>
  <c r="D8" i="1" l="1"/>
  <c r="E8" i="1" s="1"/>
  <c r="F18" i="1" l="1"/>
  <c r="J18" i="1" s="1"/>
  <c r="J20" i="1"/>
  <c r="N19" i="1" s="1"/>
  <c r="I18" i="1"/>
  <c r="B10" i="6"/>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c r="D16" i="4" s="1"/>
  <c r="E16" i="4" s="1"/>
  <c r="F16" i="4" s="1"/>
  <c r="G16" i="4" s="1"/>
  <c r="H16" i="4" s="1"/>
  <c r="I16" i="4" s="1"/>
  <c r="J16" i="4" s="1"/>
  <c r="K16" i="4" s="1"/>
  <c r="L16" i="4" s="1"/>
  <c r="M16" i="4" s="1"/>
  <c r="N16" i="4" s="1"/>
  <c r="O16" i="4" s="1"/>
  <c r="P16" i="4" s="1"/>
  <c r="Q16" i="4" s="1"/>
  <c r="R16" i="4" s="1"/>
  <c r="S16" i="4" s="1"/>
  <c r="T16" i="4" s="1"/>
  <c r="U16" i="4" s="1"/>
  <c r="V16" i="4" s="1"/>
  <c r="B8" i="1"/>
  <c r="I20" i="1" l="1"/>
  <c r="F20" i="1"/>
  <c r="F8" i="1"/>
  <c r="G8" i="1" s="1"/>
  <c r="H8" i="1" s="1"/>
  <c r="I8" i="1" s="1"/>
  <c r="J8" i="1" s="1"/>
  <c r="K8" i="1" s="1"/>
  <c r="F15" i="1" l="1"/>
  <c r="G12" i="1"/>
  <c r="F12" i="1" l="1"/>
  <c r="I15" i="1" l="1"/>
  <c r="J12" i="1"/>
  <c r="Z37" i="18" l="1"/>
  <c r="I12" i="1"/>
  <c r="AA27" i="18" s="1"/>
  <c r="F25" i="1" l="1"/>
  <c r="G23" i="1"/>
  <c r="G10" i="1" s="1"/>
  <c r="F23" i="1" l="1"/>
  <c r="F10" i="1" s="1"/>
  <c r="J25" i="1"/>
  <c r="N14" i="1" l="1"/>
  <c r="J23" i="1"/>
  <c r="J10" i="1" s="1"/>
  <c r="I25" i="1"/>
  <c r="I23" i="1" s="1"/>
  <c r="I10" i="1" s="1"/>
  <c r="L18" i="41"/>
  <c r="S18" i="41"/>
  <c r="O18" i="41"/>
  <c r="M18" i="41"/>
  <c r="I21" i="41"/>
  <c r="I17" i="41" s="1"/>
  <c r="I16" i="41" s="1"/>
  <c r="I15" i="41" l="1"/>
  <c r="I8" i="41" s="1"/>
  <c r="U8" i="41" l="1"/>
  <c r="U15" i="41"/>
  <c r="U16" i="41"/>
  <c r="U17" i="41"/>
  <c r="U21" i="41"/>
  <c r="U22" i="41"/>
  <c r="K8" i="41"/>
  <c r="K15" i="41"/>
  <c r="K16" i="41"/>
  <c r="K17" i="41"/>
  <c r="K21" i="41"/>
  <c r="K22" i="41"/>
  <c r="S8" i="41"/>
  <c r="S15" i="41"/>
  <c r="S22" i="41"/>
  <c r="S21" i="41"/>
  <c r="S17" i="41"/>
  <c r="S16" i="41"/>
  <c r="M8" i="41"/>
  <c r="M22" i="41"/>
  <c r="M21" i="41"/>
  <c r="M17" i="41"/>
  <c r="M16" i="41"/>
  <c r="M15" i="41"/>
  <c r="L22" i="41"/>
  <c r="L21" i="41"/>
  <c r="L17" i="41"/>
  <c r="L16" i="41"/>
  <c r="L15" i="41"/>
  <c r="L8" i="41"/>
  <c r="O22" i="41"/>
  <c r="O21" i="41"/>
  <c r="O17" i="41"/>
  <c r="O16" i="41"/>
  <c r="O15" i="41"/>
  <c r="O8" i="41"/>
</calcChain>
</file>

<file path=xl/sharedStrings.xml><?xml version="1.0" encoding="utf-8"?>
<sst xmlns="http://schemas.openxmlformats.org/spreadsheetml/2006/main" count="5631" uniqueCount="1776">
  <si>
    <t>Đơn vị báo cáo:</t>
  </si>
  <si>
    <t>(Ban hành kèm theo Thông tư số                /TT-BKHĐT ngày       tháng       năm 2016 của Bộ Kế hoạch và Đầu tư)</t>
  </si>
  <si>
    <t>Ủy ban nhân dân các tỉnh, thành phố trực thuộc Trung ương</t>
  </si>
  <si>
    <t>Đơn vị: Triệu đồng</t>
  </si>
  <si>
    <t>STT</t>
  </si>
  <si>
    <t>Nguồn vốn</t>
  </si>
  <si>
    <t>Năm N</t>
  </si>
  <si>
    <t>Nhu cầu kế hoạch năm N+1</t>
  </si>
  <si>
    <t>Ghi chú</t>
  </si>
  <si>
    <t>Kế hoạch giao</t>
  </si>
  <si>
    <t>Tổng số</t>
  </si>
  <si>
    <t>Trong nước</t>
  </si>
  <si>
    <t>Ngoài nước</t>
  </si>
  <si>
    <t>Nước ngoài</t>
  </si>
  <si>
    <t>TỔNG SỐ</t>
  </si>
  <si>
    <t>Vốn NSNN</t>
  </si>
  <si>
    <t>Trong đó:</t>
  </si>
  <si>
    <t>a)</t>
  </si>
  <si>
    <t>Vốn đầu tư trong cân đối ngân sách địa phương</t>
  </si>
  <si>
    <t xml:space="preserve">Trong đó: </t>
  </si>
  <si>
    <t>- Đầu tư từ nguồn thu sử dụng đất</t>
  </si>
  <si>
    <t>b)</t>
  </si>
  <si>
    <t>Vốn ngân sách trung ương</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</si>
  <si>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</si>
  <si>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</si>
  <si>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</si>
  <si>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</si>
  <si>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</si>
  <si>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</si>
  <si>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</si>
  <si>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</si>
  <si>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</si>
  <si>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</si>
  <si>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</si>
  <si>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</si>
  <si>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</si>
  <si>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</si>
  <si>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</si>
  <si>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</si>
  <si>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</si>
  <si>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</si>
  <si>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</si>
  <si>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</si>
  <si>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</si>
  <si>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</si>
  <si>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</si>
  <si>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</si>
  <si>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</si>
  <si>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</si>
  <si>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</si>
  <si>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</si>
  <si>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</si>
  <si>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</si>
  <si>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</si>
  <si>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</si>
  <si>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</si>
  <si>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</si>
  <si>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</si>
  <si>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</si>
  <si>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</si>
  <si>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</si>
  <si>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</si>
  <si>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</si>
  <si>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</si>
  <si>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</si>
  <si>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</si>
  <si>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</si>
  <si>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</si>
  <si>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</si>
  <si>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</si>
  <si>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</si>
  <si>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</si>
  <si>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</si>
  <si>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</si>
  <si>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</si>
  <si>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</si>
  <si>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</si>
  <si>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</si>
  <si>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</si>
  <si>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</si>
  <si>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</si>
  <si>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</si>
  <si>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</si>
  <si>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</si>
  <si>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</si>
  <si>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</si>
  <si>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</si>
  <si>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</si>
  <si>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</si>
  <si>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</si>
  <si>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</si>
  <si>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</si>
  <si>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</si>
  <si>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</si>
  <si>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</si>
  <si>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</si>
  <si>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</si>
  <si>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</si>
  <si>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</si>
  <si>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</si>
  <si>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</si>
  <si>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</si>
  <si>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</si>
  <si>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</si>
  <si>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</si>
  <si>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</si>
  <si>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</si>
  <si>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</si>
  <si>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</si>
  <si>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</si>
  <si>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</si>
  <si>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</si>
  <si>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</si>
  <si>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</si>
  <si>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</si>
  <si>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</si>
  <si>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</si>
  <si>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</si>
  <si>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</si>
  <si>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</si>
  <si>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</si>
  <si>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</si>
  <si>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</si>
  <si>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</si>
  <si>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</si>
  <si>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</si>
  <si>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</si>
  <si>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</si>
  <si>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</si>
  <si>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</si>
  <si>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</si>
  <si>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</si>
  <si>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</si>
  <si>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</si>
  <si>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</si>
  <si>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</si>
  <si>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</si>
  <si>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</si>
  <si>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</si>
  <si>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</si>
  <si>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</si>
  <si>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</si>
  <si>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</si>
  <si>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</si>
  <si>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</si>
  <si>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</si>
  <si>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</si>
  <si>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</si>
  <si>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</si>
  <si>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</si>
  <si>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</si>
  <si>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</si>
  <si>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</si>
  <si>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</si>
  <si>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</si>
  <si>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</si>
  <si>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</si>
  <si>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</si>
  <si>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</si>
  <si>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</si>
  <si>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</si>
  <si>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</si>
  <si>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</si>
  <si>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</si>
  <si>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</si>
  <si>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</si>
  <si>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</si>
  <si>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</si>
  <si>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</si>
  <si>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</si>
  <si>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</si>
  <si>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</si>
  <si>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</si>
  <si>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</si>
  <si>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</si>
  <si>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</si>
  <si>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</si>
  <si>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</si>
  <si>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</si>
  <si>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</si>
  <si>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</si>
  <si>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</si>
  <si>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</si>
  <si>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</si>
  <si>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</si>
  <si>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</si>
  <si>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</si>
  <si>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</si>
  <si>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</si>
  <si>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</si>
  <si>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</si>
  <si>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</si>
  <si>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</si>
  <si>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</si>
  <si>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</si>
  <si>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</si>
  <si>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</si>
  <si>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</si>
  <si>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</si>
  <si>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</si>
  <si>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</si>
  <si>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</si>
  <si>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</si>
  <si>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</si>
  <si>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</si>
  <si>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</si>
  <si>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</si>
  <si>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</si>
  <si>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</si>
  <si>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</si>
  <si>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</si>
  <si>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</si>
  <si>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</si>
  <si>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</si>
  <si>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</si>
  <si>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</si>
  <si>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</si>
  <si>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</si>
  <si>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</si>
  <si>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</si>
  <si>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</si>
  <si>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</si>
  <si>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</si>
  <si>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</si>
  <si>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</si>
  <si>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</si>
  <si>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</si>
  <si>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</si>
  <si>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</si>
  <si>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</si>
  <si>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</si>
  <si>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</si>
  <si>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</si>
  <si>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</si>
  <si>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</si>
  <si>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</si>
  <si>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</si>
  <si>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</si>
  <si>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</si>
  <si>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</si>
  <si>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</si>
  <si>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</si>
  <si>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</si>
  <si>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</si>
  <si>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</si>
  <si>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</si>
  <si>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</si>
  <si>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</si>
  <si>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</si>
  <si>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</si>
  <si>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</si>
  <si>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</si>
  <si>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</si>
  <si>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</si>
  <si>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</si>
  <si>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</si>
  <si>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</si>
  <si>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</si>
  <si>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</si>
  <si>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</si>
  <si>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</si>
  <si>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</si>
  <si>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</si>
  <si>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</si>
  <si>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</si>
  <si>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</si>
  <si>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</si>
  <si>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</si>
  <si>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</si>
  <si>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</si>
  <si>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</si>
  <si>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</si>
  <si>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</si>
  <si>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</si>
  <si>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</si>
  <si>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</si>
  <si>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</si>
  <si>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</si>
  <si>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</si>
  <si>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</si>
  <si>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</si>
  <si>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</si>
  <si>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</si>
  <si>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</si>
  <si>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 (1) Năm N là năm đang thực hiện kế hoạch (dựa trên thời điểm báo cáo)</t>
  </si>
  <si>
    <t xml:space="preserve">- (2) Kế hoạch trung hạn 5 năm giai đoạn chứa năm N+1. </t>
  </si>
  <si>
    <t>- (3) Ghi đầy đủ các nguồn vốn đầu tư công theo quy định tại khoản 21 Điều 4 Luật Đầu tư công</t>
  </si>
  <si>
    <t>- Bội chi ngân sách địa phương</t>
  </si>
  <si>
    <t>+ Phân bổ vốn theo dự án</t>
  </si>
  <si>
    <t>+ Vốn điều lệ quỹ hỗ trợ phát triển sử dụng đất</t>
  </si>
  <si>
    <t>Mã dự án</t>
  </si>
  <si>
    <t>Số quyết định; ngày, tháng, năm ban hành</t>
  </si>
  <si>
    <t>Thu hồi các khoản vốn ứng trước NSTW</t>
  </si>
  <si>
    <r>
      <t>Thanh toán nợ XDCB</t>
    </r>
    <r>
      <rPr>
        <i/>
        <vertAlign val="superscript"/>
        <sz val="14"/>
        <rFont val="Times New Roman"/>
        <family val="1"/>
      </rPr>
      <t>(4)</t>
    </r>
  </si>
  <si>
    <t>(3)</t>
  </si>
  <si>
    <t>(4)</t>
  </si>
  <si>
    <t xml:space="preserve">q                                  </t>
  </si>
  <si>
    <t>Ngày kết thúc Hiệp định</t>
  </si>
  <si>
    <r>
      <t>Vốn đối ứng</t>
    </r>
    <r>
      <rPr>
        <vertAlign val="superscript"/>
        <sz val="14"/>
        <rFont val="Times New Roman"/>
        <family val="1"/>
      </rPr>
      <t>(2)</t>
    </r>
  </si>
  <si>
    <r>
      <t>Vốn nước ngoài (theo Hiệp định)</t>
    </r>
    <r>
      <rPr>
        <vertAlign val="superscript"/>
        <sz val="14"/>
        <rFont val="Times New Roman"/>
        <family val="1"/>
      </rPr>
      <t>(3)</t>
    </r>
  </si>
  <si>
    <t>VỐN NƯỚC NGOÀI KHÔNG GIẢI NGÂN THEO CƠ CHẾ TÀI CHÍNH TRONG NƯỚC</t>
  </si>
  <si>
    <t>VỐN NƯỚC NGOÀI GIẢI NGÂN THEO CƠ CHẾ TÀI CHÍNH TRONG NƯỚC</t>
  </si>
  <si>
    <t>Chương trình</t>
  </si>
  <si>
    <t>NSNN</t>
  </si>
  <si>
    <t>Tín dụng đầu tư phát triển</t>
  </si>
  <si>
    <t>Nguồn thu để lại cho đầu tư nhưng chưa đưa vào cân đối NSNN</t>
  </si>
  <si>
    <t>NSĐP</t>
  </si>
  <si>
    <t>ĐTPT</t>
  </si>
  <si>
    <t>SN</t>
  </si>
  <si>
    <t xml:space="preserve">(2) Kế hoạch trung hạn 5 năm giai đoạn chứa năm N+1. </t>
  </si>
  <si>
    <t>Tỉnh Đắk Nông</t>
  </si>
  <si>
    <t>Kế hoạch trung hạn 5 năm giai đoạn 2016-2020</t>
  </si>
  <si>
    <t>Vốn trái phiếu Chính phủ</t>
  </si>
  <si>
    <t>Vốn Chương trình MTQG</t>
  </si>
  <si>
    <t>Vốn ODA</t>
  </si>
  <si>
    <t>Phụ lục 01</t>
  </si>
  <si>
    <t>CHI TIẾT DỰ KIẾN KẾ HOẠCH ĐẦU TƯ NĂM 2020 NGUỒN VỐN NGÂN SÁCH NHÀ NƯỚC (BAO GỒM NGUỒN VỐN TPCP)</t>
  </si>
  <si>
    <t>Nguồn NSTW hỗ trợ</t>
  </si>
  <si>
    <t>Các dự án hoàn thành, bàn giao, đưa vào sử dụng đến ngày 31/12/2019</t>
  </si>
  <si>
    <t>Các dự án dự kiến hoàn thành năm 2020</t>
  </si>
  <si>
    <t>Các dự án chuyển tiếp hoàn thành sau năm 2020</t>
  </si>
  <si>
    <t>I.1</t>
  </si>
  <si>
    <t>Các dự án khởi công mới năm 2020</t>
  </si>
  <si>
    <t>Nguồn ngân sách địa phương</t>
  </si>
  <si>
    <t>(Phân loại như trên)</t>
  </si>
  <si>
    <t>….</t>
  </si>
  <si>
    <t>Nguồn TPCP</t>
  </si>
  <si>
    <t>Kế hoạch trung hạn đã giao đến hết năm 2019</t>
  </si>
  <si>
    <t>Nhu cầu kế hoạch năm 2020</t>
  </si>
  <si>
    <t>Dự kiến kế hoạch năm 2020</t>
  </si>
  <si>
    <t>CHƯƠNG TRÌNH MTQG GIẢM NGHÈO BỀN VỮNG</t>
  </si>
  <si>
    <t>CHƯƠNG TRÌNH MTQG NÔNG THÔN MỚI</t>
  </si>
  <si>
    <t>CHI TIẾT DỰ KIẾN KẾ HOẠCH ĐẦU TƯ VỐN NƯỚC NGOÀI (VỐN VAY ODA VÀ VỐN VAY ƯU ĐÃI CỦA CÁC NHÀ TÀI TRỢ NƯỚC NGOÀI ĐƯA VÀO NGÂN SÁCH TRUNG ƯƠNG) NĂM 2020</t>
  </si>
  <si>
    <t>Trong đó: NSTW</t>
  </si>
  <si>
    <t>Kế hoạch đầu tư trung hạn giai đoạn 2016-2020</t>
  </si>
  <si>
    <t>Kế hoạch đầu tư trung hạn giai đoạn 2016-2020 đã giao đến hết năm 2019</t>
  </si>
  <si>
    <t>Danh mục dự án chuyển tiếp hoàn thành sau năm 2020</t>
  </si>
  <si>
    <t>Danh mục dự án khởi công mới năm 2020</t>
  </si>
  <si>
    <t>Trong đó: NSNN</t>
  </si>
  <si>
    <t>Chủ đầu tư</t>
  </si>
  <si>
    <t>Chương trình hỗ trợ phát triển KT-XH các vùng</t>
  </si>
  <si>
    <t>UBND 
huyện 
Krông Nô</t>
  </si>
  <si>
    <t xml:space="preserve">Đường giao thông từ xã Tân 
Thành huyện Krông Nô đi xã Đắk Sắc huyện ĐắkMil tỉnh Đắk Nông </t>
  </si>
  <si>
    <t>Nâng cấp, sửa chữa hồ thị trấn ĐắkMâm huyện Krông
Nô</t>
  </si>
  <si>
    <t xml:space="preserve">Đường  ĐắkMâm đi đồn 7(759)- Tỉnh lộ 3 đoạn từ Km0+000  đến Km0+900 và đoạn nối với trục N7 Thị trấn Đắk Mâm </t>
  </si>
  <si>
    <t>1432/QĐ-
UBND 31/10/2012;
1838/QĐ-
UBND 
12/8/2016</t>
  </si>
  <si>
    <t>1435/QĐ-UBND ngày 31/10/2012</t>
  </si>
  <si>
    <t>1437/QĐ-UBND ngày 31/10/2012</t>
  </si>
  <si>
    <t>1718/QĐ-
UBND 
31/10/2017</t>
  </si>
  <si>
    <t xml:space="preserve">Đường giao thông về xã Buôn Choah huyện  Krông Nô </t>
  </si>
  <si>
    <t xml:space="preserve">Nâng cấp đường tỉnh lộ 4, 
đoạn nội thị trấn Đắk Mâm </t>
  </si>
  <si>
    <t xml:space="preserve"> </t>
  </si>
  <si>
    <t xml:space="preserve">Trường THPT Krông Nô </t>
  </si>
  <si>
    <t xml:space="preserve">Ban QLDA&amp;PTQĐ huyện Krông </t>
  </si>
  <si>
    <t>164/QĐ-
SXD</t>
  </si>
  <si>
    <t>Trạm y tế xã Đắk Drô</t>
  </si>
  <si>
    <t>2518/QĐ-UBND 
30/10/2016</t>
  </si>
  <si>
    <t>2479a/QĐ-UBND 
31/10/2017</t>
  </si>
  <si>
    <t>2470/QĐ-
UBND 
30/10/2017</t>
  </si>
  <si>
    <t>2469/QĐ-
UBND 
30/10/2017</t>
  </si>
  <si>
    <t>3016/QĐ-
UBND 
30/10/2018</t>
  </si>
  <si>
    <t>3018/QĐ-
UBND 
31/10/2018</t>
  </si>
  <si>
    <t>3020/QĐ-
UBND 
31/10/2018</t>
  </si>
  <si>
    <t>3027/QĐ-
UBND 
31/10/2018</t>
  </si>
  <si>
    <t>Sửa chữa, nâng cấp đường Quang Trung - Huỳnh Thúc Kháng- Trường Chinh</t>
  </si>
  <si>
    <t>Ban QLDA&amp;PTQĐ</t>
  </si>
  <si>
    <t>Đường  giao thông N5 (nối từ N7 -N13)</t>
  </si>
  <si>
    <t>Đường giao thông N6 giao với ngã 3 trường THPT Krông Nô</t>
  </si>
  <si>
    <t xml:space="preserve">Trụ sở làm việc HĐND&amp;UBND xã Nâm Nung </t>
  </si>
  <si>
    <t>Trụ sở làm việc HĐND&amp;UBND xã Đắk Sôr</t>
  </si>
  <si>
    <t xml:space="preserve">Nâng cấp sửa chữa trung tâm bồi dưỡng chính trị </t>
  </si>
  <si>
    <t>II.1</t>
  </si>
  <si>
    <t>Vốn NS tỉnh quản lý</t>
  </si>
  <si>
    <t>6</t>
  </si>
  <si>
    <t>7</t>
  </si>
  <si>
    <t>8</t>
  </si>
  <si>
    <t>9</t>
  </si>
  <si>
    <t xml:space="preserve">Đường tránh thao trường và đường tái định canh cho hộ gia đình bị giải toản xây dựng thao trường tổng hợp của lục lượng vũ trang tỉnh </t>
  </si>
  <si>
    <t>1721/QĐ-
UBND 
31/10/2018</t>
  </si>
  <si>
    <t xml:space="preserve">Đường B1, B2, B4, D10E, N13 nối dài </t>
  </si>
  <si>
    <t>II.2</t>
  </si>
  <si>
    <t>Vốn NS huyện</t>
  </si>
  <si>
    <t>Đường thoát hiểm và HTTN toàn khu vực phía sau khu đấu giá F1 và F3</t>
  </si>
  <si>
    <t xml:space="preserve">Trụ sở xã Đức Xuyên </t>
  </si>
  <si>
    <t>38/NQ-HĐND
16/7/2019</t>
  </si>
  <si>
    <t xml:space="preserve">Trụ sở xã Quảng Phú </t>
  </si>
  <si>
    <t xml:space="preserve">Đường vào trụ sở Ban CHQS huyện </t>
  </si>
  <si>
    <t>Phòng GD&amp;ĐT</t>
  </si>
  <si>
    <t>Trường THCS Nam Đà</t>
  </si>
  <si>
    <t>3021/QĐ-UBND ngày 31/10/2018</t>
  </si>
  <si>
    <t>Nâng cấp đường giao thông từ trung tâm thôn Đắk Tân đi về TT Đắk Mâm</t>
  </si>
  <si>
    <t>UBND TT Đắk Mâm</t>
  </si>
  <si>
    <t>3017/QĐ-UBND ngày 30/10/2018</t>
  </si>
  <si>
    <t>Trường tiểu học Kim Đồng xã Nâm N'đir</t>
  </si>
  <si>
    <t>3019/QĐ-UBND ngày 31/10/2018</t>
  </si>
  <si>
    <t>10</t>
  </si>
  <si>
    <t>11</t>
  </si>
  <si>
    <t xml:space="preserve">Trường tiểu học Kim Đồng xã Nâm N'Đir </t>
  </si>
  <si>
    <t>Trường THCS Buôn Choah</t>
  </si>
  <si>
    <t>Nâng cấp mở rộng tuyến đường huyện Đắk Mâm - Nâm Nung - Nâm N'đir (đoạn trung tâm xã Nâm Nung)</t>
  </si>
  <si>
    <t>Hỗ trợ đầu tư xây dựng các công trình GTNT từ nguồn thu bán đấu giá đất trên địa bàn TT Đắk Mâm</t>
  </si>
  <si>
    <t>Kè Chống sạt lở suối Đăk Nang</t>
  </si>
  <si>
    <t>Chi đền bù, giải phóng mặt bằng các khu vực trên địa bàn huyện</t>
  </si>
  <si>
    <t>Vốn NSTW hỗ trợ có mục tiêu</t>
  </si>
  <si>
    <t>*Ngân sách tỉnh quản lý</t>
  </si>
  <si>
    <t>*Ngân sách huyện</t>
  </si>
  <si>
    <t xml:space="preserve">Hiệp hội 
phát triển 
vốn 
vay </t>
  </si>
  <si>
    <t xml:space="preserve">Cải tạo nâng cấp công trình cấp nước sinh hoạt thôn ĐắkRô xã Tân Thành </t>
  </si>
  <si>
    <t>Cấp nước sinh hoạt tập trung  xã Nam Xuân, huyện Krông Nô</t>
  </si>
  <si>
    <t>10/3/2016</t>
  </si>
  <si>
    <t>4995/UBND-NN
8/10/2018</t>
  </si>
  <si>
    <t>Cấp nước sinh hoạt tập trung xã Nâm Nung huyện krông Nô</t>
  </si>
  <si>
    <t>1592/QĐ-UBND
23/5/2018</t>
  </si>
  <si>
    <t>1593/QĐ-UBND
23/5/2018;
2733/QĐ-UBND 
9/10/2018</t>
  </si>
  <si>
    <t>1876/QĐ-UBND
29/6/2018;
2470/QĐ- UBND 
9/10/2018</t>
  </si>
  <si>
    <t>Cải tạo hệ thống cấp nước sinh hoạt thôn Nam Thanh xã Nâm 
Nđir</t>
  </si>
  <si>
    <t>Cải tạo hệ thống cấp 
nước sinh hoạt thôn Quảng Hà xã  Nâm Nđir</t>
  </si>
  <si>
    <t xml:space="preserve">Xây dựng mới công 
trình cấp nước xã Quảng Phú - Đắk Nang  huyện Krông
Nô </t>
  </si>
  <si>
    <t>32/QĐ-SNN
15/01/2019</t>
  </si>
  <si>
    <t>4995/UBND-NN 8/10/2018</t>
  </si>
  <si>
    <t>1.1</t>
  </si>
  <si>
    <t>1.2</t>
  </si>
  <si>
    <t>1.3</t>
  </si>
  <si>
    <t>1.4</t>
  </si>
  <si>
    <t>1.5</t>
  </si>
  <si>
    <t>1.6</t>
  </si>
  <si>
    <t>1.7</t>
  </si>
  <si>
    <t>1.9</t>
  </si>
  <si>
    <t>1.10</t>
  </si>
  <si>
    <t>Đường bê tông giao thông nông thôn, thôn Nam Dao, xã Nâm N'Đir</t>
  </si>
  <si>
    <t>1.13</t>
  </si>
  <si>
    <t>1.14</t>
  </si>
  <si>
    <t>1.18</t>
  </si>
  <si>
    <t>1.19</t>
  </si>
  <si>
    <t>1.20</t>
  </si>
  <si>
    <t>Nhà văn hóa thôn Buôn Choah, Hạng mục: Cổng, hàng rào lưới B40</t>
  </si>
  <si>
    <t>2.6</t>
  </si>
  <si>
    <t>2.7</t>
  </si>
  <si>
    <t>2.8</t>
  </si>
  <si>
    <t>2.9</t>
  </si>
  <si>
    <t>2.10</t>
  </si>
  <si>
    <t>Đường bê tông thôn Cao Sơn, xã Buôn Choah</t>
  </si>
  <si>
    <t>2.11</t>
  </si>
  <si>
    <t>2.12</t>
  </si>
  <si>
    <t>2.13</t>
  </si>
  <si>
    <t>2.14</t>
  </si>
  <si>
    <t>2.15</t>
  </si>
  <si>
    <t>2.16</t>
  </si>
  <si>
    <t>2.17</t>
  </si>
  <si>
    <t>2.18</t>
  </si>
  <si>
    <t>2.19</t>
  </si>
  <si>
    <t>2.20</t>
  </si>
  <si>
    <t>2.21</t>
  </si>
  <si>
    <t>2.22</t>
  </si>
  <si>
    <t>2.23</t>
  </si>
  <si>
    <t>2.24</t>
  </si>
  <si>
    <t>2.25</t>
  </si>
  <si>
    <t>- Vốn đầu tư tập trung tỉnh phân cấp</t>
  </si>
  <si>
    <t>+ Hỗ trợ cho các xã từ nguồn thu bán đấu giá đất trên địa bàn xã</t>
  </si>
  <si>
    <t>PHỤ BIỂU 03</t>
  </si>
  <si>
    <t>KẾT QUẢ GIẢI NGÂN KẾ HOẠCH VỐN ĐẦU TƯ  NĂM 2019</t>
  </si>
  <si>
    <t>(Ban hành kèm theo Báo cáo số:      /BC-UBND ngày       /         /2019 của UBND huyện Krông Nô)</t>
  </si>
  <si>
    <t>Đơn vị tính: Triệu đồng</t>
  </si>
  <si>
    <t>TÊN DANH MỤC</t>
  </si>
  <si>
    <t>Mã số dự án</t>
  </si>
  <si>
    <t>Địa điểm xây dựng</t>
  </si>
  <si>
    <t>Quyết định đầu tư (điều chỉnh)</t>
  </si>
  <si>
    <t>Lũy kế NS đã bố trí đến hết năm 2018</t>
  </si>
  <si>
    <t>Số vốn còn thiếu</t>
  </si>
  <si>
    <t>Kế hoạch vốn ĐT năm 2019</t>
  </si>
  <si>
    <t>Số vốn đã bố trí</t>
  </si>
  <si>
    <t>Thanh toán KH vốn đầu tư đến 30/6/2019</t>
  </si>
  <si>
    <t>Ước giải ngân KH vốn đầu tư 2018 đến 31/01/2019</t>
  </si>
  <si>
    <t>Dự kiến số vốn còn lại</t>
  </si>
  <si>
    <t>Ước thực hiện KH vốn đầu tư đến 31/01/2020</t>
  </si>
  <si>
    <t>TMĐT</t>
  </si>
  <si>
    <t>Tỷ lệ giải ngân (%)</t>
  </si>
  <si>
    <t>Tr đó: NSNN</t>
  </si>
  <si>
    <t>Số quyết định</t>
  </si>
  <si>
    <t>Tr đó: Phần sử dụng vốn NN</t>
  </si>
  <si>
    <t>Tr đó: Vốn NN</t>
  </si>
  <si>
    <t>Kế hoạch năm 2019</t>
  </si>
  <si>
    <t>Kế hoạch năm 2018 kéo dài</t>
  </si>
  <si>
    <t>Thanh toán KLHT</t>
  </si>
  <si>
    <t xml:space="preserve">Tạm ứng </t>
  </si>
  <si>
    <t>Kế hoạch năm 2018</t>
  </si>
  <si>
    <t>Kế hoạch năm 2017 kéo dài</t>
  </si>
  <si>
    <t xml:space="preserve">TỔNG CỘNG </t>
  </si>
  <si>
    <t>NGUỒN VỐN TỈNH QUẢN LÝ VÀ PHÂN BỔ</t>
  </si>
  <si>
    <t>VỐN ĐTPT NGUỒN NGÂN SÁCH ĐỊA PHƯƠNG</t>
  </si>
  <si>
    <t>Nguồn cân đối NS địa phương</t>
  </si>
  <si>
    <t>Công trình mở mới</t>
  </si>
  <si>
    <t>Đường tránh thao trường và đường tái định cư cho hộ gia đình bị giải tỏa xây dựng thao trường của LLVT tỉnh</t>
  </si>
  <si>
    <t>Xã Đức Xuyên</t>
  </si>
  <si>
    <t>Ban QLDA</t>
  </si>
  <si>
    <t>2019-2021</t>
  </si>
  <si>
    <t>1721/QĐ-UBND ngày 31/10/2018</t>
  </si>
  <si>
    <t>NGUỒN HỖ TRỢ CÓ MỤC TIÊU NGÂN SÁCH TW</t>
  </si>
  <si>
    <t>Công trình thanh toán nợ, chuyển tiếp</t>
  </si>
  <si>
    <t>Đường Đắk Mâm đi đồn 7 (759)- Tỉnh lộ 3</t>
  </si>
  <si>
    <t>TT Đắk Mâm</t>
  </si>
  <si>
    <t>1,5KmBT Nhựa</t>
  </si>
  <si>
    <t>2013-2017</t>
  </si>
  <si>
    <t>1432/QĐ-UBND ngày 31/10/2012</t>
  </si>
  <si>
    <t>Nâng cấp đường Tỉnh lộ 4, đoạn nội thị trấn Đắk Mâm</t>
  </si>
  <si>
    <t>2020-2024</t>
  </si>
  <si>
    <t>Đường giao thông về xã Buôn Choah huyện Krông Nô</t>
  </si>
  <si>
    <t>xã Đắk Drô - xã Buôn Choah</t>
  </si>
  <si>
    <t>2018-2022</t>
  </si>
  <si>
    <t>1718/QĐ-UBND ngày 31/10/2017</t>
  </si>
  <si>
    <t>Nguồn vốn Chương trình mở rộng quy mô vệ sinh và nước sạch nông thôn dựa trên kết quả vay vốn ngân hàng thế giới (WB)</t>
  </si>
  <si>
    <t xml:space="preserve">Cải tạo, nâng cấp nước sinh hoạt thôn Nam Thanh xã Nâm N'đir huyện Krông Nô </t>
  </si>
  <si>
    <t>Xã Nâm N'đir</t>
  </si>
  <si>
    <t>2017-2018</t>
  </si>
  <si>
    <t>1592/QĐ-UBND 
ngày 23/5/2018</t>
  </si>
  <si>
    <t xml:space="preserve">Cải tạo, nâng cấp nước sinh hoạt thôn Quảng Hà xã Nâm N'đir huyện Krông Nô </t>
  </si>
  <si>
    <t>1593/QĐ-UBND 
ngày 23/5/2018</t>
  </si>
  <si>
    <t>Cải tạo, nâng cấp công trình cấp nước
sinh hoạt thôn Đắk Rô xã Tân Thành
huyện Krông Nô</t>
  </si>
  <si>
    <t>Xã Tân Thành</t>
  </si>
  <si>
    <t xml:space="preserve"> 1876/QĐ-UBND 
29/6/2018 </t>
  </si>
  <si>
    <t xml:space="preserve">NGUỒN VỐN HUYỆN QUẢN LÝ VÀ PHÂN BỔ </t>
  </si>
  <si>
    <t>B1</t>
  </si>
  <si>
    <t>NGUỒN VỐN TỈNH PHÂN CẤP CHO HUYỆN</t>
  </si>
  <si>
    <t>Công trình thanh toán nợ</t>
  </si>
  <si>
    <t xml:space="preserve">Kiên cố hóa trường lớp học mầm non và tiểu học giai đoạn 2017-2020 huyện Krông Nô </t>
  </si>
  <si>
    <t>Toàn huyện</t>
  </si>
  <si>
    <t>27 phòng học</t>
  </si>
  <si>
    <t>2017-2020</t>
  </si>
  <si>
    <t>1070 ngày 29/6/2017</t>
  </si>
  <si>
    <t xml:space="preserve">Đường Nam Đà đi Tỉnh lộ 3 </t>
  </si>
  <si>
    <t>Xã Nam Đà</t>
  </si>
  <si>
    <t>4,5 km nhựa, HT thoát nước</t>
  </si>
  <si>
    <t>2428/QĐ-UBND ngày 27/8/2018</t>
  </si>
  <si>
    <t>Đường lên dốc 3 tầng xã Nâm Nung</t>
  </si>
  <si>
    <t>Xã Nâm Nung</t>
  </si>
  <si>
    <t>5km nhựa, HT thoát nước</t>
  </si>
  <si>
    <t>1875/QĐ-UBND ngày 28/6/2018</t>
  </si>
  <si>
    <t>Kênh tưới Đắk Rền, xã Nâm N'đir</t>
  </si>
  <si>
    <t>Phòng NN&amp;PTNT</t>
  </si>
  <si>
    <t>Tưới 60ha lúa</t>
  </si>
  <si>
    <t>277 ngày 19/01/2018</t>
  </si>
  <si>
    <t>Quảng trường huyện Krông Nô</t>
  </si>
  <si>
    <t>2016-2017</t>
  </si>
  <si>
    <t>585, ngày 29/3/2016</t>
  </si>
  <si>
    <t>Xây dựng trường bắn, cơ sở phòng thủ huyện Krông Nô</t>
  </si>
  <si>
    <t>Xã Đắk Drô</t>
  </si>
  <si>
    <t>Cơ quan QS huyện</t>
  </si>
  <si>
    <t>2467a/QĐ-UBND ngày 27/10/2017</t>
  </si>
  <si>
    <t>Dự án, công trình mở mới năm 2019</t>
  </si>
  <si>
    <t>Trụ sở xã Đắk Sôr</t>
  </si>
  <si>
    <t>Xã Đắk Sôr</t>
  </si>
  <si>
    <t>Xây dựng Trụ sở mới</t>
  </si>
  <si>
    <t>3018/QĐ-UBND ngày 31/10/2018</t>
  </si>
  <si>
    <t>Trụ sở xã Nâm Nung</t>
  </si>
  <si>
    <t>3020/QĐ-UBND ngày 31/10/2018</t>
  </si>
  <si>
    <t>Vốn thông báo sau</t>
  </si>
  <si>
    <t>B2</t>
  </si>
  <si>
    <t>Nguồn vốn ngân sách cấp huyện (Từ nguồn thu tiền sử dụng đất, nguồn thu chuyển nguồn ngân sách 2018,...)</t>
  </si>
  <si>
    <t>Từ nguồn thu tiền sử dụng đất 2019</t>
  </si>
  <si>
    <t>Đường Tỉnh lộ 4 (QL28) đi thôn 2 xã Quảng Phú, huyện Krông Nô</t>
  </si>
  <si>
    <t>Xã Quảng Phú</t>
  </si>
  <si>
    <t>Phòng KT&amp;HT</t>
  </si>
  <si>
    <t>QĐ số 2339/QĐ-UBND ngày 14/8/2018</t>
  </si>
  <si>
    <t>Trường Tiểu học Nguyễn Thị Minh Khai</t>
  </si>
  <si>
    <t>UBND Xã Đắk Drô</t>
  </si>
  <si>
    <t>94/QĐ-UBND ngày 17/5/2019</t>
  </si>
  <si>
    <t>Đường B1, B2, B4, Đ10E, N3 nối dài</t>
  </si>
  <si>
    <t>3016/QĐ-UBND ngày 31/10/2018</t>
  </si>
  <si>
    <t>BS đường C4, Minh Khai</t>
  </si>
  <si>
    <t>Nâng cấp, sửa chữa Trung tâm BDCT huyện</t>
  </si>
  <si>
    <t>3027/QĐ-UBND ngày 31/10/2018</t>
  </si>
  <si>
    <t>Vốn thông báo sau (bao gồm nguồn thu bán đấu giá đất phân cấp về cho các xã và nguồn chuyển về quỹ phát triển đất của tỉnh)</t>
  </si>
  <si>
    <t>BS đường Quang Trung HTK</t>
  </si>
  <si>
    <t>Nguồn vốn thu chuyển nguồn ngân sách</t>
  </si>
  <si>
    <t>B3</t>
  </si>
  <si>
    <t>Nguồn vốn tỉnh hỗ trợ một số chương trình mục tiêu, nhiệm vụ</t>
  </si>
  <si>
    <t>Từ nguồn hỗ trợ xây dựng mới các trụ sở xã</t>
  </si>
  <si>
    <t>Từ nguồn thu hồi ứng trước nguồn tạm ứng thực hiện chính sách nhà ở cho người có công theo Quyết định số 22/2013/QĐ-TTg</t>
  </si>
  <si>
    <t>Hỗ trợ người có công với cách mạng về nhà ở trên địa bàn xã Quảng Phú, huyện Krông Nô</t>
  </si>
  <si>
    <t>UBND xã Quảng Phú</t>
  </si>
  <si>
    <t>2437/QĐ-UBND ngày 30/8/2018</t>
  </si>
  <si>
    <t>Hỗ trợ người có công với cách mạng về nhà ở trên địa bàn xã Đắk Drô, huyện Krông Nô</t>
  </si>
  <si>
    <t>UBND xã Đắk Drô</t>
  </si>
  <si>
    <t>Hỗ trợ người có công với cách mạng về nhà ở trên địa bàn xã Nâm N'Dir, huyện Krông Nô</t>
  </si>
  <si>
    <t>Xã Nâm N'Dir</t>
  </si>
  <si>
    <t>UBND Xã Nâm N'đir</t>
  </si>
  <si>
    <t>Hỗ trợ người có công với cách mạng về nhà ở trên địa bàn xã Nâm Nung, huyện Krông Nô</t>
  </si>
  <si>
    <t>UBND xã Nâm Nung</t>
  </si>
  <si>
    <t>Hỗ trợ người có công với cách mạng về nhà ở trên địa bàn xã Đắk Sôr, huyện Krông Nô</t>
  </si>
  <si>
    <t>UBND xã Đắk Sôr</t>
  </si>
  <si>
    <t>Hỗ trợ người có công với cách mạng về nhà ở trên địa bàn xã Đức Xuyên, huyện Krông Nô</t>
  </si>
  <si>
    <t>UBND xã Đức Xuyên</t>
  </si>
  <si>
    <t>Hỗ trợ người có công với cách mạng về nhà ở trên địa bàn xã Nam Đà, huyện Krông Nô</t>
  </si>
  <si>
    <t>UBND xã Nam Đà</t>
  </si>
  <si>
    <t>1.8</t>
  </si>
  <si>
    <t>Hỗ trợ người có công với cách mạng về nhà ở trên địa bàn xã Đắk Nang, huyện Krông Nô</t>
  </si>
  <si>
    <t>UBND xã Đắk Nang</t>
  </si>
  <si>
    <t>B4</t>
  </si>
  <si>
    <t>Vốn chuyển nguồn</t>
  </si>
  <si>
    <t>Dư nợ tạm ứng Năm trước chuyển sang 2019</t>
  </si>
  <si>
    <t>Nguồn vốn tỉnh hỗ trợ có mục tiêu</t>
  </si>
  <si>
    <t>Đường vào khu vực hệ thống hang động núi lửa Krông Nô; Hạng mục: nền, mặt đường và hệ thống thoát nước</t>
  </si>
  <si>
    <t>Đường GT dài 2,3km; nền đường 1,5m</t>
  </si>
  <si>
    <t>2196a ngày 25/9/2017</t>
  </si>
  <si>
    <t>Dự án sửa chữa, nâng cấp trạm cấp nước xã Đức Xuyên (khu vực nhiễm Asen)</t>
  </si>
  <si>
    <t>TBS</t>
  </si>
  <si>
    <t>2018-2019</t>
  </si>
  <si>
    <t>Hồ trung chuyển xã Nam Đà</t>
  </si>
  <si>
    <t>Nạo vét và kè chống sạt lở</t>
  </si>
  <si>
    <t>1701/QĐ-UBND ngày 07/6/2018</t>
  </si>
  <si>
    <t>còn chi phí #</t>
  </si>
  <si>
    <t>Từ nguồn thu tiền sử dụng đất 2018</t>
  </si>
  <si>
    <t>Đường Giao thông N5 (nối từ N7-N13)</t>
  </si>
  <si>
    <t>2470/QĐ-UBND ngày 30/10/2017</t>
  </si>
  <si>
    <t>Đường GT N6 giao với ngã 3 trường THPT Krông Nô</t>
  </si>
  <si>
    <t>2469/QĐ-UBND ngày 30/10/2017</t>
  </si>
  <si>
    <t>BTHT công trình khu di tích mộ N'Trang gưh</t>
  </si>
  <si>
    <t>TT PTQĐ</t>
  </si>
  <si>
    <t>2063/QĐ-UBND</t>
  </si>
  <si>
    <t>Dự án sắp xếp, chỉnh trang khu dân cư đô thị; Hạng mục: Khu vực phía sau tiệm vàng Hồng Bình.</t>
  </si>
  <si>
    <t>Trung tâm PTQĐ</t>
  </si>
  <si>
    <t>BTHT GPMB</t>
  </si>
  <si>
    <t>2864 ngày 14/12/2017</t>
  </si>
  <si>
    <t>Mở rộng trường TH Lê Thị Hồng Gấm</t>
  </si>
  <si>
    <t>TT PTQĐất</t>
  </si>
  <si>
    <t>BTHT</t>
  </si>
  <si>
    <t>2856 ngày 14/12/2017</t>
  </si>
  <si>
    <t>B5</t>
  </si>
  <si>
    <t xml:space="preserve">NGUỒN VỐN CÁC CTMTQG </t>
  </si>
  <si>
    <t>Vốn CTMTQG Giảm nghèo bền vững năm 2019 (danh mục TBS)</t>
  </si>
  <si>
    <t>Vốn NSTW thực hiện CTMTQG Nông thôn mới năm 2019 (danh mục TBS)</t>
  </si>
  <si>
    <t>NGUỒN VỐN NGÂN SÁCH XÃ</t>
  </si>
  <si>
    <t>Đường giao thông Nam Tân đi trung tâm xã Nam Đà</t>
  </si>
  <si>
    <t>7629157</t>
  </si>
  <si>
    <t>Nâng cấp Đường GT nội bon Dru TT Đắk Mâm</t>
  </si>
  <si>
    <t>142a/QD-UBND 19/7/18</t>
  </si>
  <si>
    <t>Chợ nông thôn xã Đăk Sôr</t>
  </si>
  <si>
    <t>56/QĐ-UBND ngày 27/6/2018</t>
  </si>
  <si>
    <t>Đường vào quy họach bán đấu giá Quảng Hà</t>
  </si>
  <si>
    <t>Nhà văn hoá thôn Đắk Trung</t>
  </si>
  <si>
    <t>7742548</t>
  </si>
  <si>
    <t>24/QD-UBND ngày 19/2/2019</t>
  </si>
  <si>
    <t>Nhà văn hóa cộng đồng Buôn Kruê</t>
  </si>
  <si>
    <t>146/QĐ-UBND ngày 28/12/2017</t>
  </si>
  <si>
    <t>Nhà sinh hoạt thôn Buôn Choah, xã Buôn Choah, hạng mục: Nhà vệ sinh, giếng khoan, bồn nước, đài nước, máy bơm, hầm rút</t>
  </si>
  <si>
    <t>Xã Buôn Choah</t>
  </si>
  <si>
    <t>Ban quản lý CTMTQG xã Buôn Choah</t>
  </si>
  <si>
    <t>34/QĐ-UBND ngày 26/6/2018</t>
  </si>
  <si>
    <t>Nhà văn hóa xã Nâm N'Đir</t>
  </si>
  <si>
    <t>Xã Nâm N'Đir</t>
  </si>
  <si>
    <t>Ban QL CTMTQG xã Nâm N'Đir</t>
  </si>
  <si>
    <t>44/QĐ-UBND ngày 06/7/2018</t>
  </si>
  <si>
    <t>Nhà văn hóa buôn Ol, xã Đắk Drô</t>
  </si>
  <si>
    <t>Ban quản lý CTMTQG  xã Đắk Drô</t>
  </si>
  <si>
    <t>64/QĐ-UBND ngày 05/7/2018</t>
  </si>
  <si>
    <t>Nhà văn hóa cộng đồng Buôn Dru,Yôk Linh, hạng mục: Nhà vệ sinh</t>
  </si>
  <si>
    <t>Thị trấn Đắk Mâm</t>
  </si>
  <si>
    <t>Ban quản lý CTMTQG  thị trấn Đắk Mâm</t>
  </si>
  <si>
    <t>111/QĐ-UBND ngày 04/7/2018</t>
  </si>
  <si>
    <t>Vốn hỗ trợ có mục tiêu xây dựng đường GTNT</t>
  </si>
  <si>
    <t>UBND xã Nâm N'đir</t>
  </si>
  <si>
    <t>xã Nâm N'đir</t>
  </si>
  <si>
    <t>UBND xã Nam Xuân</t>
  </si>
  <si>
    <t>Xã Nam Xuân</t>
  </si>
  <si>
    <t>UBND xã Tân Thành</t>
  </si>
  <si>
    <t>UBND thị trấn Đăk Mâm</t>
  </si>
  <si>
    <t>TT Đăk Mâm</t>
  </si>
  <si>
    <t>Phụ biểu 01</t>
  </si>
  <si>
    <t>Phụ biểu 04</t>
  </si>
  <si>
    <t>KH vốn đã bố trí</t>
  </si>
  <si>
    <t>Khối lượng, giá trị thực hiện đến kỳ báo cáo</t>
  </si>
  <si>
    <t>Theo kế hoạch</t>
  </si>
  <si>
    <t>Theo KH vốn đã bố trí</t>
  </si>
  <si>
    <t>Kế hoạch năm 2020</t>
  </si>
  <si>
    <t>Công trình chuyển tiếp</t>
  </si>
  <si>
    <t>2019-2020</t>
  </si>
  <si>
    <t>NGUỒN VỐN ĐẦU TƯ TỈNH PHÂN CẤP CHO HUYỆN</t>
  </si>
  <si>
    <t>Nguồn vốn tỉnh phân cấp hằng năm theo điểm số phân bổ</t>
  </si>
  <si>
    <t>Trụ sở xã Đức Xuyên</t>
  </si>
  <si>
    <t>2953/QĐ-UBND ngày 29/10/2019</t>
  </si>
  <si>
    <t>Xã Đắk Nang</t>
  </si>
  <si>
    <t>2950/QĐ-UBND ngày 28/10/2019</t>
  </si>
  <si>
    <t>Nâng cấp đường giao thông nội bon Broih, thị trấn Đắk Mâm</t>
  </si>
  <si>
    <t>3021/QĐ-UBND ngày 21/10/2019</t>
  </si>
  <si>
    <t>Đền bù GPMB</t>
  </si>
  <si>
    <t>Vốn CTMTQG Giảm nghèo bền vững năm 2020</t>
  </si>
  <si>
    <t>Dài 550m, rộng 3m, dày 16cm</t>
  </si>
  <si>
    <t>Ban quản lý các CTMTQG xã Nâm N'Đir</t>
  </si>
  <si>
    <t>Dài 500m, rộng 3m, dày 16cm</t>
  </si>
  <si>
    <t>Xã Đăk Drô</t>
  </si>
  <si>
    <t>Ban Quản lý CT MTQG xã Quảng Phú</t>
  </si>
  <si>
    <t>Ban Quản lý CT MTQG xã Đức Xuyên</t>
  </si>
  <si>
    <t>Buôn Choah - Buôn Choah</t>
  </si>
  <si>
    <t>Ban Quản lý CT MTQG xã Buôn Choah</t>
  </si>
  <si>
    <t>Cổng, hàng rào lưới B40, móng xây đá, cột bê tông dài 400m</t>
  </si>
  <si>
    <t>Nhà văn hóa thôn Phú Tân, xã Đăk Nang, hạng mục: Tường rào, sân bê tông, nhà vệ sinh</t>
  </si>
  <si>
    <t xml:space="preserve">Nhà vệ sịnh rộng 12m2,  tường rào dài 45m, Sân bê tông 310m2, </t>
  </si>
  <si>
    <t>Ban Quản lý CT MTQG xã Nam Xuân</t>
  </si>
  <si>
    <t xml:space="preserve">Nhà văn hóa Đắk Prí, xã Nâm N'Đir, hạng mục: Nhà vệ sinh 12m2, cổng tường rào 51m, sân bê tông 88m2, giếng khoang </t>
  </si>
  <si>
    <t>Ban Quản lý CT MTQG xã Nâm N'Đir</t>
  </si>
  <si>
    <t xml:space="preserve">Nhà vệ sinh 12m2, cổng tường rào 51m, sân bê tông 88m2, giếng khoang </t>
  </si>
  <si>
    <t>Vốn NSTW thực hiện CTMTQG Nông thôn mới năm 2020</t>
  </si>
  <si>
    <t>Dài 1200m, rộng 3m, dày 16cm</t>
  </si>
  <si>
    <t>Xã Đăk Nang</t>
  </si>
  <si>
    <t>Ban quản lý CTMTQG xã Đăk Nang</t>
  </si>
  <si>
    <t>xã Đắk Sôr</t>
  </si>
  <si>
    <t>Đường bê tông nông thôn thôn Phú Hòa, Xã Quảng Phú</t>
  </si>
  <si>
    <t>Dài 490m, dày 16,rộng3m</t>
  </si>
  <si>
    <t>Nhà văn hóa thôn Xuyên Hà, xã Đức Xuyên</t>
  </si>
  <si>
    <t>Nhà cấp IV - 01 tầng 119,3m2</t>
  </si>
  <si>
    <t>83/QĐ-UBND ngày 14/5/2020</t>
  </si>
  <si>
    <t>Nhà Văn hóa thôn Xuyên Phước, xã Đức Xuyên</t>
  </si>
  <si>
    <t>Nhà cấp IV - 01 tầng 119,3m3</t>
  </si>
  <si>
    <t>81/QĐ-UBND ngày 14/5/2020</t>
  </si>
  <si>
    <t>Đường nội thôn Đăk Rô, xã Tân Thành</t>
  </si>
  <si>
    <t>Ban quản lý CTMTQG xã Tân Thành</t>
  </si>
  <si>
    <t>Dài 660m, rộng 3m, dày 16cm</t>
  </si>
  <si>
    <t>4166/QĐ-UBND ngày 26/12/2019</t>
  </si>
  <si>
    <t>Đền bù GPMB; Nền, mặt đường láng nhựa và HTTN, chiều dài 207m</t>
  </si>
  <si>
    <t>Ban QLDa&amp;PTQĐ</t>
  </si>
  <si>
    <t>Nhà hiệu bộ</t>
  </si>
  <si>
    <t>Trường Mầm non Hoa Ban, xã Nâm N'Đir</t>
  </si>
  <si>
    <t>06 phòng học 2 tầng</t>
  </si>
  <si>
    <t>Đường bê tông dài 200m rộng 3m dày 0,16m</t>
  </si>
  <si>
    <t>Nâm N'Đir</t>
  </si>
  <si>
    <t>3.1</t>
  </si>
  <si>
    <t>3.2</t>
  </si>
  <si>
    <t>3.3</t>
  </si>
  <si>
    <t>4.1</t>
  </si>
  <si>
    <t>4.2</t>
  </si>
  <si>
    <t>Trường TH Kim Đồng</t>
  </si>
  <si>
    <t>UBND xã Buôn Choah</t>
  </si>
  <si>
    <t>Hỗ trợ làm đường GTNT xã Nâm N'Đir</t>
  </si>
  <si>
    <t>UBND xã Nâm N'Đir</t>
  </si>
  <si>
    <t>Hỗ trợ làm đường GTNT xã Tân Thành</t>
  </si>
  <si>
    <t>Hỗ trợ làm đường GTNT xã Nam Xuân</t>
  </si>
  <si>
    <t>Hỗ trợ làm đường GTNT Thị trấn Đắk Mâm</t>
  </si>
  <si>
    <t>UBND Thị trấn Đắk Mâm</t>
  </si>
  <si>
    <t>Hỗ trợ làm đường GTNT xã Đắk Sôr</t>
  </si>
  <si>
    <t>Hỗ trợ làm đường GTNT xã Đắk Drô</t>
  </si>
  <si>
    <t>Hỗ trợ làm đường GTNT xã Quảng Phú</t>
  </si>
  <si>
    <t>Trường Mầm non Hồng Hà, xã Đắk Nang (HM: Nhà hiệu bộ)</t>
  </si>
  <si>
    <t>Kế hoạch trung hạn giai đoạn 2021-2025</t>
  </si>
  <si>
    <t>Dự kiến kế hoạch năm 2021</t>
  </si>
  <si>
    <t>Các dự án khởi công mới năm 2021</t>
  </si>
  <si>
    <t>Nhà văn hóa xã Đăk Nang</t>
  </si>
  <si>
    <t>Sân bóng chuyền xã Đăk Nang</t>
  </si>
  <si>
    <t>Đường bê tông vào khu sản xuất Tiền Giang (đoạn 2)</t>
  </si>
  <si>
    <t>3.4</t>
  </si>
  <si>
    <t>Đường bê tông giao thông nông thôn xã Nâm Nung</t>
  </si>
  <si>
    <t xml:space="preserve"> Trường THCS Tân Thành</t>
  </si>
  <si>
    <t>Trường tiểu học Ngô Gia Tự (phân hiệu)</t>
  </si>
  <si>
    <t>Đường BTNT Thôn Đăk Thanh (600m)</t>
  </si>
  <si>
    <t>Đường BTNT Thôn Đắk Xuân (870m)</t>
  </si>
  <si>
    <t>Đường BTNT thôn Thanh Sơn (200m)</t>
  </si>
  <si>
    <t>Đường BTNT thôn Sơn Hà (2.940m)</t>
  </si>
  <si>
    <t>Đường BTNT thôn Nam Thanh (425m)</t>
  </si>
  <si>
    <t>Chợ nông thôn xã Đắk Sôr; HM: Cổng tường rào</t>
  </si>
  <si>
    <t>Sữa chữa Hội trường nhà văn hóa thôn phú lợi</t>
  </si>
  <si>
    <t>Cổng, tường rào, sân bê tông,nhà vệ sinh thôn Phú Lợi</t>
  </si>
  <si>
    <t>Đường bê tông giao thông thôn Phú Lợi (1.455m, rộng 3,. Dày 0,16m)</t>
  </si>
  <si>
    <t>Đường bê tông giao thông thôn Phú Hung (1230m, rộng 3,. Dày 0,16m)</t>
  </si>
  <si>
    <t>Đường bê tông thôn Thanh Sơn, xã Buôn Choah</t>
  </si>
  <si>
    <t>Nhà văn hóa thôn Xuyên Tân</t>
  </si>
  <si>
    <t>Nhà văn hóa thôn Xuyên Hải</t>
  </si>
  <si>
    <t>Xây mới mương thủy lợi nội đồng xã Đức Xuyên</t>
  </si>
  <si>
    <t>Đường bê tông xã Đức Xuyên</t>
  </si>
  <si>
    <t>Nhà văn hóa thôn Nam Hà, xã Nam Đà</t>
  </si>
  <si>
    <t>Xây mới nhà văn hóa Thôn Đắk Xuân, HM: Nhà cấp IV, Tổng diện tích 120m2</t>
  </si>
  <si>
    <t>Trường TH Kim Đồng, hạng mục Cổng, trường rào, sân bê tông, giếng nước, nhà vệ sinh</t>
  </si>
  <si>
    <t>NHà văn hóa thôn Nam Dao</t>
  </si>
  <si>
    <t>Xây dựng nhà văn hóa thôn Phú Tiến, xã Đăk Nang</t>
  </si>
  <si>
    <t>Cổng, tường rào nhà VHCĐ bon R cập</t>
  </si>
  <si>
    <t>Cổng, tường rào nhà VHCĐ bon Ja Răh</t>
  </si>
  <si>
    <t>Tuyến đường từ Ngã ba thôn Đăk Na đi qua trường Ngô Gia Tự</t>
  </si>
  <si>
    <t>Đường từ Bãi rác đến khu rẫy tập trung Yôk Linh</t>
  </si>
  <si>
    <t>Đường bê tông thôn Đăk Sơn (2000m)</t>
  </si>
  <si>
    <t>Đường bê tông thôn Đăk Hợp (2000m)</t>
  </si>
  <si>
    <t>Đường bê tông giao thông nông thôn Nam Cao, xã Đăk Sôr</t>
  </si>
  <si>
    <t>Đường bê tông giao thông thôn Phú Vinh (1.950m, rộng 3 m, dày 0,16m)</t>
  </si>
  <si>
    <t>Đường bê tông giao thông thôn Phú Hòa (1950 m, rộng 3m, dày 0,16m)</t>
  </si>
  <si>
    <t>Đường bê tông giao thông thôn Phú Xuân (520m, rộng 3,. Dày 0,16m)</t>
  </si>
  <si>
    <t>Đường bê giao thông nội đồng thôn Buôn Choah, xã Buôn Choah</t>
  </si>
  <si>
    <t>Đường bê giao thông nội đồng thôn Cao Sơn, xã Buôn Choah</t>
  </si>
  <si>
    <t>Trường Tiểu học Nguyễn Văn Bé ( phân hiệu Bon Choih ), Hạng mục: Nhà vệ sinh 12m2, giếng khoan, tường rào 50m</t>
  </si>
  <si>
    <t>Đường bê tông xóm tân hợi thôn  Nam Tân</t>
  </si>
  <si>
    <t>Nâng cấp, mở rộng đường bê tông nội buôn Buôn 9</t>
  </si>
  <si>
    <t>Đường bê tông giao thông nông thôn Bon Đắk Pri, xã Nâm N'Đir</t>
  </si>
  <si>
    <t>Kế hoạch trung hạn giao đoạn 2021-2025 đã bố trí đến hết năm 2019</t>
  </si>
  <si>
    <t>Mã ngành kinh tế</t>
  </si>
  <si>
    <t>Thời gian khởi công hoàn thành</t>
  </si>
  <si>
    <t>Tổng mức đầu tư được phê duyệt; Quyết toán</t>
  </si>
  <si>
    <t>Kế hoạch vốn đầu tư công trung hạn giai đoạn 2016-2020</t>
  </si>
  <si>
    <t>Lũy kế vốn đã bố trí, thanh toán đến 31/12/2020</t>
  </si>
  <si>
    <t>Kế hoạch vốn giai đoạn từ năm 2021-2025</t>
  </si>
  <si>
    <t>KH vốn năm 2021</t>
  </si>
  <si>
    <t>Sự cần thiết đầu tư</t>
  </si>
  <si>
    <t>Số Quyết định; Ngày, tháng, năm ban hành</t>
  </si>
  <si>
    <t>Vốn ngân sách</t>
  </si>
  <si>
    <t>Vốn huy động</t>
  </si>
  <si>
    <t>TỔNG CỘNG (A+B)</t>
  </si>
  <si>
    <t>NGUỒN VỐN TỈNH PHÂN CẤP NĂM 2020</t>
  </si>
  <si>
    <t>Lĩnh vực giáo dục và đào tạo</t>
  </si>
  <si>
    <t>Nam Đà</t>
  </si>
  <si>
    <t>073</t>
  </si>
  <si>
    <t>10 phòng học</t>
  </si>
  <si>
    <t>3021/QĐ ngày 31/10/2018</t>
  </si>
  <si>
    <t>Trường TH Nguyễn Thị Minh Khai</t>
  </si>
  <si>
    <t>Đăk Drô</t>
  </si>
  <si>
    <t>Xây dựng 03 phòng học và nhà hiệu bộ</t>
  </si>
  <si>
    <t>3287/QĐ ngày 13/11/2019</t>
  </si>
  <si>
    <t>072</t>
  </si>
  <si>
    <t>Nhà lớp học 10 phòng 2 tầng</t>
  </si>
  <si>
    <t>3019/QĐ ngày 31/10/2018</t>
  </si>
  <si>
    <t>Trường Tiểu học Lê Lợi, xã Nâm Xuân</t>
  </si>
  <si>
    <t>Nam Xuân</t>
  </si>
  <si>
    <t>Nhà lớp học 08 phòng, 2 tầng.</t>
  </si>
  <si>
    <t>2197/QĐ-UBND ngày 17/8/2020</t>
  </si>
  <si>
    <t>Lĩnh vực giao thông</t>
  </si>
  <si>
    <t>Nền, móng, mặt đường và HTTN</t>
  </si>
  <si>
    <t>QĐ điều chỉnh số 813/QĐ-UBND ngày 01/4/2020</t>
  </si>
  <si>
    <t>Lĩnh vực Thủy lợi</t>
  </si>
  <si>
    <t>Lĩnh vực quản lý hành chính</t>
  </si>
  <si>
    <t>BQLCDA&amp;PTQĐ</t>
  </si>
  <si>
    <t>Xây dựng trụ sở mới</t>
  </si>
  <si>
    <t>2020-2021</t>
  </si>
  <si>
    <t xml:space="preserve">Vốn lồng ghép NS huyện </t>
  </si>
  <si>
    <t>Lĩnh vực quy hoạch</t>
  </si>
  <si>
    <t>Điều chỉnh, bổ sung Quy hoạch chi tiết tỷ lệ 1/500 khu trung tâm thị trấn Đăk Mâm đến 2025 tầm nhìn đến năm 2035</t>
  </si>
  <si>
    <t>Phòng KT-HT</t>
  </si>
  <si>
    <t>150 ha</t>
  </si>
  <si>
    <t>Điều chỉnh, mở rộng quy hoạch chi tiết khu trung tâm thị trấn Đăk Mâm phù hợp theo hiện trạng và tình hình phát triển đô thị; xử lý các bất cập trong quá trình triển khai thực hiện Quy hoạch; để làm cơ sở phát triển hạ tầng kỹ thuật; phát triển đô thị theo định hướng đến năm 2025 thị trấn Đăk Mâm là đô thị loại 4</t>
  </si>
  <si>
    <t>Trường THCS Tân Thành</t>
  </si>
  <si>
    <t>Ban QLCDA&amp;PTQĐ</t>
  </si>
  <si>
    <t xml:space="preserve"> Nhà lớp học 8 phòng 2 tầng</t>
  </si>
  <si>
    <t>Nhằm khắc phục tình trạng thiếu phòng học (hiện tại có 10 lớp nhưng chỉ có 6 phòng học, trong đó 01 phòng sử dụng làm phòng học tin học) Đầu tư cơ sở vật chất nhằm đạt chuẩn vào năm học 2021-2022</t>
  </si>
  <si>
    <t>Trường THCS Quảng Phú</t>
  </si>
  <si>
    <t>Vốn lồng ghép NS cấp huyện</t>
  </si>
  <si>
    <t>Lĩnh vực Quản lý Nhà nước</t>
  </si>
  <si>
    <t>Trụ sở làm việc HĐND&amp;UBND huyện</t>
  </si>
  <si>
    <t>VP. HĐND&amp; UBND huyện</t>
  </si>
  <si>
    <t>Nâng cấp, sửa chữa  kho lưu trữ của huyện</t>
  </si>
  <si>
    <t xml:space="preserve"> Nhằm hoàn thiện cơ sở vật chất và đảm bảo công tác lưu trữ </t>
  </si>
  <si>
    <t>NGUỒN CÂN ĐỐI NGÂN SÁCH CẤP HUYỆN</t>
  </si>
  <si>
    <t>NGUỒN VỐN THU TIỀN SỬ DỤNG ĐẤT</t>
  </si>
  <si>
    <t>Trường TH Nguyễn Viết Xuân.</t>
  </si>
  <si>
    <t>Buôn Choah</t>
  </si>
  <si>
    <t>Cổng, tường rào, sân bê tông và nhà vệ sinh</t>
  </si>
  <si>
    <t>3286/QĐ ngày 13/11/2019</t>
  </si>
  <si>
    <t>8 phòng, 2 tầng</t>
  </si>
  <si>
    <t>2954, ngày 29/10/2019</t>
  </si>
  <si>
    <t>1.200m nhựa</t>
  </si>
  <si>
    <t>3016, ngày 31/10/2018</t>
  </si>
  <si>
    <t>2018-2020</t>
  </si>
  <si>
    <t>Hoàn trả nguồn vốn đền bù Trụ sở Ban chỉ huy Quân sự huyện (đợt 1)</t>
  </si>
  <si>
    <t>2020</t>
  </si>
  <si>
    <t>Đường vào Trụ sở Ban CHQS huyện</t>
  </si>
  <si>
    <t>QĐ điều chỉnh 2690/QĐ-UBND ngày 12/10/2020</t>
  </si>
  <si>
    <t>Vốn lồng ghép NS tỉnh phân cấp</t>
  </si>
  <si>
    <t>Chi đền bù, giải phóng mặt bằng trên địa bàn huyện</t>
  </si>
  <si>
    <t>2021-2025</t>
  </si>
  <si>
    <t>BTHT GPMB các công trình để tạo quỹ đất và thực hiện các dự án,…</t>
  </si>
  <si>
    <t>Quy hoạch sử dụng đất thời kỳ 2021-2030 trên địa bàn huyện Krông Nô</t>
  </si>
  <si>
    <t>Phòng TNMT</t>
  </si>
  <si>
    <t>Quy hoạch SD đất cấp huyện</t>
  </si>
  <si>
    <t>2021-2022</t>
  </si>
  <si>
    <t>Nhằm phục vụ công tác quản lý Nhà nước trên lĩnh vực đất đai và kế hoạch sử dụng đất trên địa bàn huyện phục vụ việc phát triển KT-XH</t>
  </si>
  <si>
    <t>Hỗ trợ có mục tiêu cho các xã, thị trấn làm đường BTNT (hỗ trợ xi măng)</t>
  </si>
  <si>
    <t>Các xã,TT Đắk Mâm</t>
  </si>
  <si>
    <t xml:space="preserve">Chi đầu tư khác </t>
  </si>
  <si>
    <t>Hỗ trợ cho các xã tiền bán đấu giá quyền sử dụng đất (70% theo NQ số 04/2018/NQ-HĐND tỉnh)</t>
  </si>
  <si>
    <t>Chuyển về quỹ đất tỉnh (20% theo NQ số 04/2018/NQ-HĐND tỉnh)</t>
  </si>
  <si>
    <t>B.2</t>
  </si>
  <si>
    <t>NGUỒN TĂNG THU, TIẾT KIỆM CHI  DỰ TOÁN NĂM 2020 (phần NS cấp huyện được sử dụng)</t>
  </si>
  <si>
    <t>Lĩnh vực quản lý nhà nước</t>
  </si>
  <si>
    <t>Trụ sở làm việc Huyện ủy</t>
  </si>
  <si>
    <t>VP Huyện ủy</t>
  </si>
  <si>
    <t>Kè chống sạt lở, nhà bảo vệ, nhà để xe và nhà một cửa</t>
  </si>
  <si>
    <t>Các dự án thanh toán nợ</t>
  </si>
  <si>
    <t>Ban QLDA và PTQĐ</t>
  </si>
  <si>
    <t>Các dự án khởi công mới trong năm 2021</t>
  </si>
  <si>
    <t>Trụ sở HĐND&amp;UBND xã Đắk Nang</t>
  </si>
  <si>
    <t>Trụ sở làm việc, hạ tầng kỹ thuật và trang thiết bị</t>
  </si>
  <si>
    <t>Lĩnh vực du lịch</t>
  </si>
  <si>
    <t>Trung tâm thông tin Công viên đại chất huyện Krông Nô</t>
  </si>
  <si>
    <t>XD Trung tâm thông tin và các HM Phụ trợ</t>
  </si>
  <si>
    <t>Đường vành đai kết nối các xã trong huyện (Đ10), huyện Krông Nô</t>
  </si>
  <si>
    <t>Các công trình giao thông cấp III</t>
  </si>
  <si>
    <t>Tổng chiều dài 6,423km. Đường cấp IV miền núi</t>
  </si>
  <si>
    <t>Đường giao thông từ xã Nam Đà đi xã Đắk Drô, huyện Krông Nô (ĐH65)</t>
  </si>
  <si>
    <t>Xã Nam Đà-Đắk Drô</t>
  </si>
  <si>
    <t>Đường giao thông từ xã Đắk Drô đi Nâm Nung huyện Krông Nô (ĐH59)</t>
  </si>
  <si>
    <t>XãĐắk Drô-Nâm Nung</t>
  </si>
  <si>
    <t>Tổng chiều dài 7,75km</t>
  </si>
  <si>
    <t>2.1.1</t>
  </si>
  <si>
    <t>2.2.1</t>
  </si>
  <si>
    <t>2.3.1</t>
  </si>
  <si>
    <t>2.3.2</t>
  </si>
  <si>
    <t>2.3.3</t>
  </si>
  <si>
    <t>Vốn Ngân sách huyện</t>
  </si>
  <si>
    <t>1.1.1</t>
  </si>
  <si>
    <t>1.1.2</t>
  </si>
  <si>
    <t>1.1.3</t>
  </si>
  <si>
    <t>1.1.4</t>
  </si>
  <si>
    <t>1.2.1</t>
  </si>
  <si>
    <t>1.3.1</t>
  </si>
  <si>
    <t>3.1.1</t>
  </si>
  <si>
    <t>3.2.1</t>
  </si>
  <si>
    <t>3.2.2</t>
  </si>
  <si>
    <t>II.2.1</t>
  </si>
  <si>
    <t>1.2.2</t>
  </si>
  <si>
    <t>1.2.3</t>
  </si>
  <si>
    <t>3.3.1</t>
  </si>
  <si>
    <t>3.4.1</t>
  </si>
  <si>
    <t>(Kèm theo Báo cáo số      /BC-UBND  ngày       tháng      năm 2020 của UBND huyện Krông Nô)</t>
  </si>
  <si>
    <t>Phụ lục 02</t>
  </si>
  <si>
    <t>DỰ KIẾN KẾ HOẠCH CÁC CHƯƠNG TRÌNH MỤC TIÊU QUỐC GIA NĂM 2021</t>
  </si>
  <si>
    <t>TỔNG HỢP NHU CẦU VÀ DỰ KIẾN KẾ HOẠCH ĐẦU TƯ CÔNG NĂM 2021</t>
  </si>
  <si>
    <t>Nhu cầu kế hoạch năm 2021</t>
  </si>
  <si>
    <t>Dự kiến kế hoạch năm 2021</t>
  </si>
  <si>
    <t>PHỤ LỤC 03</t>
  </si>
  <si>
    <t>Phụ lục 04</t>
  </si>
  <si>
    <t xml:space="preserve"> DỰ KIẾN KẾ HOẠCH ĐẦU TƯ NĂM 2021 NGUỒN VỐN NGÂN SÁCH NHÀ NƯỚC </t>
  </si>
  <si>
    <t>(Kèm theo Công văn số             /UBND-TCKH, ngày           tháng 4 năm 2020 của UBND huyện Krông Nô)</t>
  </si>
  <si>
    <t>ĐVT: Triệu đồng</t>
  </si>
  <si>
    <t>Danh mục dự án, côngtrình</t>
  </si>
  <si>
    <t>Văn bản cho chủ trương đầu tư hoặc phê duyệt chủ trương đầu tư</t>
  </si>
  <si>
    <t>QĐ phê duyệt dự toán chi phí chuẩn bị đầu tư xây dựng</t>
  </si>
  <si>
    <t>Quyết định phê duyệt báo cáo KTKT</t>
  </si>
  <si>
    <t>Quyết định phê duyệt Kế hoạch lựa chọn nhà thầu</t>
  </si>
  <si>
    <t>Quyết định phê duyệt kết quả đấu thầu hoặc QĐ chỉ định thầu</t>
  </si>
  <si>
    <t>Thời gian thi công - Thời gian kết thúc</t>
  </si>
  <si>
    <t>Ước TH năm 2016</t>
  </si>
  <si>
    <t>ƯTH/KH vốn (%)</t>
  </si>
  <si>
    <t>Khối lượng thực hiện (%)</t>
  </si>
  <si>
    <t>Số QĐ phê duyệt</t>
  </si>
  <si>
    <t>Vốn đầu tư</t>
  </si>
  <si>
    <t>Trường Tiểu học Nguyễn Văn Trỗi</t>
  </si>
  <si>
    <t>Đang thẩm định KHLCNT</t>
  </si>
  <si>
    <t>xã Nâm N'Đir</t>
  </si>
  <si>
    <t>Vốn các Chương trình MTQG</t>
  </si>
  <si>
    <t>Chương trình MTQG XD NTM</t>
  </si>
  <si>
    <t>187/QĐ-UBND ngày 20/1/2020</t>
  </si>
  <si>
    <t xml:space="preserve">QĐ số 178/QĐ-UBND
 ngày 20/01/2020 </t>
  </si>
  <si>
    <t>Chương trình MTQG Giảm nghèo bền vững</t>
  </si>
  <si>
    <t>Nhà văn hóa Đăk Prí, xã Nâm N'Đir</t>
  </si>
  <si>
    <t>Đắk Prí - Nâm N'Đir</t>
  </si>
  <si>
    <t>Nhà vệ sinh 12m2,cổng, tường rào 51m, sân bê tông 88m2, giếng khoan</t>
  </si>
  <si>
    <t>Vốn sự nghiệp</t>
  </si>
  <si>
    <t>Nâng cấp, sửa chữa kênh chính nối dài cánh đồng Đăk Rí xã Đức Xuyên</t>
  </si>
  <si>
    <t>Đức Xuyên</t>
  </si>
  <si>
    <t>Phòng Nông nghiệp và PTNT</t>
  </si>
  <si>
    <t>Nâng cấp kênh tưới cánh đồng thôn Thanh Sơn, xã Nam Xuân</t>
  </si>
  <si>
    <t>Nạo vét kênh tiêu thôn Cao Sơn, xã Buôn Choah</t>
  </si>
  <si>
    <t>Nâng cấp, mở rộng các tuyến đường giao thông trên địa bàn huyện</t>
  </si>
  <si>
    <t>Phòng Kinh tế và Hạ tầng</t>
  </si>
  <si>
    <t>Nâng cấp 0,78km đường nhựa; Sửa chữa 14km đường nhựa</t>
  </si>
  <si>
    <t xml:space="preserve">Quyết định số 3980/QĐ-UBND ngày 18/12/2019 </t>
  </si>
  <si>
    <t>Quyết định số 871/QĐ-UBND ngày 07/04/2020</t>
  </si>
  <si>
    <t>Quyết định số 925/QĐ-UBND ngày 16/4/2020</t>
  </si>
  <si>
    <t>Sửa chữa nâng cấp mở rộng tuyến đường huyện Đắk Sôr đi Nam Xuân</t>
  </si>
  <si>
    <t>Xã Đắk Sôr, Nam Xuân</t>
  </si>
  <si>
    <t>Sửa chữa nâng cấp mở rộng tuyến đường khu vực trung tâm xã Nâm N'đir</t>
  </si>
  <si>
    <t>Sửa chữa Trụ sở Công an huyện</t>
  </si>
  <si>
    <t>Đắk Mâm</t>
  </si>
  <si>
    <t>Công an huyện</t>
  </si>
  <si>
    <t>Sửa chữa</t>
  </si>
  <si>
    <t>Trường Mầm non Hoa Hồng</t>
  </si>
  <si>
    <t>Nâng cấp, mở rộng nhà hiệu bộ</t>
  </si>
  <si>
    <t>Nâng cấp, mở rộng bếp ăn</t>
  </si>
  <si>
    <t>Trường Mầm non Sơn Ca (phân hiệu Nam Hải)</t>
  </si>
  <si>
    <t>Nâng cấp, mở rộng 2 phòng học</t>
  </si>
  <si>
    <t>Trường Mầm non Hướng Dương</t>
  </si>
  <si>
    <t>Nâng cấp, mở rộng cổng, tường rào</t>
  </si>
  <si>
    <t>Trường Mầm non Họa Mi (điểm chính)</t>
  </si>
  <si>
    <t>Nâng cấp, mở rộng bờ kè, tường rào</t>
  </si>
  <si>
    <t>Trường Mầm non Hoàng Anh</t>
  </si>
  <si>
    <t>Nâng cấp, mở rộng nhà vệ sinh, giếng khoang</t>
  </si>
  <si>
    <t>Trường Tiểu học Lê Thị Hồng Gấm</t>
  </si>
  <si>
    <t>TT. Đắk Mâm</t>
  </si>
  <si>
    <t>Nâng cấp, mở rộng tường rào, nhà vệ sinh</t>
  </si>
  <si>
    <t>Trường Tiểu học và Trung học Cơ sở Nguyễn Viết Xuân</t>
  </si>
  <si>
    <t>Xã Buôn Choóah</t>
  </si>
  <si>
    <t>Trường Tiểu học Nguyễn Văn Bé</t>
  </si>
  <si>
    <t>Nâng cấp, mở rộng nhà lớp học 8 phòng 2 tầng</t>
  </si>
  <si>
    <t>Trường Tiểu học Hoàng Diệu</t>
  </si>
  <si>
    <t>Nâng cấp, sửa chữa 7 phòng học</t>
  </si>
  <si>
    <t>TỔNG HỢP DANH MỤC CÔNG TRÌNH HOÀN THÀNH CHƯA NỘP HỒ SƠ QUYẾT TOÁN</t>
  </si>
  <si>
    <t>ĐVT: Triệu đồng.</t>
  </si>
  <si>
    <t>Thời gian KC-HT (tháng, năm theo HĐ)</t>
  </si>
  <si>
    <t>Tổng mức đầu tư được duyệt</t>
  </si>
  <si>
    <t>Lũy kế NS đã bố trí đến 31/12/2015</t>
  </si>
  <si>
    <t>Kế hoạch vốn năm 2016</t>
  </si>
  <si>
    <t>Giải ngân đến  31/12/2016</t>
  </si>
  <si>
    <t>Lý do chưa quyết toán</t>
  </si>
  <si>
    <t>Danh mục hoàn thành trước 31/12/2018</t>
  </si>
  <si>
    <t>Đo đạc chỉnh lý hồ sơ địa chính năm 2017</t>
  </si>
  <si>
    <t>Vốn CT MTQG giảm nghèo bền vững</t>
  </si>
  <si>
    <t xml:space="preserve"> Sửa chữa, nâng cấp các công trình giao thông trên địa bàn năm 2019</t>
  </si>
  <si>
    <t xml:space="preserve"> TT Đắk Mâm, Nam Đà, Đắk Drô</t>
  </si>
  <si>
    <t>Nền, mặt đường và hệ thống thoát nước</t>
  </si>
  <si>
    <t>Nâng cấp, sửa chữa</t>
  </si>
  <si>
    <t>Đường huyện Tân Thành đi Đắk Sắk</t>
  </si>
  <si>
    <t xml:space="preserve"> Tân Thành</t>
  </si>
  <si>
    <t xml:space="preserve"> Kè rọ đá hộc, hệ thống thoát nước và hệ thống ATGT</t>
  </si>
  <si>
    <t>Trường TH Lê Văn Tám (Điểm chính)</t>
  </si>
  <si>
    <t>Nâm Nung</t>
  </si>
  <si>
    <t>3.5</t>
  </si>
  <si>
    <t>Nâng cấp đường giao thông vào khu sản xuất thôn Phú Tân, xã Đăk Nang (từ rẫy nhà ông Trà Văn Kế - đến rẫy nhà ông Thài Văn Thông)</t>
  </si>
  <si>
    <t>Đơn vi tính: Đồng</t>
  </si>
  <si>
    <t>Loại dự án</t>
  </si>
  <si>
    <t>Đơn vị tính: 1.000đ.</t>
  </si>
  <si>
    <t>Nội dung/ Danh mục côngtrình</t>
  </si>
  <si>
    <t>Giá trị khối lượng thực tế HT</t>
  </si>
  <si>
    <t>Lũy kế vốn đã bố trí, thanh toán đến 30/11/2014</t>
  </si>
  <si>
    <t>Số vốn thiếu  (đã trừ 10% dự phòng phí)</t>
  </si>
  <si>
    <t>TMĐT,QT</t>
  </si>
  <si>
    <t>Nguồn vốn sự nghiệp (Rút bằng dự toán)</t>
  </si>
  <si>
    <t>Sự nghiệp kinh tế</t>
  </si>
  <si>
    <t>Thanh toán nợ</t>
  </si>
  <si>
    <t>Quy hoạch chi tiết điểm dân cư nông thôn xã Đức Xuyên</t>
  </si>
  <si>
    <t>Quy hoạch</t>
  </si>
  <si>
    <t>Quy hoạch điểm dân cư số 4 xã Đắk Nang</t>
  </si>
  <si>
    <t>259/QĐ-UBND ngày 16/01/2019</t>
  </si>
  <si>
    <t>Quy hoạch điểm dân cư số 3 xã Quảng Phú</t>
  </si>
  <si>
    <t>2502/QĐ-UBND ngày 07/9/2018</t>
  </si>
  <si>
    <t>2059/QĐ-UBND ngày 13/8/2019</t>
  </si>
  <si>
    <t>Chờ QT</t>
  </si>
  <si>
    <t>Khắc phục sự cố sạt lở đất trên tuyến đường huyện Tân Thành đi Đắk Sắk</t>
  </si>
  <si>
    <t>3495/QĐ-UBND ngày 03/12/2019</t>
  </si>
  <si>
    <t>Vốn 2019 chuyển nguồn</t>
  </si>
  <si>
    <t>Sửa chữa nâng cấp</t>
  </si>
  <si>
    <t>3565/QĐ-UBND ngày 10/12/2019</t>
  </si>
  <si>
    <t>3591/QĐ-UBND ngày 16/12/2019</t>
  </si>
  <si>
    <t>Nâng cấp kênh đất trạm bơm số 2 cánh đồng xã Buôn Choah</t>
  </si>
  <si>
    <t>Xử lý sạt lở bảo vệ bờ sông, đường và kênh tưới N5 trạm bơm số 5.</t>
  </si>
  <si>
    <t>Sửa chữa cấp bách: kè chống sạt lở bờ suối Đăk Nang</t>
  </si>
  <si>
    <t>Kè chống sạt lở KM7+00 xã Tân Thành (giai đoạn 2)</t>
  </si>
  <si>
    <t>Sửa chữa phai chắn điều tiết nức và hệ thống cống tiêu nước Hồ thị trấn Đăk Mâm</t>
  </si>
  <si>
    <t>Hoa viên trung tâm Chính trị</t>
  </si>
  <si>
    <t>Chi quản lý hành chính</t>
  </si>
  <si>
    <t>Sự nghiệp giáo dục &amp; Đào tạo</t>
  </si>
  <si>
    <t>Trường Mầm non Vàng Anh (điểm chính)</t>
  </si>
  <si>
    <t>3444/QĐ-UBND ngày 19/12/2018</t>
  </si>
  <si>
    <t>33/QĐ-UBND ngày 12/1/2016</t>
  </si>
  <si>
    <t>Trường Tiểu học Phan Chu Trinh</t>
  </si>
  <si>
    <t>3436/QĐ-UBND ngày 19/12/2018</t>
  </si>
  <si>
    <t>Nâng cấp, sửa chữa 9 phòng học</t>
  </si>
  <si>
    <t>Nâng cấp, sửa chữa 8 phòng học</t>
  </si>
  <si>
    <t>Trường Tiểu học Trần Văn Ơn</t>
  </si>
  <si>
    <t>2182/QĐ-UBND ngày 28/8/2019</t>
  </si>
  <si>
    <t>Trường Mầm non Họa Mi</t>
  </si>
  <si>
    <t>3457/QĐ-UBND ngày 19/12/2018</t>
  </si>
  <si>
    <t>Chuyển nguồn 1040,444 trđ</t>
  </si>
  <si>
    <t>Trường MN Hoa Pơ Lang</t>
  </si>
  <si>
    <t>Nâng cấp, mở rộng đường bộ</t>
  </si>
  <si>
    <t>2063 ngày 29/7/2020</t>
  </si>
  <si>
    <t>Trường MN Hoàng Anh (Phú lợi)</t>
  </si>
  <si>
    <t>Quảng Phú</t>
  </si>
  <si>
    <t>Nâng cấp, sửa chữa 02 phòng học và nhà vệ sinh</t>
  </si>
  <si>
    <t>2133 ngày 07/8/2020</t>
  </si>
  <si>
    <t>Trường THCS Nâm N'Đir</t>
  </si>
  <si>
    <t>Nâng cấp, sửa chữa 16 phòng học</t>
  </si>
  <si>
    <t>2313/QĐ-UBND ngày 26/8/2020</t>
  </si>
  <si>
    <t>CT: Nhà Văn hóa thôn Xuyên Phước, xã Đức Xuyên. Hạng mục: San lấp mặt bằng, hàng rào, sân bê tông</t>
  </si>
  <si>
    <t>1531/QĐ-UBND ngày 12/6/2021</t>
  </si>
  <si>
    <t>San lấp mặt bằng 532m2, hàng rào 78 m, sân bê tông 195m3</t>
  </si>
  <si>
    <t>Đường bê tông nông thôn thôn Đăk Hợp xã Nam Xuân</t>
  </si>
  <si>
    <t>Dài 500m, rộng 03m, chiều dày mặt bê tông 0,16m</t>
  </si>
  <si>
    <t xml:space="preserve">Quyết định số 1531/QĐ-UBND ngày 12/6/2020 </t>
  </si>
  <si>
    <t xml:space="preserve">Quyết định số 151/QĐ-UBND ngày 29/6/2020 </t>
  </si>
  <si>
    <t>Đang thi công</t>
  </si>
  <si>
    <t>Đang triển khai thi công</t>
  </si>
  <si>
    <t>Quý III/2020 - Quý IV/2020</t>
  </si>
  <si>
    <t>Vốn đầu tư NS huyện hỗ trợ CMT cho NS xã</t>
  </si>
  <si>
    <t>17</t>
  </si>
  <si>
    <t>18</t>
  </si>
  <si>
    <t>19</t>
  </si>
  <si>
    <t xml:space="preserve">TỔNG HỢP GIẢI NGÂN VỐN SỰ NGHIỆP NĂM 2020 </t>
  </si>
  <si>
    <t>Giải ngân lũy kế từ 01/01/2020 đến ngày 31/10/2020</t>
  </si>
  <si>
    <t>Ước thực hiện hết năm 2020</t>
  </si>
  <si>
    <t>PHỤ LỤC SỐ 01</t>
  </si>
  <si>
    <t>Nhà văn hóa thôn Nam Ninh, hạng mục: San lắp mặt bằng, nhà cấp IV, diện tích 120m2</t>
  </si>
  <si>
    <t>San lắp mặt bằng, nhà cấp IV, diện tích 120m2</t>
  </si>
  <si>
    <t>107a/QĐ-UBND ngày 10/9/2020</t>
  </si>
  <si>
    <t>PHỤ LỤC 04</t>
  </si>
  <si>
    <t>TH/KH vốn (%)</t>
  </si>
  <si>
    <t>PHỤ LỤC 05</t>
  </si>
  <si>
    <t>PHỤ LỤC SỐ 02</t>
  </si>
  <si>
    <t>PHỤ BIỂU SỐ 01a</t>
  </si>
  <si>
    <t xml:space="preserve">TỔNG HỢP CÁC DỰ ÁN, CÔNG TRÌNH MỞ MỚI CHẬM TIẾN ĐỘ THỰC HIỆN </t>
  </si>
  <si>
    <t>(Kèm theo Báo cáo số             /BC-TCKH, ngày           tháng 9 năm 2020 của Phòng Tài chính - Kế hoạch)</t>
  </si>
  <si>
    <t>PHỤ LỤC 04a</t>
  </si>
  <si>
    <t>Đang tổ chức thẩm định KHLCNT</t>
  </si>
  <si>
    <t xml:space="preserve">TỔNG HỢP GIẢI NGÂN VỐN SỰ NGHIỆP THÁNG 10 NĂM 2020 </t>
  </si>
  <si>
    <t>3980/QĐ-UBND ngày 18/12/2019</t>
  </si>
  <si>
    <t>890/QĐ-UBND ngày 09/4/2020</t>
  </si>
  <si>
    <t>Hoa viên trung tâm TT Đắk Mâm (khu bênh viện cũ)</t>
  </si>
  <si>
    <t>Hoa viên cây xanh, sân đường bộ, hệ thống điện chiếu sáng, cấp thoát nước</t>
  </si>
  <si>
    <t>2555/QĐ-UBND</t>
  </si>
  <si>
    <t>3.13</t>
  </si>
  <si>
    <t>Đang xét thầu</t>
  </si>
  <si>
    <t>(Kèm theo Báo cáo số             /BC-TCKH, ngày           tháng    năm 2021 của  Phòng Tài chính - Kế hoạch)</t>
  </si>
  <si>
    <t>Nâng cấp, cải tạo  kho lưu trữ</t>
  </si>
  <si>
    <t>2952/QĐ-UBND ngày 09/11/2020</t>
  </si>
  <si>
    <t>3122/QĐ-UBND ngày 03/12/2020</t>
  </si>
  <si>
    <t>3106/QĐ-UBND ngày 02/12/2020</t>
  </si>
  <si>
    <t>3173/QĐ-UBND ngày 09/12/2020</t>
  </si>
  <si>
    <t>Kế hoạch vốn ĐT năm 2021</t>
  </si>
  <si>
    <t>Cụm công nghiệp huyện Krông Nô</t>
  </si>
  <si>
    <t>Bồi thường, hỗ trợ</t>
  </si>
  <si>
    <t>3224/QĐ-UBND ngày 15/12/2020</t>
  </si>
  <si>
    <t>Đường giao thông N5, N6, chỉnh trang khu dân cư đô thị, Hoa viên thị trấn Đắk Mâm (đợt 2 - các hộ còn lại)</t>
  </si>
  <si>
    <t>3347/QĐ-UBND ngày 31/12/2020</t>
  </si>
  <si>
    <t>tbs</t>
  </si>
  <si>
    <t>Kế hoạch năm 2021</t>
  </si>
  <si>
    <t>Kế hoạch năm 2020 kéo dài</t>
  </si>
  <si>
    <t>Đường giao thông từ Nam Đà đi xã Đắk Drô, huyện Krông Nô (ĐH 65)</t>
  </si>
  <si>
    <t>Xã Nam Đà, Đăk Drô</t>
  </si>
  <si>
    <t>2021-2023</t>
  </si>
  <si>
    <t>1746/QĐ-UBND ngày 23/11/2020</t>
  </si>
  <si>
    <t>Lũy kế NS đã bố trí đến hết năm 2020</t>
  </si>
  <si>
    <t>Đường từ xã Đắk Drô đi Nâm Nung, huyện Krông Nô (ĐH 59)</t>
  </si>
  <si>
    <t>Xã Đăk Drô, Nâm Nung</t>
  </si>
  <si>
    <t>1715/QĐ-UBND ngày 16/11/2020</t>
  </si>
  <si>
    <t>xã Đắk Nang</t>
  </si>
  <si>
    <t>294/QĐ-SXD ngày 25/11/2020</t>
  </si>
  <si>
    <t>Trung tâm thông tin Công viên địa chất huyện Krông Nô</t>
  </si>
  <si>
    <t>Đường vành đai kết nối các xã trong huyện (D10) huyện Krông Nô</t>
  </si>
  <si>
    <t>Đường vào trụ sở Ủy ban nhân dân xã Đắk Drô</t>
  </si>
  <si>
    <t>Nền, móng, mặt đường, hệ thống thoát nước và hệ thống an toàn giao thông</t>
  </si>
  <si>
    <t>Quyết định số 297/QĐ-UBND ngày 27/01/2021</t>
  </si>
  <si>
    <t>2991/QĐ-UBND ngày 10/11/2020</t>
  </si>
  <si>
    <t>Sửa chữa, nâng cấp, mở rộng các tuyến đường giao thông trên địa bàn huyện</t>
  </si>
  <si>
    <t>xã Nam Đà, Nâm Nung, Tân Thành</t>
  </si>
  <si>
    <t>xã Nâm N'Đir, Nâm Nung,</t>
  </si>
  <si>
    <t>2189/QĐ-UBND ngày 27/8/2020</t>
  </si>
  <si>
    <t>Nền, mặt đường và hệ thống thoát nước và hệ thống an toàn giao thông</t>
  </si>
  <si>
    <t>Trường TH Nguyễn Văn Bé</t>
  </si>
  <si>
    <t>Sự nghiệp giáo dục</t>
  </si>
  <si>
    <t>Nâng cấp, mơ rộng nhà lớp học 8 phòng 2 tầng</t>
  </si>
  <si>
    <t xml:space="preserve">Hỗ trợ có mục tiêu cho các xã, thị trấn làm đường BTNT (hỗ trợ xi măng) </t>
  </si>
  <si>
    <t>Vốn chưa  bố trí</t>
  </si>
  <si>
    <t>B.1</t>
  </si>
  <si>
    <t>Đường tránh thao trường và đường tái định canh cho hộ gia đình bị giải tỏa xây dựng thao trường tổng hợp của lực lượng vũ trang tỉnh</t>
  </si>
  <si>
    <t>Trường TH Lê Văn Tám (Tân Lập)</t>
  </si>
  <si>
    <t>Trường THCS Lý Tự Trọng</t>
  </si>
  <si>
    <t>Nâng cấp, mở rộng nhà lớp học 6 phòng 2 tầng</t>
  </si>
  <si>
    <t>Nâng cấp, mở rộng 03 phòng học</t>
  </si>
  <si>
    <t>Nâng cấp, cải tạo cổng, tường rào</t>
  </si>
  <si>
    <t>Nâng cấp, mở rộng đường giao thông thôn Nam Tân xã Nam Đà</t>
  </si>
  <si>
    <t xml:space="preserve">Sửa chữa hàng rào trung tâm chính trị </t>
  </si>
  <si>
    <t>Tổng chiều dài 
107,24 m</t>
  </si>
  <si>
    <t>3361/QĐ-UBND ngày 
31/12/2020</t>
  </si>
  <si>
    <t>Đường bê tông nội thôn Nam Tân, xã Nam Đà, hạng mục: Nền, móng, mặt đường</t>
  </si>
  <si>
    <t>Ban quản lý CTMTQG xã Nam Đà</t>
  </si>
  <si>
    <t>Dài 305m, rộng 3m, dày 16cm</t>
  </si>
  <si>
    <t>Nâng cấp kênh tưới trạm bơm số 1 số 2 và số 3 cánh đồng xã Buôn Choah</t>
  </si>
  <si>
    <t>QĐ số 3295/QĐ-UBND ngày 28/12/2020</t>
  </si>
  <si>
    <t>Trường MN Chòi Non</t>
  </si>
  <si>
    <t>Nâng cấp, cải tạo sân, mái vòm</t>
  </si>
  <si>
    <t>Trường MN Hoàng anh</t>
  </si>
  <si>
    <t>nâng cấp, cải tạo cổng, tường rào</t>
  </si>
  <si>
    <t>Trường THCS TT Đăk Mâm</t>
  </si>
  <si>
    <t>Nâng cấp, cải tạo sân, nhà để xe</t>
  </si>
  <si>
    <t>Trụ sở HĐND&amp;UBND xã Đắk Sôr</t>
  </si>
  <si>
    <t>Trụ sở Đảng ủy, HĐND&amp;UBND xã Nam Xuân</t>
  </si>
  <si>
    <t>Trụ sở HĐN&amp;&amp;UBND thị trấn Đắk Mâm</t>
  </si>
  <si>
    <t>Sửa chữa trung tâm chính trị huyện Krông Nô</t>
  </si>
  <si>
    <t>Vốn chuyển nguồn từ năm 2020 năm 2021</t>
  </si>
  <si>
    <t xml:space="preserve">Nền mặt đường và hệ thống thoát nước </t>
  </si>
  <si>
    <t>Đồ án Quy hoạch chi tiết tỷ lệ 1/500 khu trung tâm thị trấn Đắk Mâm đến năm 2025 và tầm nhìn đến năm 2035</t>
  </si>
  <si>
    <t>1023/QĐ-UBND ngày 
26/4/2021</t>
  </si>
  <si>
    <t>Vỉa hè và hệ thống điện khu vực cánh đồng Nơ Trao</t>
  </si>
  <si>
    <t>Nâng cấp các tuyến kênh nội đồng cánh đồng thôn Đắk Xuân</t>
  </si>
  <si>
    <t>Làm cầu dân sinh và sửa chữa khắc phục sự cố đảm bảo giao thông các tuyến đường huyện</t>
  </si>
  <si>
    <t>Trường THCS Lý tự trọng</t>
  </si>
  <si>
    <t>Trường TH Lê Văn Tám</t>
  </si>
  <si>
    <t>Vốn hỗ trợ xi măng</t>
  </si>
  <si>
    <t>Hỗ trợ làm đường GTNT xã Nam Đà</t>
  </si>
  <si>
    <t>Hỗ trợ làm đường GTNT xã Nâm Nung</t>
  </si>
  <si>
    <t>Hỗ trợ làm đường GTNT xã Đắk Nang</t>
  </si>
  <si>
    <t>Hỗ trợ làm đường GTNT xã Buôn Choah</t>
  </si>
  <si>
    <t>Hỗ trợ làm đường GTNT xã Đức Xuyên</t>
  </si>
  <si>
    <t>Xẵ Đắk Nang</t>
  </si>
  <si>
    <t>Văn phòng Huyện ủy Krông Nô.</t>
  </si>
  <si>
    <t>Kè đá, nhà để xe và nhà bảo vệ</t>
  </si>
  <si>
    <t>Nâng cấp sửa chữa kênh chính nối dài, cánh đồng Đăk Rí, xã Đức Xuyên</t>
  </si>
  <si>
    <t>12</t>
  </si>
  <si>
    <t>13</t>
  </si>
  <si>
    <t>14</t>
  </si>
  <si>
    <t>15</t>
  </si>
  <si>
    <t>16</t>
  </si>
  <si>
    <t>Trụ sở Huyện ủy Krông Nô; Hạng mục: Kè đá, nhà để xe và nhà bảo vệ</t>
  </si>
  <si>
    <t>547/QĐ-UBND ngày 5/3/2021</t>
  </si>
  <si>
    <t>TÌNH HÌNH THỰC HIỆN, GIẢI NGÂN KẾ HOẠCH VỐN ĐẦU TƯ  NĂM 2021 ĐẾN NGÀY 31/5/2021</t>
  </si>
  <si>
    <t>Thanh toán KH vốn đầu tư đến ngày 31/5/2021</t>
  </si>
  <si>
    <t>1116/QĐ-UBND ngày 11/5/2021</t>
  </si>
  <si>
    <t>727/QĐ-UBND ngày 6/4/2021</t>
  </si>
  <si>
    <t>754/QĐ-UBND ngày 7/4/2021</t>
  </si>
  <si>
    <t>762/QĐ-UBND ngày 9/4/2021</t>
  </si>
  <si>
    <t>735/QĐ-UBND ngày 7/4/2021</t>
  </si>
  <si>
    <t>Trường MN Hoàng Anh (điểm chỉnh)</t>
  </si>
  <si>
    <t>Nâng cấp mở rộng nhà lớp học 6 phòng 2 tầng</t>
  </si>
  <si>
    <t>3669/QĐ-UBND ngày 18/12/2019</t>
  </si>
  <si>
    <t>3139/QĐ-UBND ngày 04/12/2020</t>
  </si>
  <si>
    <t>3137/QĐ-UBND ngày 04/12/2020</t>
  </si>
  <si>
    <t>3138/QĐ-UBND ngày 04/12/2020</t>
  </si>
  <si>
    <t>NGUỒN VỐN THU TIỀN SỬ DỤNG ĐẤT NĂM 2021</t>
  </si>
  <si>
    <t>Vốn phân bổ trong năm 2021</t>
  </si>
  <si>
    <t>Trường MN Hoa Ban (điểm chính)</t>
  </si>
  <si>
    <t>Sửa chữa, cải tạo nhà lớp học 6 phòng 2 tầng</t>
  </si>
  <si>
    <t>Trường TH Hoàng Diệu</t>
  </si>
  <si>
    <t>Trường TH Kim Đồng (điểm chính)</t>
  </si>
  <si>
    <t>Nâng cấp, cổng, tường rào</t>
  </si>
  <si>
    <t>Trường TH Bế Văn Đàn (Phân hiệu Phú Hòa)</t>
  </si>
  <si>
    <t>Nâng cấp, cải tạo sân trường</t>
  </si>
  <si>
    <t>20</t>
  </si>
  <si>
    <t>21</t>
  </si>
  <si>
    <t>Danh mục dự kiến hoàn thành năm 2020</t>
  </si>
  <si>
    <t>Vôn đầu tư phát triển</t>
  </si>
  <si>
    <t>Kè chống sạt lở suối Đắk Nang</t>
  </si>
  <si>
    <t>Đường giao thông N6 giao với ngã ba trường THPT Krông Nô</t>
  </si>
  <si>
    <t>Đường bê tông thôn Đăk Hợp, xã Nam Xuân</t>
  </si>
  <si>
    <t>Ban quản lý CTMTQG xã Nam Xuân</t>
  </si>
  <si>
    <t>Dài 130m, rộng 3m, dày 16cm</t>
  </si>
  <si>
    <t xml:space="preserve">Đường giao thông bê tông buôn K62, Đăk Drô </t>
  </si>
  <si>
    <t>Ban quản lý CTMTQG xã Đăk Drô Nam Đà</t>
  </si>
  <si>
    <t>Dài 310m, rộng 3m, dày 16cm</t>
  </si>
  <si>
    <t>Đường giao thông bê tông vào khu sản xuất thôn Phú Vinh, xã Quảng Phú</t>
  </si>
  <si>
    <t>Phú Vinh - Quảng Phú</t>
  </si>
  <si>
    <t>Dài 280m, rộng 3m, dày 16cm</t>
  </si>
  <si>
    <t>Trường Tiểu Nguyễn Văn Bé (phân hiệu Bon Choih), xã Đức Xuyên, hạng mục: Tường rào</t>
  </si>
  <si>
    <t>Bon Choih, xã Đức Xuyên</t>
  </si>
  <si>
    <t>Chiều dài 36m</t>
  </si>
  <si>
    <t>Phú Tân - Đăk Nang</t>
  </si>
  <si>
    <t>Ban Quản lý CT MTQG xã Đắk Nang</t>
  </si>
  <si>
    <t>Nhà văn hóa cộng đồng Buôn Krue, xã Đăk Nang, hạng mục: Tường rào, sân bê tông và nhà vệ sinh</t>
  </si>
  <si>
    <t>Buôn Kruế - Đắk Nang</t>
  </si>
  <si>
    <t>Nhà vệ sinh: 12m2, tường rào dài 32m, sân bê tông 63m2</t>
  </si>
  <si>
    <t>Nhà Văn hóa thôn Đăk Na, xã Tân Thành; hạng mục: Nâng cấp mở rộng hội trường</t>
  </si>
  <si>
    <t>Đăk Na - Tân Thành</t>
  </si>
  <si>
    <t>Ban Quản lý CT MTQG xã Tân Thành</t>
  </si>
  <si>
    <t>Nâng cấp mở rộng hội trường</t>
  </si>
  <si>
    <t>Đường bê tông nông thôn thôn Đăk Hợp, xã Nam Xuân</t>
  </si>
  <si>
    <t>Nhà văn hóa thôn Nam Phú, xã Nam Đà,hạng mục: Nhà hội trường, nhà vệ sinh, sân bê tông, cổng, tường rào</t>
  </si>
  <si>
    <t>Xây mới nhà cấp IV, diện tích 119,3m2, nhà vệ sinh, sân bê tông 60m2, cổng,tường rào</t>
  </si>
  <si>
    <t>Đường bê tông thônNinh Giang, xã Buôn Choah</t>
  </si>
  <si>
    <t>Dài 257m, rộng 3m, dày 16cm</t>
  </si>
  <si>
    <t>Đường vào khu sản xuất đồi Tiền Giang thôn Phú Tân - Phú Thịnh, xã Đăk Nang</t>
  </si>
  <si>
    <t>Dài1000m, rộng 3m, dày 16cm</t>
  </si>
  <si>
    <t>Đường vào khu sản xuất thôn Phú Tiến, xã Đăk Nang</t>
  </si>
  <si>
    <t>Dài1500m, rộng 3m, dày 16cm</t>
  </si>
  <si>
    <t>3.6</t>
  </si>
  <si>
    <t>Đường bê tông nông thôn thôn Đăk Sơn, xã Nam Xuân</t>
  </si>
  <si>
    <t>Dài 1900m, rộng 3m, dày 16cm</t>
  </si>
  <si>
    <t>3.7</t>
  </si>
  <si>
    <t>Đường bê tông nông thôn thôn Đăk Thanh, xã Nam Xuân</t>
  </si>
  <si>
    <t>3.8</t>
  </si>
  <si>
    <t>Đường bê tông nông thôn thôn Lương Sơn, xã Nam Xuân</t>
  </si>
  <si>
    <t>3.9</t>
  </si>
  <si>
    <t>Đường bê tông nông thôn thôn Sơn Hà, xã Nam Xuân</t>
  </si>
  <si>
    <t>3.11</t>
  </si>
  <si>
    <t>Đường nội thôn Đăk Ri, xã Tân Thành</t>
  </si>
  <si>
    <t>3.12</t>
  </si>
  <si>
    <t>Đường nội thôn Đăk Lưu, xã Tân Thành</t>
  </si>
  <si>
    <t>Dài 720m, rộng 3 m, dày 16cm</t>
  </si>
  <si>
    <t>Đường bê tông nông thôn thôn Phú Hưng, xã Quảng Phú</t>
  </si>
  <si>
    <t>Dài 250m, dày 16,rộng3m</t>
  </si>
  <si>
    <t>3.14</t>
  </si>
  <si>
    <t>Đường bê tông nông thôn thôn Phú Thuận, xã Quảng Phú</t>
  </si>
  <si>
    <t>Dài 430m, dày 16,rộng3m</t>
  </si>
  <si>
    <t>3.15</t>
  </si>
  <si>
    <t>Đường bê tông nông thôn thôn Phú Vinh, xã Quảng Phú</t>
  </si>
  <si>
    <t>Dài 300m, dày 16,rộng3m</t>
  </si>
  <si>
    <t>3.16</t>
  </si>
  <si>
    <t>3.17</t>
  </si>
  <si>
    <t>Nhà hiệu bộ trường tiểu học Võ Thị Sáu, xã Đắk Nang</t>
  </si>
  <si>
    <t>Ban Quản lý CT MTQG xã Đăk Nang</t>
  </si>
  <si>
    <t>Nhà 2 tầng, diện tích 25,4x8m</t>
  </si>
  <si>
    <t>3.18</t>
  </si>
  <si>
    <t>3.19</t>
  </si>
  <si>
    <t>3.20</t>
  </si>
  <si>
    <t>3.21</t>
  </si>
  <si>
    <t>Nhà văn hóa thôn Cao Sơn, xã Buôn Choah</t>
  </si>
  <si>
    <t>3.22</t>
  </si>
  <si>
    <t>Nhà văn hóa thôn Buôn Choah, xã Buôn Choah, hạng mục: Nâng cấp mở rộng hội trường</t>
  </si>
  <si>
    <t>3.23</t>
  </si>
  <si>
    <t>Nhà văn hóa thôn Phú Hưng, xã Quảng Phú</t>
  </si>
  <si>
    <t>Xây dựng mới nhà cấp IV diện tích 119,3m2</t>
  </si>
  <si>
    <t>3.24</t>
  </si>
  <si>
    <t>Nhà văn hóa thôn Phú Trung, xã Quảng Phú</t>
  </si>
  <si>
    <t>Nâng cấp, sửa chữa mở rộng hội trường 50m2, cổng, tường rào, sân bê tông 60m2</t>
  </si>
  <si>
    <t>3.25</t>
  </si>
  <si>
    <t>Nhà văn hóa thôn Phú Thuận, xã Quảng Phú</t>
  </si>
  <si>
    <t>Nâng cấp, sửa chữa mở rộng hội trường 40m2, cổng, tường rào.</t>
  </si>
  <si>
    <t>3.26</t>
  </si>
  <si>
    <t>Nhà văn hóa thôn Phú Sơn, xã Quảng Phú</t>
  </si>
  <si>
    <t>Nâng cấp, sửa chữa mở rộng hội trường 50m2, cổng, tường rào, sân bê tông 70m2</t>
  </si>
  <si>
    <t>3.27</t>
  </si>
  <si>
    <t>3.28</t>
  </si>
  <si>
    <t>Trường tiểu học Nguyễn Bá Ngọc (phân hiệu chính) xã Nam Xuân</t>
  </si>
  <si>
    <t>Sân bê tông 2.700m2, tường rào khung sắt, kè đá</t>
  </si>
  <si>
    <t>3.29</t>
  </si>
  <si>
    <t>San lấp mặt bằng 412,5m2, hàng rào 73m, sân bê tông 234,6m2</t>
  </si>
  <si>
    <t xml:space="preserve">Nguồn vốn tỉnh hỗ trợ thực hiện tiêu chí giáo dục trong XDNTM </t>
  </si>
  <si>
    <t>Trường Tiểu học Kim Đồng, xã Nâm N'Đir</t>
  </si>
  <si>
    <t xml:space="preserve">Vốn sự nghiệp </t>
  </si>
  <si>
    <t>5.1</t>
  </si>
  <si>
    <t>5.2</t>
  </si>
  <si>
    <t>5.3</t>
  </si>
  <si>
    <t>5.4</t>
  </si>
  <si>
    <t>5.5</t>
  </si>
  <si>
    <t>5.6</t>
  </si>
  <si>
    <t>5.7</t>
  </si>
  <si>
    <t>Sửa chữa phai chắn điều tiết nước và hệ thống cống tiêu nước Hồ thị trấn Đăk Mâm</t>
  </si>
  <si>
    <t>5.8</t>
  </si>
  <si>
    <t>Nạo vét kênh tiêu và cống tiêu cánh đồng xã Buôn Choah</t>
  </si>
  <si>
    <t>5.9</t>
  </si>
  <si>
    <t>5.10</t>
  </si>
  <si>
    <t>5.11</t>
  </si>
  <si>
    <t>5.12</t>
  </si>
  <si>
    <t>5.13</t>
  </si>
  <si>
    <t>5.14</t>
  </si>
  <si>
    <t>5.15</t>
  </si>
  <si>
    <t>5.16</t>
  </si>
  <si>
    <t>5.17</t>
  </si>
  <si>
    <t>5.18</t>
  </si>
  <si>
    <t>5.19</t>
  </si>
  <si>
    <t>5.20</t>
  </si>
  <si>
    <t>5.21</t>
  </si>
  <si>
    <t>5.22</t>
  </si>
  <si>
    <t>Trường MN Hướng Dương</t>
  </si>
  <si>
    <t>Trường TH Trần Quốc Toản (Điểm chính)</t>
  </si>
  <si>
    <t>Nang cấp, sửa chữa 06 phòng học</t>
  </si>
  <si>
    <t>Xây dựng đường nội thôn trong khu quy hoạch</t>
  </si>
  <si>
    <t>Trường THCS Đắk Sôr</t>
  </si>
  <si>
    <t>Trường TH Lê Thị Hồng Gấm</t>
  </si>
  <si>
    <t>Trường TH Trần Văn Ơn, HM: Nâng cấp sửa chữa 07 phòng học</t>
  </si>
  <si>
    <t>PHỤ LỤC 03A</t>
  </si>
  <si>
    <t>1276/QĐ-UBND ngày 08/6/2021</t>
  </si>
  <si>
    <t>Nâng cấp, sửa chữa các tuyến kênh nội đồng cánh đồng Buôn K62 xã Đăk D rô</t>
  </si>
  <si>
    <t>Nâng cấp, sửa chữa kênh chính nối dài, cánh đồng Đắk Rí, xã Đức Xuyên</t>
  </si>
  <si>
    <t xml:space="preserve">Nâng cấp, sửa chữa tuyến kênh chính trạm bơm D12 </t>
  </si>
  <si>
    <t xml:space="preserve">1354/QĐ-UBND ngày 22/6/2021 </t>
  </si>
  <si>
    <t xml:space="preserve"> 1411/QĐ-UBND ngày 30/6/2021</t>
  </si>
  <si>
    <t>1243/QĐ-UBND ngày 02/6/2021</t>
  </si>
  <si>
    <t>Xã Đăk Đrô</t>
  </si>
  <si>
    <t>Ban chỉ huy quân sự huyện Krông Nô</t>
  </si>
  <si>
    <t>Ban CHQS huyện</t>
  </si>
  <si>
    <t xml:space="preserve">Cải tạo khu vực trận địa phòng không </t>
  </si>
  <si>
    <t>Phòng Tài chính - KH</t>
  </si>
  <si>
    <t xml:space="preserve">Nhà làm việc các phòng ban (khu A), </t>
  </si>
  <si>
    <t>Sửa chữa nhà vệ sinh và chống thấm toàn bộ nhà làm việc</t>
  </si>
  <si>
    <t>1330/QĐ-UBND ngày 17/6/2021</t>
  </si>
  <si>
    <t>Nâng cấp, sửa chữa Trung tâm giáo dục nghê nghiệp - Giáo dục thường xuyên</t>
  </si>
  <si>
    <t>Trung tâm GDNN - Giáo dục thường xuyên</t>
  </si>
  <si>
    <t>PHỤ BIỂU</t>
  </si>
  <si>
    <t>TỔNG HỢP BÁO CÁO TÌNH HÌNH QUYẾT TOÁN DỰ ÁN HOÀN THÀNH SỬ DỤNG VỐN NHÀ NƯỚC 6 THÁNG ĐẦU NĂM 2021</t>
  </si>
  <si>
    <t>(Kèm theo Công văn số:   .../UBND-TCKH  ngày ... /7/2021 của UBND huyện Krông Nô)</t>
  </si>
  <si>
    <t>1. Dự án hoàn thành đã phê duyệt quyết toán trong kỳ báo cáo</t>
  </si>
  <si>
    <t>Tổng số dự án</t>
  </si>
  <si>
    <t>TMĐT được duyệt của các dự án được phê duyệt quyết toán</t>
  </si>
  <si>
    <t>Giá trị  CĐT đề nghị
quyết toán</t>
  </si>
  <si>
    <t>Giá trị QT dự án hoàn thành
được duyệt</t>
  </si>
  <si>
    <t>Chênh lệch so với giá trị đề nghị QT</t>
  </si>
  <si>
    <t>Số vốn còn lại chưa thanh toán so với giá trị QT được duyệt</t>
  </si>
  <si>
    <t>Số vốn đã được xử lý đến thời điểm ký báo cáo</t>
  </si>
  <si>
    <t>8=7-6</t>
  </si>
  <si>
    <t>Tổng cộng (2+3)</t>
  </si>
  <si>
    <t>Nhóm C</t>
  </si>
  <si>
    <t>Dự án hoàn thành từ các năm trước chuyển sang</t>
  </si>
  <si>
    <t>2.1.2</t>
  </si>
  <si>
    <t>2.1.3</t>
  </si>
  <si>
    <t>2.1.4</t>
  </si>
  <si>
    <t>2.1.5</t>
  </si>
  <si>
    <t>2.1.6</t>
  </si>
  <si>
    <t>2.1.7</t>
  </si>
  <si>
    <t>2.1.8</t>
  </si>
  <si>
    <t>2.1.9</t>
  </si>
  <si>
    <t>2.1.10</t>
  </si>
  <si>
    <t>2.1.11</t>
  </si>
  <si>
    <t>2.1.12</t>
  </si>
  <si>
    <t>2.1.13</t>
  </si>
  <si>
    <t>2.1.14</t>
  </si>
  <si>
    <t>Dự án hoàn thành trong năm báo cáo</t>
  </si>
  <si>
    <t>Chi An ninh - Quốc phòng</t>
  </si>
  <si>
    <t xml:space="preserve">1389/QĐ-UBND ngày 29/6/2021 </t>
  </si>
  <si>
    <t>Sửa chữa, mở rộng đường huyện Đắk Mâm - Nâm Nung - Nâm Nđir (giai đoạn 2)</t>
  </si>
  <si>
    <t>Chi lĩnh vực văn hóa</t>
  </si>
  <si>
    <t>Trụ sở Trung tâm văn hóa - Thể thao và Truyền thông</t>
  </si>
  <si>
    <t>Trung tâm văn hóa - Thể thao và Truyền thông</t>
  </si>
  <si>
    <t>Sửa chữa sân bê tông, làm mới sân bóng chuyền, bồn cây</t>
  </si>
  <si>
    <t>NGUỒN VỐN ĐẦU TƯ</t>
  </si>
  <si>
    <t>a.1</t>
  </si>
  <si>
    <t>a.2</t>
  </si>
  <si>
    <t>Đơn vị thi công</t>
  </si>
  <si>
    <t>Công ty THHH XD đầu tư XD SƠn Long (GĐ: Trần Văn Bi); Hoàng Hoa Thám, TP Buôn Mê Thuộc.</t>
  </si>
  <si>
    <t>Công TNHH  XDCK Phúc Anh</t>
  </si>
  <si>
    <t>Công ty TNHH Khánh Tài (GĐ: Đinh Phước Tuấn); ĐC: 84/2/5 Mai Hắc Đế, TP Buôn Ma Thuộc, Tỉnh Đắk Lắk</t>
  </si>
  <si>
    <t>Đang lựa chọn nhà thầu</t>
  </si>
  <si>
    <t>Công ty TNHH MTV tập đoàn Khánh Dương (Chu Kỳ Dương), xã Đắk Drô, Krông Nô, Đăk Nông</t>
  </si>
  <si>
    <t>Công ty THHH XD đầu tư XD Sơn Long (GĐ: Trần Văn Bi); Hoàng Hoa Thám, TP Buôn Mê Thuột.</t>
  </si>
  <si>
    <t>Công ty TNHH xây dựng Trung Vũ (GĐ: Đào Văn Vũ); xã Pơng Đrang, Krông Buk, Đăk lăk</t>
  </si>
  <si>
    <t>Công ty TNHH XDTM Hoàng Minh Phúc (24 Nguyễn Văn Linh- P. Tân An - TP BMT, giám đốc: Trần Viết Quốc)</t>
  </si>
  <si>
    <t>Công ty TNHH XD Hoa Phương ( 90 Nguyễn Chí Thanh, P. Tân An, TP BMT, giám đốc  Lê Ngọc Đồng)</t>
  </si>
  <si>
    <t>Công ty TNHH Q&amp;Q ( GĐ: Huỳnh Văn Tuyến); ĐC: TT Đắk Mâm, huyện Krông Nô, Đắk Nông</t>
  </si>
  <si>
    <t xml:space="preserve">Sửa chữa Trung tâm Chính trị huyện Krông Nô </t>
  </si>
  <si>
    <t>Sửa chữa Hội trường lớn, nhà xe, hàng rào</t>
  </si>
  <si>
    <t>721/QĐ-UBND ngày 01/4/2021</t>
  </si>
  <si>
    <t>Số QĐ phê duyệt hoặc QTDAHT</t>
  </si>
  <si>
    <t>Ước thực hiện KH vốn đầu tư đến 30/6/2021</t>
  </si>
  <si>
    <t>Dự án chỉnh trang khu dân cư đô thị phía sau tiệm vàng Hông Bình</t>
  </si>
  <si>
    <t>3239/QĐ-UBND ngày 05/12/2018</t>
  </si>
  <si>
    <t>Trung tâm xã Đức Xuyên, hạng mục: Xây trụ sở HĐND&amp;UBND xã Đức Xuyên</t>
  </si>
  <si>
    <t>Đền bù GPMB; Xây dựng trụ sở mới</t>
  </si>
  <si>
    <t>2566/QĐ-UBND ngày 23/9/2020</t>
  </si>
  <si>
    <t>Kế hoạch vốn đã bố trí</t>
  </si>
  <si>
    <t>TH/KH đã bố trí</t>
  </si>
  <si>
    <t>22</t>
  </si>
  <si>
    <t>23</t>
  </si>
  <si>
    <t>24</t>
  </si>
  <si>
    <t>25</t>
  </si>
  <si>
    <t>26</t>
  </si>
  <si>
    <t>27</t>
  </si>
  <si>
    <t xml:space="preserve">TÌNH HÌNH THỰC HIỆN, GIẢI NGÂN KẾ HOẠCH VỐN ĐẦU TƯ  NĂM 2021 </t>
  </si>
  <si>
    <t>28</t>
  </si>
  <si>
    <t>Sửa chữa đường giao thông liên xã Đăk Mâm - Tân Thành - Nâm Nung, hạng mục: Sửa chữa, đảm bảo giao thông</t>
  </si>
  <si>
    <t>Dự án kiên cố hóa trường lớp mầm non và tiểu học giai đoạn 2017-2020 của huyện Krông Nô, hạng mục: Trường TH Nguyễn Văn Trỗi và trường MN Chòi Non xã Buôn Choah</t>
  </si>
  <si>
    <t>Cải tạo, nâng cấp công trình cấp nước sinh hoạt thôn Đắk Rô, xã Tân Thành, huyện Krông Nô</t>
  </si>
  <si>
    <t>Xây dựng hội trường các thôn Thanh Thái, Tân Lập, Nam Tiến, xã Nâm Nung, huyện Krông Nô</t>
  </si>
  <si>
    <t>Đường huyện Tân Thành đi xã Đắk Săk, huyện Krông Nô</t>
  </si>
  <si>
    <t>Phương án bồi thường, hỗ trợ công trình Khu trung tâm cụm xã Đắk Drô</t>
  </si>
  <si>
    <t>Rãnh thoát thải khu dân cư từ trạm y tế xã Nâm Nung đến nhà ông Ngô Văn Khang</t>
  </si>
  <si>
    <t>Đường bê tông giao thông nông thôn thôn Tân Lập, xã Nâm Nung</t>
  </si>
  <si>
    <t>Đường bê tông giao thông nông thôn Bon Rcập, xã Nâm Nung</t>
  </si>
  <si>
    <t>Đường bê tông giao thông nông thôn vào khu nghĩa trang bon Ja Rah, xã Nâm Nung</t>
  </si>
  <si>
    <t>Phá dỡ, san lấp mặt bằng trường TH Kim Đồng, xã Nâm N'Đir</t>
  </si>
  <si>
    <t>2.1.15</t>
  </si>
  <si>
    <t>2.1.16</t>
  </si>
  <si>
    <t>2.1.17</t>
  </si>
  <si>
    <t>2.1.18</t>
  </si>
  <si>
    <t>2.1.19</t>
  </si>
  <si>
    <t>2.1.20</t>
  </si>
  <si>
    <t>2.1.21</t>
  </si>
  <si>
    <t>2.1.22</t>
  </si>
  <si>
    <t>2.1.23</t>
  </si>
  <si>
    <t>2.1.24</t>
  </si>
  <si>
    <t>2.1.25</t>
  </si>
  <si>
    <t>2.1.26</t>
  </si>
  <si>
    <t>DANH MỤC CÁC DỰ ÁN GIẢI NGÂN KHÔNG ĐẠT TỶ LỆ QUY ĐỊNH THEO CÁC VĂN BẢN CHỈ ĐẠO CỦA TỈNH, HUYỆN</t>
  </si>
  <si>
    <t>Vướng đền bù</t>
  </si>
  <si>
    <t>Do Chờ văn bản cho phép kéo dài thời gian thực hiện Nghị Quyết 04/HĐND tỉnh và HĐND tỉnh mới ban hành nghị quyết kéo dài thười gian thực hiện NGhị quyết 04/2018/NQ-HĐND và các đơn vị đang triển khai thực hiện</t>
  </si>
  <si>
    <t>Công trình hoàn thành</t>
  </si>
  <si>
    <t>Đường giao thông nông thôn, thôn Đăk Thanh xã Nam Xuân</t>
  </si>
  <si>
    <t>Đường giao thông nông thôn, thôn Lương Sơn xã Nam Xuân</t>
  </si>
  <si>
    <t>Đường giao thông nông thôn, thôn  Sơn Hà xã Nam Xuân</t>
  </si>
  <si>
    <t>2.1.27</t>
  </si>
  <si>
    <t>2.1.28</t>
  </si>
  <si>
    <t>2.1.29</t>
  </si>
  <si>
    <t>Xây dựng cơ sở vật chất du lịch công viên địa chất toàn cầu UNESCO Đắk Nông tại điểm số 8 (núi lửa Nâm Kar) và điểm số 10 (cánh đồng lúa ven núi lửa)</t>
  </si>
  <si>
    <t>huyện Krông nô</t>
  </si>
  <si>
    <t>86/NQ-HDND ngày 11/5/2021</t>
  </si>
  <si>
    <t>Tỉnh mới phân bổ ngày 29/9/2021</t>
  </si>
  <si>
    <t>Do đang điều chỉnh dự án</t>
  </si>
  <si>
    <t>Đang hoàn thiện hồ sơ trình quyết toán</t>
  </si>
  <si>
    <t>Nâng cấp, mở rộng tuyến đường huyện Đắk Mâm - Nâm Nung - Nâm N'Đir (đoạn trung tâm xã Nâm Nung)</t>
  </si>
  <si>
    <t>M,,,,,,,,,,,,,,,,,,,,,,,……./…..7654321`</t>
  </si>
  <si>
    <t>Nhà bia ghi danh xã Đăk Drô, huyện Krông Nô , hạng mục: Cải tạo, nâng cấp</t>
  </si>
  <si>
    <t>Nghĩa trang liệt sĩ huyện Krông Nô, hạng mục: Cải tạo, nâng cấp</t>
  </si>
  <si>
    <t>Đường giao thông nông thôn, buôn 9, xã Đắk Drô</t>
  </si>
  <si>
    <t>Nhà văn hóa Buôn 9, hạng mục: Nhà vệ sinh, sửa chữa cổng tường rào</t>
  </si>
  <si>
    <t>Đường vào khu quy hoạch bán đấu giá quyền sử đất thôn Quảng Hà (nối tiếp)</t>
  </si>
  <si>
    <t>2.1.30</t>
  </si>
  <si>
    <t>2.1.31</t>
  </si>
  <si>
    <t>2.1.32</t>
  </si>
  <si>
    <t>2.1.33</t>
  </si>
  <si>
    <t>2.1.34</t>
  </si>
  <si>
    <t>2.1.35</t>
  </si>
  <si>
    <t>2.1.36</t>
  </si>
  <si>
    <t>Chủ đầu tư chưa hoàn thiện hồ sơ và lập báo cáo quyết toán</t>
  </si>
  <si>
    <t>Chủ đầu tư đang hoàn thiện hồ sơ trình quyết toán</t>
  </si>
  <si>
    <t>TỔNG HỢP DANH MỤC CÔNG TRÌNH  PHÒNG TÀI CHÍNH - KẾ HOẠCH ĐÃ NHẬN HỒ SƠ QUYẾT TOÁN</t>
  </si>
  <si>
    <t>Ngày nhận hồ sơ</t>
  </si>
  <si>
    <t>15/10/2021</t>
  </si>
  <si>
    <t>13/10/2021</t>
  </si>
  <si>
    <t>Đơn vị QLDA là công ty TNHH tư vấn XD Hợp Thành phối hợp cùng chủ đầu tư hoàn thiện hồ sơ trình quyết toán trước 30/10</t>
  </si>
  <si>
    <t>Đơn vị QLDA là công ty TNHH MTV TV&amp;KTXD Vạn Thành phối hợp cùng chủ đầu tư hoàn thiện hồ sơ trình quyết toán trước 30/10</t>
  </si>
  <si>
    <t>Đơn vị QLDA là công ty TNHH tư vấn &amp; XD Hữu Thịnh phối hợp cùng chủ đầu tư hoàn thiện hồ sơ trình quyết toán trước 30/10</t>
  </si>
  <si>
    <t>Đơn vị QLDA là công ty TNHH MTV XD Nguyên Lâm phối hợp cùng chủ đầu tư hoàn thiện hồ sơ trình quyết toán trước 30/10</t>
  </si>
  <si>
    <t>Thanh toán KH vốn đầu tư đến ngày 15/10/2021</t>
  </si>
  <si>
    <t>Thanh toán KH vốn đầu tư đến ngày  15/10/2021</t>
  </si>
  <si>
    <t>Còn lại chưa giải ngân</t>
  </si>
  <si>
    <t>Tổng thu nguồn sử dụng đất sau khi trừ 30%</t>
  </si>
  <si>
    <t>số tiền còn lại</t>
  </si>
  <si>
    <t>Nhà văn hóa xã Đắk Sôr</t>
  </si>
  <si>
    <t>Trường THCS Nâm Nung</t>
  </si>
  <si>
    <t>Nạo vét nắn dòng suối Đắk Rí</t>
  </si>
  <si>
    <t>Sửa chữa truụ sở Công an huyện</t>
  </si>
  <si>
    <t>Di dời, hạ trồng mới cây xanh, cải tạo mặt bằng cảnh quan và hệ thống điện chiếu sáng đô thị</t>
  </si>
  <si>
    <t>2.1.37</t>
  </si>
  <si>
    <t>2.1.38</t>
  </si>
  <si>
    <t>2.1.39</t>
  </si>
  <si>
    <t>2.1.40</t>
  </si>
  <si>
    <t>2.1.41</t>
  </si>
  <si>
    <t>Sửa chữa, nâng cấp, mở rộng tuyến đường huyện Đắk Sôr đi Nam Xuân (ĐH 56)</t>
  </si>
  <si>
    <t>Nâng cấp kênh nội đồng cánh đồng xã Nâm N'Đir</t>
  </si>
  <si>
    <t>29</t>
  </si>
  <si>
    <t>2237/QĐ-UBND ngày 14/9/2021</t>
  </si>
  <si>
    <t>2246/QĐ-UBND ngày 14/9/2021</t>
  </si>
  <si>
    <t>30</t>
  </si>
  <si>
    <t>31</t>
  </si>
  <si>
    <t>32</t>
  </si>
  <si>
    <t>33</t>
  </si>
  <si>
    <t>2.1.42</t>
  </si>
  <si>
    <t>2.1.43</t>
  </si>
  <si>
    <t>Chủ đầu tư đã nộp hồ sơ phòng Tài chính  nhưng còn thiếu hồ sơ  chờ bổ sung hồ sơ</t>
  </si>
  <si>
    <t>Chủ đầu tư đang hoàn thiện hồ sơ trình quyết toán. Công trình mới nghiệm thu đưa vào sử dụng tháng 11/2021</t>
  </si>
  <si>
    <t>Chủ đầu tư đang hoàn thiện hồ sơ trình quyết toán. Công trình nghiệm thu đưa vào sử sụng sau khi thực hiện kiến nghị của thanh tra vào tháng 10/2021</t>
  </si>
  <si>
    <t>Trường Tiểu học Nguyễn Viết Xuân; Hạng mục: Cổng, tường rào, sân bê tông và nhà vệ sinh</t>
  </si>
  <si>
    <t>Trường tiểu học Lê Lợi (HM: Nhà lớp học 08 phòng 2 tầng)</t>
  </si>
  <si>
    <t>2.1.44</t>
  </si>
  <si>
    <t>Sửa chữa phai điều tiết nước và hệ thống cống tiêu nước hồ thị trấn Đắk Mâm</t>
  </si>
  <si>
    <t>Đơn vị tính: Triệu đồng.</t>
  </si>
  <si>
    <t>Đường ống cấp nước sạch tập trung Bon Dru và Bon Yok Linh</t>
  </si>
  <si>
    <t xml:space="preserve">Trường TH Nguyễn Bá ngọc, hàng mục: Cổng, tường rào; </t>
  </si>
  <si>
    <t>Trường TH Phan Chu trinh, hạng mục: Nâng cấp mở rông nhà lớp 8 phòng 2 tầng</t>
  </si>
  <si>
    <t>Trường Mầm non Họa Mi, hạng mục nâng cấp, mở rộng nhà lớp 8 phòng 2 tầng</t>
  </si>
  <si>
    <t>Trường Mầm non Vàng Anh hạng mục: Nâng cấp, mở rộng nhà hiệu bộ</t>
  </si>
  <si>
    <t>Nhà lớp học 6 phòng 2 tầng trường tiểu học Trần Phú, thị trấn Đăk Mâm</t>
  </si>
  <si>
    <t>Trường tiểu học Kim Đồng xã Nâm N'Đir, Hạng mục: Nhà lớp học 10 phòng 2 tầng</t>
  </si>
  <si>
    <t>Trường tiểu học Nguyễn Viết Xuân (5 phòng học)</t>
  </si>
  <si>
    <t>Nhà văn hóa thôn Nam Phú</t>
  </si>
  <si>
    <t>Trường Mầm non Hoa Hồng (nâng cấp, mở rộng nhà hiệu bộ )</t>
  </si>
  <si>
    <t>Trường Mầm non Sơn Ca (phân hiệu Nam Hải) (nâng cấp mở rộng 2 phòng học)</t>
  </si>
  <si>
    <t>Trường Mầm non Họa Mi (điểm chính) (nâng cấp mở rộng cổng, tường rào)</t>
  </si>
  <si>
    <t>Trường Mầm non Hoàng Anh (nhà hiệu bộ)</t>
  </si>
  <si>
    <t>Trường Tiểu học Lê Thị Hồng Gấm (nâng cấp, mở rộng tường rào, nhà vệ sinh)</t>
  </si>
  <si>
    <t>Trường Tiểu học Hoàng Diệu (nâng cấp, sửa chữa 7 phòng học)</t>
  </si>
  <si>
    <t>Trường THCS Nâm N'Đir (nâng cấp, sửa chữa 16 phòng học)</t>
  </si>
  <si>
    <t>Trường MN Hướng Dương (Nâng cấp, mở rộng bếp ăn)</t>
  </si>
  <si>
    <t>Trường TH Trần Quốc Toản (Điểm chính) (Nâng cấp, sửa chữa 6 phòng học)</t>
  </si>
  <si>
    <t>Trường MN Chòi Non (nâng cấp, cải tạo sân, mái vòm)</t>
  </si>
  <si>
    <t>Trường MN Hoàng Anh (nâng cấp, cải tạo cổng, tường rào)</t>
  </si>
  <si>
    <t>Trường TH Lê Văn Tám (Tân Lập) (Nâng cấp, mở rộng  3 phòng học)</t>
  </si>
  <si>
    <t>Trường MN Hoàng Anh (điểm chỉnh) (nâng cấp, mở rộng bếp ăn)</t>
  </si>
  <si>
    <t>Trường TH Kim Đồng (điểm chính) (nâng cấp cổng, tường rào)</t>
  </si>
  <si>
    <t>Trường THCS TT Đăk Mâm (nâng cấp, cải tạo sân, nhà để xe)</t>
  </si>
  <si>
    <t>Trường THCS Lý Tự Trọng (nâng cấp, cải tạo cổng, tường rào)</t>
  </si>
  <si>
    <t>Danh mục hoàn thành từ năm 2020 trở về trước</t>
  </si>
  <si>
    <t>Chủ đầu tư chậm lập hồ sơ quyết toán</t>
  </si>
  <si>
    <t>Chủ đầu tư đang hoàn thiện hồ sơ quyết toán</t>
  </si>
  <si>
    <t>34</t>
  </si>
  <si>
    <t>UBND thị trấn Đắk Mâm</t>
  </si>
  <si>
    <t>Ban quản lý CTMTQGTT Đắk Mâm</t>
  </si>
  <si>
    <t>Ban quản lý CTMTQG xã Quảng Phú</t>
  </si>
  <si>
    <t>Ban quản lý CTMTQG xã Nâm N'Đir</t>
  </si>
  <si>
    <t>xã Đắk Drô</t>
  </si>
  <si>
    <t>2022-2024</t>
  </si>
  <si>
    <t>1763/QĐ-UBND ngày 31/11/2021</t>
  </si>
  <si>
    <t>Tu sửa cấp thiết, bảo quản định kỳ di tích lịch sử căn cứ kháng chiến B4-Liên tỉnh IV(1959-1975) tại Nâm Nung tỉnh ĐắkNông</t>
  </si>
  <si>
    <t>Huyện 
Krông Nô</t>
  </si>
  <si>
    <t>Ban QLDA
&amp;PTQĐ 
huyện 
Krông Nô</t>
  </si>
  <si>
    <t>2058/QĐ- UBND 
26/11/2021</t>
  </si>
  <si>
    <t>Đường giao thông xã ĐắkDrô đi xã Tân Thành huyện Krông Nô(ĐH66)</t>
  </si>
  <si>
    <t>1517/QĐ- UBND 
10/9/2021</t>
  </si>
  <si>
    <t xml:space="preserve">Trụ sở HĐND&amp;UBND xã
Tân Thành </t>
  </si>
  <si>
    <t>2039/QĐ- UBND 
24/11/2021</t>
  </si>
  <si>
    <t xml:space="preserve">Hồ Đắk Ri 2 xã Tân Thành huyện Krông Nô </t>
  </si>
  <si>
    <t>2365/QĐ- UBND 
31/12/2021</t>
  </si>
  <si>
    <t>Công trình thanh toán  nợ</t>
  </si>
  <si>
    <t>Đường ĐắkMâm đi đồn 7(759)- Tỉnh lộ 3 đoạn từ Km0+000 đến Km0+900 và đoạn nối trục N7 thị trấn ĐắkMâm huyện Krông Nô tỉnh ĐắkNông</t>
  </si>
  <si>
    <t>UBND Huyện 
Krông Nô</t>
  </si>
  <si>
    <t>2013-
2017</t>
  </si>
  <si>
    <t>1432/QĐ- UBND 
31/10/2021;
1838/QĐ-
-UBND 
ngày 12/8/2016</t>
  </si>
  <si>
    <t xml:space="preserve">Đường giao thông phát triển đô thị mới thị trấn Đắk Mâm huyện Krông Nô </t>
  </si>
  <si>
    <t>2022-
2025</t>
  </si>
  <si>
    <t>22/NQ-HĐND
11/5/2021;
2052/QĐ
-UBND 
25/11/2021</t>
  </si>
  <si>
    <t xml:space="preserve">Đường giao thông từ thị trấn ĐắkMâm đi xã Nâm Nung và xã Nâm Nđir
huyện Krông Nô(ĐH57) </t>
  </si>
  <si>
    <t>21/NQ-HĐND
11/5/2021;
1999/QĐ
-UBND 
19/11/2021</t>
  </si>
  <si>
    <t>NGUỒN VỐN TỈNH PHÂN CẤP NĂM 2022</t>
  </si>
  <si>
    <t>Lĩnh vực thủy lợi</t>
  </si>
  <si>
    <t>Trạm bơm điện bon choih xã Đức Xuyên</t>
  </si>
  <si>
    <t>Trường TH Lê Văn Tám (phân hiệu Tân Lập)</t>
  </si>
  <si>
    <t>Đương thôn Nam Hợp đi suối Bong</t>
  </si>
  <si>
    <t>Lĩnh vực cấp, thoát nước</t>
  </si>
  <si>
    <t>Công trình cấp nước tập trung thôn Đắk Sơn</t>
  </si>
  <si>
    <t>Lĩnh vực An ninh - Quốc phòng</t>
  </si>
  <si>
    <t>Trụ sở làm việc Công an xã Đắk Drô</t>
  </si>
  <si>
    <t>Trụ sở làm việc Công an xã Nâm Nung</t>
  </si>
  <si>
    <t>Xây mới nhà làm việc xã đội xã Nâm Nung</t>
  </si>
  <si>
    <t>Kênh nội đồng cánh đồng xã Đắk Drô</t>
  </si>
  <si>
    <t>Lĩnh vực sự nghiệp kinh tế và dịch vụ khác</t>
  </si>
  <si>
    <t>Lĩnh vực hạ tầng kỹ thuật khác</t>
  </si>
  <si>
    <t>San lấp mặt bằng các khu vực khai thác quỹ đất (khu vực cánh đồng La Trao)</t>
  </si>
  <si>
    <t>7583473</t>
  </si>
  <si>
    <t>7929464</t>
  </si>
  <si>
    <t>7929760</t>
  </si>
  <si>
    <t>7933813</t>
  </si>
  <si>
    <t>7934334</t>
  </si>
  <si>
    <t>7934333</t>
  </si>
  <si>
    <t>7929759</t>
  </si>
  <si>
    <t>7933812</t>
  </si>
  <si>
    <t>2049/QĐ-UBND ngày 27/7/2020</t>
  </si>
  <si>
    <t>Nhà lớp học 6 phòng 2 tầng</t>
  </si>
  <si>
    <t>5046/QĐ-UBND ngày 09/12/2021</t>
  </si>
  <si>
    <t>4878/QĐ-UBND ngày 25/11/2021</t>
  </si>
  <si>
    <t>BT 2km, nền đường</t>
  </si>
  <si>
    <t>4720/QĐ-UBND ngày 10/11/2021</t>
  </si>
  <si>
    <t>Cấp nước 200 hộ</t>
  </si>
  <si>
    <t>5145/QĐ-UBND ngày 20/12/2021</t>
  </si>
  <si>
    <t>Trụ sở làm việc cấp IV, 01 tầng</t>
  </si>
  <si>
    <t>5066/QĐ-UBND ngày 10/12/2021</t>
  </si>
  <si>
    <t>4703/QĐ-UBND ngày 09/11/2021</t>
  </si>
  <si>
    <t>xã Nâm Nung</t>
  </si>
  <si>
    <t>Nhà làm việc cấp IV</t>
  </si>
  <si>
    <t>5067/QĐ-UBND ngày 10/12/2021</t>
  </si>
  <si>
    <t xml:space="preserve"> 3301/QĐ-UBND ngày 29/12/2020</t>
  </si>
  <si>
    <t>5069/QĐ-UBND ngày 10/12/2021</t>
  </si>
  <si>
    <t>Nhà tập đa năng</t>
  </si>
  <si>
    <t>5152/QĐ-UBND ngày 20/12/2021</t>
  </si>
  <si>
    <t>1205,71m kênh</t>
  </si>
  <si>
    <t>5068/QĐ-UBND ngày 10/12/2021</t>
  </si>
  <si>
    <t>2298/QĐ-UBND ngày 17/9/2021</t>
  </si>
  <si>
    <t>2022-2025</t>
  </si>
  <si>
    <t>San lấp mặt bằng khoảng 18.000m2</t>
  </si>
  <si>
    <t>2022-2023</t>
  </si>
  <si>
    <t>5144/QĐ-UBND ngày 20/12/2021</t>
  </si>
  <si>
    <t>4.3</t>
  </si>
  <si>
    <t>B.2.1</t>
  </si>
  <si>
    <t>6.1</t>
  </si>
  <si>
    <t>TÌNH HÌNH THỰC HIỆN, GIẢI NGÂN KẾ HOẠCH VỐN ĐẦU TƯ  NĂM 2022</t>
  </si>
  <si>
    <t>Kế hoạch vốn ĐT năm 2022</t>
  </si>
  <si>
    <t>Kế hoạch năm 2022</t>
  </si>
  <si>
    <t>Kế hoạch năm 2021 kéo dài</t>
  </si>
  <si>
    <t>Dự án hoàn thành trong năm 2021</t>
  </si>
  <si>
    <t>TỔNG HỢP GIẢI NGÂN VỐN SỰ NGHIỆP NĂM 2022</t>
  </si>
  <si>
    <t>3589/QĐ-UBND ngày 16/12/2019</t>
  </si>
  <si>
    <t>Lũy kế vốn đã bố trí, thanh toán đến 31/12/2021</t>
  </si>
  <si>
    <t>3590/QĐ-UBND ngày 16/12/2019</t>
  </si>
  <si>
    <t xml:space="preserve">Cắm mốc giới thu hồi đất đối với các khu vực đã được thu hồi tại tổ dân phố 2 thị trấn ĐắkMâm </t>
  </si>
  <si>
    <t xml:space="preserve">Trường MN Hoàng Anh (Điểm chính). </t>
  </si>
  <si>
    <t xml:space="preserve"> Nâng cấp, mở rộng nhà lớp học 6 phòng 2 tầng</t>
  </si>
  <si>
    <t>Phòng Giáo dục &amp; Đào tạo</t>
  </si>
  <si>
    <t>727/QĐ-UBND ngày 06/4/2021</t>
  </si>
  <si>
    <t xml:space="preserve">Đường giao thông từ thị trấn ĐắkMâm đi xã Nâm Nung và xã Nâm Nđir huyện Krông Nô(ĐH57) </t>
  </si>
  <si>
    <t>Đang triển khai lập hồ sơ</t>
  </si>
  <si>
    <t>Trường THCS Đắk Nang</t>
  </si>
  <si>
    <t>TỔNG HỢP TIẾN ĐỘ THỰC HIỆN CÁC DỰ ÁN, CÔNG TRÌNH MỞ MỚI 2022</t>
  </si>
  <si>
    <t>Hội trường thôn Quảng Hà xã Nâm N'đir</t>
  </si>
  <si>
    <t>Nhà văn hóa bon Đắk Prí</t>
  </si>
  <si>
    <t>Đường giao thông thôn Nam Dao xã Nâm N'Đir</t>
  </si>
  <si>
    <t>Trường tiểu học Phan Bội Châu, xã Nâm N'Đir; hạng mục: Khối hiệu bộ</t>
  </si>
  <si>
    <t>Trường tiểu học Kim Đồng (địa điểm mới), xã Nâm N'Đir</t>
  </si>
  <si>
    <t>Nam Dao - Nâm N'Đir</t>
  </si>
  <si>
    <t>Đường bê tông giao thông nông thôn bon Đắk Prí, xã Nâm N'Đir</t>
  </si>
  <si>
    <t>Tên Công trình/ Dự án</t>
  </si>
  <si>
    <t>Dự kiến tiến độ thực hiện</t>
  </si>
  <si>
    <t>Tháng 1/2022</t>
  </si>
  <si>
    <t>Tháng 2/2022</t>
  </si>
  <si>
    <t>Tháng 3/2022</t>
  </si>
  <si>
    <t>Tháng 4/2022</t>
  </si>
  <si>
    <t>Tháng 5/2022</t>
  </si>
  <si>
    <t>Tháng 6/2022</t>
  </si>
  <si>
    <t>Tháng 7/2022</t>
  </si>
  <si>
    <t>Tháng 8/2022</t>
  </si>
  <si>
    <t>Tháng 9/2022</t>
  </si>
  <si>
    <t>Tháng 10/2022</t>
  </si>
  <si>
    <t>Tháng 11/2022</t>
  </si>
  <si>
    <t>Tháng 12/2022</t>
  </si>
  <si>
    <t>Thi công nền đường, hệ thống thoát nước trục 2</t>
  </si>
  <si>
    <t>Tiếp tục thi công nền đường, hệ thống thoát nước trục 2</t>
  </si>
  <si>
    <t>Hoàn thiện nền đường, hệ thống nước trục 2; giá cố nền mặt đường trục 2</t>
  </si>
  <si>
    <t>Hoàn thiện công trình, lập hồ sơ hoàn công tổ chức nghiệm thu bàn giao đưa vào sử dụng</t>
  </si>
  <si>
    <t>Lập quyết toán</t>
  </si>
  <si>
    <t>Trình phê duyệt quyết toán dự án hoàn thành</t>
  </si>
  <si>
    <t>Thẩm tra phê duyệt quyết toán</t>
  </si>
  <si>
    <t xml:space="preserve">Thi công </t>
  </si>
  <si>
    <t xml:space="preserve">Nghiệm thu
bàn giao công trình đưa vào sử dụng </t>
  </si>
  <si>
    <t xml:space="preserve">Quyết toán </t>
  </si>
  <si>
    <t>Lập hồ sơ quyết toán</t>
  </si>
  <si>
    <t>Lựa chọn 
nhà thầu  lập HSMT xây lắp</t>
  </si>
  <si>
    <t>lập HSMT, phê duyệt HSMT</t>
  </si>
  <si>
    <t>Đăng  tải HSMT, đánh giá HSDT XL+
đền bù giải phóng mặt bằng</t>
  </si>
  <si>
    <t>Phê duyệt kết quả LCNT XL, ký hợp đồng+
đề bù giải phóng mặt bằng</t>
  </si>
  <si>
    <t>Đền bù giải phóng mặt bằng</t>
  </si>
  <si>
    <t xml:space="preserve">Lựa chọn 
nhà thầu </t>
  </si>
  <si>
    <t>Lựa chọn nhà thầu+ký hợp đồng</t>
  </si>
  <si>
    <t xml:space="preserve">Khởi công
Thi công </t>
  </si>
  <si>
    <t>Thẩm định TKBVTC-DT</t>
  </si>
  <si>
    <t>Phê duyệt
TKBVTC-DT
+LCNT</t>
  </si>
  <si>
    <t>Khởi công
thi công</t>
  </si>
  <si>
    <t xml:space="preserve">Trụ sở HĐND&amp;UBND xã Tân Thành </t>
  </si>
  <si>
    <t>LCNT+ký hợp đồng</t>
  </si>
  <si>
    <t>Đăng  tải HSMT, đánh giá HSDT XL</t>
  </si>
  <si>
    <t>Phê duyệt kết quả LCNT XL, ký hợp đồng</t>
  </si>
  <si>
    <t>Lập HSMT tư vấn TKBVTC-DT+ giải phóng mặt bằng</t>
  </si>
  <si>
    <t>Đăng tải HSMT Tư vấn TKBVTC-DT+
GPMB</t>
  </si>
  <si>
    <t>Mở thầu, đánh giá HSDT; Phê duyệt kết quả lựa chọn nhà thầu;  ký hợp đồng tư vấn tư vấn KS, lập TKBVTC-DT+
GPMB</t>
  </si>
  <si>
    <t>Khảo sát, lập TKBVTC-DT+
GPMB</t>
  </si>
  <si>
    <t>Trình thẩm định phê duyệt  TKBVTC-DT; lập HSMT xây lắp; đăng tải HSMT+GPMB</t>
  </si>
  <si>
    <t>Đánh giá HSDT; PD KQLCNT xây lắp; Ký hợp đồng xây lắp, ứng vốn XL; bàn giao tuyến tổ chức thi công+GPMB</t>
  </si>
  <si>
    <t>Thi công+
GPMB</t>
  </si>
  <si>
    <t>Thi công+ 
GPBM</t>
  </si>
  <si>
    <t>Thi công+
GPBM</t>
  </si>
  <si>
    <t>Lập HSMT tư vấn TKBVTC-DT</t>
  </si>
  <si>
    <t>Đăng tải HSMT Tư vấn TKBVTC-DT</t>
  </si>
  <si>
    <t>Mở thầu, đánh giá HSDT; Phê duyệt kết quả lựa chọn nhà thầu;  ký hợp đồng tư vấn tư vấn KS, lập TKBVTC-DT</t>
  </si>
  <si>
    <t>Khảo sát, lập TKBVTC-DT</t>
  </si>
  <si>
    <t>Trình thẩm định phê duyệt  TKBVTC-DT; lập HSMT xây lắp; đăng tải HSMT</t>
  </si>
  <si>
    <t>Đánh giá HSDT; PD KQLCNT xây lắp; Ký hợp đồng xây lắp, ứng vốn XL; bàn giao tuyến tổ chức thi công</t>
  </si>
  <si>
    <t>Thi công</t>
  </si>
  <si>
    <t xml:space="preserve">LCNT+Ký HĐ </t>
  </si>
  <si>
    <t xml:space="preserve">Khởi công 
thi công </t>
  </si>
  <si>
    <t>Nghiệm thu 
bàn giao</t>
  </si>
  <si>
    <t xml:space="preserve">Quyết toán 
công trình </t>
  </si>
  <si>
    <t>Ký hợp đồng
khởi công</t>
  </si>
  <si>
    <t>Lựa chọn 
nhà thầu và ký hợp đồng và
khởi công</t>
  </si>
  <si>
    <t>lựa chọn nhà thầu</t>
  </si>
  <si>
    <t>lập hồ sơ quyết toán</t>
  </si>
  <si>
    <t>Nghiệm thu bàn giao đưa vào sử dụng</t>
  </si>
  <si>
    <t>lựa chọn nhà thầu +Ký HĐ + Khởi công</t>
  </si>
  <si>
    <t xml:space="preserve">Ký hợp đồng
</t>
  </si>
  <si>
    <t xml:space="preserve">lựa chọn nhà thầu </t>
  </si>
  <si>
    <t>Ký HĐ + Khởi công</t>
  </si>
  <si>
    <t>1.11</t>
  </si>
  <si>
    <t>1.12</t>
  </si>
  <si>
    <t>Vốn ngân sách xã</t>
  </si>
  <si>
    <t>Nguồn thu tiền sử dụng đất</t>
  </si>
  <si>
    <t>Đường GT thôn Nam Tân đi trung tâm xã Nam Đà</t>
  </si>
  <si>
    <t>xã Nam Đà</t>
  </si>
  <si>
    <t>I.2</t>
  </si>
  <si>
    <t>Nhà văn hoá xã Nâm Nung</t>
  </si>
  <si>
    <t>(Kèm theo Báo cáo số             /BC-TCKH, ngày           tháng 04 năm 2022 của  Phòng Tài chính - Kế hoạch)</t>
  </si>
  <si>
    <t>Chưa hoàn chỉnh hồ sơ quyết toán</t>
  </si>
  <si>
    <t>PHỤ LỤC 01</t>
  </si>
  <si>
    <t>Chưa nhập Tabmis</t>
  </si>
  <si>
    <t>Các trục đường trung tâm cụm xã Nâm Nung</t>
  </si>
  <si>
    <t>115a/QĐ-UBND ngày 16/10/2018</t>
  </si>
  <si>
    <t>Cấp nước sinh tập tập trung xã Nâm Nung, huyện Krông Nô</t>
  </si>
  <si>
    <t>653/QĐ-SNN - 21/08/2019</t>
  </si>
  <si>
    <t>653/QĐ-SNN - 21/08/2021</t>
  </si>
  <si>
    <t>I.3</t>
  </si>
  <si>
    <t>Trường THCS Quảng Phú, xã Quảng Phú</t>
  </si>
  <si>
    <t>Thanh toán KH vốn đầu tư đến ngày 30/4/2022</t>
  </si>
  <si>
    <t>Hội trường thôn Quảng Hà xã Nâm N'Đir</t>
  </si>
  <si>
    <t>Phòng Giáo dục và Đào tạo</t>
  </si>
  <si>
    <t>Phòng Phòng Nông nghiệp và Phát triển nông nghiệp</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</si>
  <si>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</si>
  <si>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</si>
  <si>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</si>
  <si>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</si>
  <si>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</si>
  <si>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</si>
  <si>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</si>
  <si>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</si>
  <si>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</si>
  <si>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</si>
  <si>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</si>
  <si>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</si>
  <si>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</si>
  <si>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</si>
  <si>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</si>
  <si>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</si>
  <si>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</si>
  <si>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</si>
  <si>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</si>
  <si>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</si>
  <si>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</si>
  <si>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</si>
  <si>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</si>
  <si>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</si>
  <si>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</si>
  <si>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</si>
  <si>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</si>
  <si>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Thanh toán KH vốn đến ngày 30/4/2022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</si>
</sst>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5">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_-* #,##0.00\ _V_N_D_-;\-* #,##0.00\ _V_N_D_-;_-* &quot;-&quot;??\ _V_N_D_-;_-@_-"/>
    <numFmt numFmtId="173" formatCode="0_);\(0\)"/>
    <numFmt numFmtId="174" formatCode="_-&quot;ñ&quot;* #,##0_-;\-&quot;ñ&quot;* #,##0_-;_-&quot;ñ&quot;* &quot;-&quot;_-;_-@_-"/>
    <numFmt numFmtId="175" formatCode="_(* #,##0_);_(* \(#,##0\);_(* &quot;-&quot;??_);_(@_)"/>
    <numFmt numFmtId="176" formatCode="_-* #,##0\ &quot;F&quot;_-;\-* #,##0\ &quot;F&quot;_-;_-* &quot;-&quot;\ &quot;F&quot;_-;_-@_-"/>
    <numFmt numFmtId="177" formatCode="&quot;\&quot;#,##0;[Red]&quot;\&quot;&quot;\&quot;\-#,##0"/>
    <numFmt numFmtId="178" formatCode="#,##0\ &quot;DM&quot;;\-#,##0\ &quot;DM&quot;"/>
    <numFmt numFmtId="179" formatCode="0.000%"/>
    <numFmt numFmtId="180" formatCode="#.##00"/>
    <numFmt numFmtId="181" formatCode="&quot;Rp&quot;#,##0_);[Red]\(&quot;Rp&quot;#,##0\)"/>
    <numFmt numFmtId="182" formatCode="_ * #,##0_)\ &quot;$&quot;_ ;_ * \(#,##0\)\ &quot;$&quot;_ ;_ * &quot;-&quot;_)\ &quot;$&quot;_ ;_ @_ "/>
    <numFmt numFmtId="183" formatCode="_-&quot;$&quot;* #,##0_-;\-&quot;$&quot;* #,##0_-;_-&quot;$&quot;* &quot;-&quot;_-;_-@_-"/>
    <numFmt numFmtId="184" formatCode="_-* #,##0\ _F_-;\-* #,##0\ _F_-;_-* &quot;-&quot;\ _F_-;_-@_-"/>
    <numFmt numFmtId="185" formatCode="_-* #,##0\ &quot;€&quot;_-;\-* #,##0\ &quot;€&quot;_-;_-* &quot;-&quot;\ &quot;€&quot;_-;_-@_-"/>
    <numFmt numFmtId="186" formatCode="_-* #,##0\ &quot;$&quot;_-;\-* #,##0\ &quot;$&quot;_-;_-* &quot;-&quot;\ &quot;$&quot;_-;_-@_-"/>
    <numFmt numFmtId="187" formatCode="_ * #,##0_)&quot;$&quot;_ ;_ * \(#,##0\)&quot;$&quot;_ ;_ * &quot;-&quot;_)&quot;$&quot;_ ;_ @_ "/>
    <numFmt numFmtId="188" formatCode="_-&quot;€&quot;* #,##0_-;\-&quot;€&quot;* #,##0_-;_-&quot;€&quot;* &quot;-&quot;_-;_-@_-"/>
    <numFmt numFmtId="189" formatCode="_-* #,##0.00\ _F_-;\-* #,##0.00\ _F_-;_-* &quot;-&quot;??\ _F_-;_-@_-"/>
    <numFmt numFmtId="190" formatCode="_-* #,##0.00\ _€_-;\-* #,##0.00\ _€_-;_-* &quot;-&quot;??\ _€_-;_-@_-"/>
    <numFmt numFmtId="191" formatCode="_ * #,##0.00_ ;_ * \-#,##0.00_ ;_ * &quot;-&quot;??_ ;_ @_ "/>
    <numFmt numFmtId="192" formatCode="_ * #,##0.00_)\ _$_ ;_ * \(#,##0.00\)\ _$_ ;_ * &quot;-&quot;??_)\ _$_ ;_ @_ "/>
    <numFmt numFmtId="193" formatCode="_ * #,##0.00_)_$_ ;_ * \(#,##0.00\)_$_ ;_ * &quot;-&quot;??_)_$_ ;_ @_ "/>
    <numFmt numFmtId="194" formatCode="_-* #,##0.00\ _ñ_-;\-* #,##0.00\ _ñ_-;_-* &quot;-&quot;??\ _ñ_-;_-@_-"/>
    <numFmt numFmtId="195" formatCode="_-* #,##0.00\ _ñ_-;_-* #,##0.00\ _ñ\-;_-* &quot;-&quot;??\ _ñ_-;_-@_-"/>
    <numFmt numFmtId="196" formatCode="_(&quot;$&quot;\ * #,##0_);_(&quot;$&quot;\ * \(#,##0\);_(&quot;$&quot;\ * &quot;-&quot;_);_(@_)"/>
    <numFmt numFmtId="197" formatCode="_-* #,##0.00000000_-;\-* #,##0.00000000_-;_-* &quot;-&quot;??_-;_-@_-"/>
    <numFmt numFmtId="198" formatCode="_(&quot;€&quot;\ * #,##0_);_(&quot;€&quot;\ * \(#,##0\);_(&quot;€&quot;\ * &quot;-&quot;_);_(@_)"/>
    <numFmt numFmtId="199" formatCode="_-* #,##0\ &quot;ñ&quot;_-;\-* #,##0\ &quot;ñ&quot;_-;_-* &quot;-&quot;\ &quot;ñ&quot;_-;_-@_-"/>
    <numFmt numFmtId="200" formatCode="_-* #,##0\ _€_-;\-* #,##0\ _€_-;_-* &quot;-&quot;\ _€_-;_-@_-"/>
    <numFmt numFmtId="201" formatCode="_ * #,##0_ ;_ * \-#,##0_ ;_ * &quot;-&quot;_ ;_ @_ "/>
    <numFmt numFmtId="202" formatCode="_-* #,##0\ _V_N_D_-;\-* #,##0\ _V_N_D_-;_-* &quot;-&quot;\ _V_N_D_-;_-@_-"/>
    <numFmt numFmtId="203" formatCode="_ * #,##0_)\ _$_ ;_ * \(#,##0\)\ _$_ ;_ * &quot;-&quot;_)\ _$_ ;_ @_ "/>
    <numFmt numFmtId="204" formatCode="_ * #,##0_)_$_ ;_ * \(#,##0\)_$_ ;_ * &quot;-&quot;_)_$_ ;_ @_ "/>
    <numFmt numFmtId="205" formatCode="_-* #,##0\ _$_-;\-* #,##0\ _$_-;_-* &quot;-&quot;\ _$_-;_-@_-"/>
    <numFmt numFmtId="206" formatCode="_-* #,##0\ _ñ_-;\-* #,##0\ _ñ_-;_-* &quot;-&quot;\ _ñ_-;_-@_-"/>
    <numFmt numFmtId="207" formatCode="_-* #,##0\ _ñ_-;_-* #,##0\ _ñ\-;_-* &quot;-&quot;\ _ñ_-;_-@_-"/>
    <numFmt numFmtId="208" formatCode="_ &quot;\&quot;* #,##0_ ;_ &quot;\&quot;* \-#,##0_ ;_ &quot;\&quot;* &quot;-&quot;_ ;_ @_ "/>
    <numFmt numFmtId="209" formatCode="&quot;\&quot;#,##0.00;[Red]&quot;\&quot;\-#,##0.00"/>
    <numFmt numFmtId="210" formatCode="&quot;\&quot;#,##0;[Red]&quot;\&quot;\-#,##0"/>
    <numFmt numFmtId="211" formatCode="_ * #,##0_)\ &quot;F&quot;_ ;_ * \(#,##0\)\ &quot;F&quot;_ ;_ * &quot;-&quot;_)\ &quot;F&quot;_ ;_ @_ "/>
    <numFmt numFmtId="212" formatCode="&quot;£&quot;#,##0.00;\-&quot;£&quot;#,##0.00"/>
    <numFmt numFmtId="213" formatCode="_-&quot;F&quot;* #,##0_-;\-&quot;F&quot;* #,##0_-;_-&quot;F&quot;* &quot;-&quot;_-;_-@_-"/>
    <numFmt numFmtId="214" formatCode="_ * #,##0.00_)&quot;$&quot;_ ;_ * \(#,##0.00\)&quot;$&quot;_ ;_ * &quot;-&quot;??_)&quot;$&quot;_ ;_ @_ "/>
    <numFmt numFmtId="215" formatCode="_ * #,##0.0_)_$_ ;_ * \(#,##0.0\)_$_ ;_ * &quot;-&quot;??_)_$_ ;_ @_ "/>
    <numFmt numFmtId="216" formatCode=";;"/>
    <numFmt numFmtId="217" formatCode="_ * #,##0.00_)&quot;€&quot;_ ;_ * \(#,##0.00\)&quot;€&quot;_ ;_ * &quot;-&quot;??_)&quot;€&quot;_ ;_ @_ "/>
    <numFmt numFmtId="218" formatCode="#,##0.0_);\(#,##0.0\)"/>
    <numFmt numFmtId="219" formatCode="_ &quot;\&quot;* #,##0.00_ ;_ &quot;\&quot;* &quot;\&quot;&quot;\&quot;&quot;\&quot;&quot;\&quot;&quot;\&quot;&quot;\&quot;&quot;\&quot;&quot;\&quot;&quot;\&quot;&quot;\&quot;&quot;\&quot;&quot;\&quot;\-#,##0.00_ ;_ &quot;\&quot;* &quot;-&quot;??_ ;_ @_ "/>
    <numFmt numFmtId="220" formatCode="0.0%"/>
    <numFmt numFmtId="221" formatCode="_ * #,##0.00_ ;_ * &quot;\&quot;&quot;\&quot;&quot;\&quot;&quot;\&quot;&quot;\&quot;&quot;\&quot;&quot;\&quot;&quot;\&quot;&quot;\&quot;&quot;\&quot;&quot;\&quot;&quot;\&quot;\-#,##0.00_ ;_ * &quot;-&quot;??_ ;_ @_ "/>
    <numFmt numFmtId="222" formatCode="&quot;$&quot;#,##0.00"/>
    <numFmt numFmtId="223" formatCode="&quot;\&quot;#,##0;&quot;\&quot;&quot;\&quot;&quot;\&quot;&quot;\&quot;&quot;\&quot;&quot;\&quot;&quot;\&quot;&quot;\&quot;&quot;\&quot;&quot;\&quot;&quot;\&quot;&quot;\&quot;&quot;\&quot;&quot;\&quot;\-#,##0"/>
    <numFmt numFmtId="224" formatCode="_ * #,##0.00_)&quot;£&quot;_ ;_ * \(#,##0.00\)&quot;£&quot;_ ;_ * &quot;-&quot;??_)&quot;£&quot;_ ;_ @_ "/>
    <numFmt numFmtId="225" formatCode="&quot;\&quot;#,##0;[Red]&quot;\&quot;&quot;\&quot;&quot;\&quot;&quot;\&quot;&quot;\&quot;&quot;\&quot;&quot;\&quot;&quot;\&quot;&quot;\&quot;&quot;\&quot;&quot;\&quot;&quot;\&quot;&quot;\&quot;&quot;\&quot;\-#,##0"/>
    <numFmt numFmtId="226" formatCode="_-&quot;$&quot;* #,##0.00_-;\-&quot;$&quot;* #,##0.00_-;_-&quot;$&quot;* &quot;-&quot;??_-;_-@_-"/>
    <numFmt numFmtId="227" formatCode="_ * #,##0_ ;_ * &quot;\&quot;&quot;\&quot;&quot;\&quot;&quot;\&quot;&quot;\&quot;&quot;\&quot;&quot;\&quot;&quot;\&quot;&quot;\&quot;&quot;\&quot;&quot;\&quot;&quot;\&quot;\-#,##0_ ;_ * &quot;-&quot;_ ;_ @_ "/>
    <numFmt numFmtId="228" formatCode="0.0%;\(0.0%\)"/>
    <numFmt numFmtId="229" formatCode="&quot;\&quot;#,##0.00;&quot;\&quot;&quot;\&quot;&quot;\&quot;&quot;\&quot;&quot;\&quot;&quot;\&quot;&quot;\&quot;&quot;\&quot;&quot;\&quot;&quot;\&quot;&quot;\&quot;&quot;\&quot;&quot;\&quot;&quot;\&quot;\-#,##0.00"/>
    <numFmt numFmtId="230" formatCode="_-* #,##0.00\ &quot;F&quot;_-;\-* #,##0.00\ &quot;F&quot;_-;_-* &quot;-&quot;??\ &quot;F&quot;_-;_-@_-"/>
    <numFmt numFmtId="231" formatCode="0.000_)"/>
    <numFmt numFmtId="232" formatCode="#,##0_)_%;\(#,##0\)_%;"/>
    <numFmt numFmtId="233" formatCode="_(* #,##0.0_);_(* \(#,##0.0\);_(* &quot;-&quot;??_);_(@_)"/>
    <numFmt numFmtId="234" formatCode="_._.* #,##0.0_)_%;_._.* \(#,##0.0\)_%"/>
    <numFmt numFmtId="235" formatCode="#,##0.0_)_%;\(#,##0.0\)_%;\ \ .0_)_%"/>
    <numFmt numFmtId="236" formatCode="_._.* #,##0.00_)_%;_._.* \(#,##0.00\)_%"/>
    <numFmt numFmtId="237" formatCode="#,##0.00_)_%;\(#,##0.00\)_%;\ \ .00_)_%"/>
    <numFmt numFmtId="238" formatCode="_._.* #,##0.000_)_%;_._.* \(#,##0.000\)_%"/>
    <numFmt numFmtId="239" formatCode="#,##0.000_)_%;\(#,##0.000\)_%;\ \ .000_)_%"/>
    <numFmt numFmtId="240" formatCode="&quot;$&quot;#,##0;[Red]\-&quot;$&quot;#,##0"/>
    <numFmt numFmtId="241" formatCode="_-* #,##0_-;\-* #,##0_-;_-* &quot;-&quot;??_-;_-@_-"/>
    <numFmt numFmtId="242" formatCode="_(* #,##0.00_);_(* \(#,##0.00\);_(* &quot;-&quot;&quot;?&quot;&quot;?&quot;_);_(@_)"/>
    <numFmt numFmtId="243" formatCode="_-* #,##0\ &quot;þ&quot;_-;\-* #,##0\ &quot;þ&quot;_-;_-* &quot;-&quot;\ &quot;þ&quot;_-;_-@_-"/>
    <numFmt numFmtId="244" formatCode="_-* #,##0.00\ _þ_-;\-* #,##0.00\ _þ_-;_-* &quot;-&quot;??\ _þ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quot;.&quot;00_-;\-* ###,0&quot;.&quot;00_-;_-* &quot;-&quot;??_-;_-@_-"/>
    <numFmt numFmtId="330" formatCode="_-* #,##0\ _F_-;\-* #,##0\ _F_-;_-* &quot;-&quot;??\ _F_-;_-@_-"/>
    <numFmt numFmtId="331" formatCode="_-&quot;$&quot;* ###,0&quot;.&quot;00_-;\-&quot;$&quot;* ###,0&quot;.&quot;00_-;_-&quot;$&quot;*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Red]#,##0"/>
    <numFmt numFmtId="339" formatCode="_(* #,##0.000_);_(* \(#,##0.000\);_(* &quot;-&quot;??_);_(@_)"/>
    <numFmt numFmtId="340" formatCode="_(* #,##0.000000000_);_(* \(#,##0.000000000\);_(* &quot;-&quot;??_);_(@_)"/>
    <numFmt numFmtId="341" formatCode="_(* #,##0.0000_);_(* \(#,##0.0000\);_(* &quot;-&quot;????_);_(@_)"/>
    <numFmt numFmtId="342" formatCode="0.0"/>
    <numFmt numFmtId="343" formatCode="_(* #,##0_);_(* \(#,##0\);_(* &quot;-&quot;????_);_(@_)"/>
    <numFmt numFmtId="344" formatCode="_(* #,##0.000_);_(* \(#,##0.000\);_(* &quot;-&quot;???_);_(@_)"/>
    <numFmt numFmtId="345" formatCode="_-* #,##0.000\ _₫_-;\-* #,##0.000\ _₫_-;_-* &quot;-&quot;??\ _₫_-;_-@_-"/>
  </numFmts>
  <fonts count="332">
    <font>
      <sz val="11"/>
      <color theme="1"/>
      <name val="Calibri"/>
      <family val="2"/>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i/>
      <sz val="14"/>
      <color indexed="8"/>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amily val="2"/>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i/>
      <sz val="14"/>
      <color theme="1"/>
      <name val="Times New Roman"/>
      <family val="2"/>
    </font>
    <font>
      <i/>
      <sz val="14"/>
      <color indexed="8"/>
      <name val="Times New Roman"/>
      <family val="2"/>
    </font>
    <font>
      <i/>
      <vertAlign val="superscript"/>
      <sz val="14"/>
      <name val="Times New Roman"/>
      <family val="1"/>
    </font>
    <font>
      <sz val="18"/>
      <name val="Times New Roman"/>
      <family val="1"/>
    </font>
    <font>
      <sz val="14"/>
      <color rgb="FFFF0000"/>
      <name val="Times New Roman"/>
      <family val="1"/>
    </font>
    <font>
      <sz val="11"/>
      <color rgb="FFFF0000"/>
      <name val="Times New Roman"/>
      <family val="1"/>
      <charset val="163"/>
    </font>
    <font>
      <sz val="11"/>
      <color rgb="FFFF0000"/>
      <name val="Times New Roman"/>
      <family val="1"/>
    </font>
    <font>
      <b/>
      <sz val="12"/>
      <color theme="1"/>
      <name val="Times New Roman"/>
      <family val="1"/>
    </font>
    <font>
      <sz val="10"/>
      <color rgb="FFFF0000"/>
      <name val="Times New Roman"/>
      <family val="1"/>
    </font>
    <font>
      <sz val="12"/>
      <color rgb="FFFF0000"/>
      <name val="Times New Roman"/>
      <family val="1"/>
    </font>
    <font>
      <b/>
      <sz val="10"/>
      <color rgb="FFFF0000"/>
      <name val="Times New Roman"/>
      <family val="1"/>
    </font>
    <font>
      <b/>
      <i/>
      <sz val="12"/>
      <name val="Times New Roman"/>
      <family val="1"/>
    </font>
    <font>
      <b/>
      <u/>
      <sz val="12"/>
      <name val="Times New Roman"/>
      <family val="1"/>
    </font>
    <font>
      <u/>
      <sz val="12"/>
      <name val="Times New Roman"/>
      <family val="1"/>
    </font>
    <font>
      <b/>
      <u/>
      <sz val="11"/>
      <name val="Times New Roman"/>
      <family val="1"/>
    </font>
    <font>
      <b/>
      <sz val="12"/>
      <color rgb="FFFF0000"/>
      <name val="Times New Roman"/>
      <family val="1"/>
    </font>
    <font>
      <sz val="13"/>
      <color rgb="FFFF0000"/>
      <name val="Times New Roman"/>
      <family val="1"/>
    </font>
    <font>
      <b/>
      <sz val="12"/>
      <color rgb="FF7030A0"/>
      <name val="Times New Roman"/>
      <family val="1"/>
    </font>
    <font>
      <sz val="12"/>
      <color rgb="FF7030A0"/>
      <name val="Times New Roman"/>
      <family val="1"/>
    </font>
    <font>
      <sz val="11"/>
      <color theme="1"/>
      <name val="Times New Roman"/>
      <family val="1"/>
    </font>
    <font>
      <sz val="11"/>
      <color rgb="FF000000"/>
      <name val="Times New Roman"/>
      <family val="1"/>
    </font>
    <font>
      <sz val="11"/>
      <color indexed="8"/>
      <name val="Times New Roman"/>
      <family val="1"/>
    </font>
    <font>
      <b/>
      <sz val="9"/>
      <name val="Times New Roman"/>
      <family val="1"/>
    </font>
    <font>
      <sz val="9"/>
      <name val="Times New Roman"/>
      <family val="1"/>
    </font>
    <font>
      <b/>
      <i/>
      <sz val="9"/>
      <name val="Times New Roman"/>
      <family val="1"/>
    </font>
    <font>
      <i/>
      <sz val="9"/>
      <name val="Times New Roman"/>
      <family val="1"/>
    </font>
    <font>
      <i/>
      <sz val="10"/>
      <name val="Times New Roman"/>
      <family val="1"/>
    </font>
    <font>
      <b/>
      <i/>
      <sz val="10"/>
      <name val="Times New Roman"/>
      <family val="1"/>
    </font>
    <font>
      <b/>
      <u/>
      <sz val="10"/>
      <name val="Times New Roman"/>
      <family val="1"/>
    </font>
    <font>
      <u/>
      <sz val="10"/>
      <name val="Times New Roman"/>
      <family val="1"/>
    </font>
    <font>
      <b/>
      <u/>
      <sz val="10"/>
      <color rgb="FFFF0000"/>
      <name val="Times New Roman"/>
      <family val="1"/>
    </font>
    <font>
      <b/>
      <sz val="14"/>
      <color rgb="FFFF0000"/>
      <name val="Times New Roman"/>
      <family val="1"/>
    </font>
    <font>
      <sz val="12"/>
      <color theme="1"/>
      <name val="Times New Roman"/>
      <family val="1"/>
    </font>
    <font>
      <b/>
      <i/>
      <sz val="12"/>
      <color theme="1"/>
      <name val="Times New Roman"/>
      <family val="1"/>
    </font>
    <font>
      <b/>
      <sz val="8"/>
      <color theme="1"/>
      <name val="Times New Roman"/>
      <family val="1"/>
    </font>
    <font>
      <sz val="12"/>
      <color rgb="FF000000"/>
      <name val="Times New Roman"/>
      <family val="1"/>
    </font>
    <font>
      <b/>
      <sz val="10"/>
      <color theme="1"/>
      <name val="Times New Roman"/>
      <family val="1"/>
    </font>
    <font>
      <b/>
      <sz val="9"/>
      <color theme="1"/>
      <name val="Times New Roman"/>
      <family val="1"/>
    </font>
    <font>
      <sz val="8"/>
      <color theme="1"/>
      <name val="Calibri"/>
      <family val="2"/>
      <scheme val="minor"/>
    </font>
    <font>
      <sz val="9"/>
      <color theme="1"/>
      <name val="Times New Roman"/>
      <family val="1"/>
    </font>
    <font>
      <b/>
      <sz val="12"/>
      <color indexed="8"/>
      <name val="Times New Roman"/>
      <family val="1"/>
    </font>
    <font>
      <sz val="9"/>
      <color indexed="8"/>
      <name val="Times New Roman"/>
      <family val="1"/>
    </font>
    <font>
      <b/>
      <sz val="8"/>
      <name val="Times New Roman"/>
      <family val="1"/>
    </font>
    <font>
      <b/>
      <sz val="9"/>
      <color rgb="FFFF0000"/>
      <name val="Times New Roman"/>
      <family val="1"/>
    </font>
    <font>
      <sz val="7"/>
      <name val="Times New Roman"/>
      <family val="1"/>
    </font>
    <font>
      <sz val="7"/>
      <color theme="1"/>
      <name val="Calibri"/>
      <family val="2"/>
      <scheme val="minor"/>
    </font>
    <font>
      <b/>
      <sz val="11"/>
      <color theme="1"/>
      <name val="Times New Roman"/>
      <family val="1"/>
    </font>
    <font>
      <sz val="10"/>
      <color theme="1"/>
      <name val="Times New Roman"/>
      <family val="1"/>
    </font>
    <font>
      <sz val="10"/>
      <color indexed="8"/>
      <name val="Times New Roman"/>
      <family val="1"/>
    </font>
    <font>
      <i/>
      <sz val="10"/>
      <color theme="1"/>
      <name val="Times New Roman"/>
      <family val="1"/>
    </font>
    <font>
      <b/>
      <i/>
      <sz val="10"/>
      <color theme="1"/>
      <name val="Times New Roman"/>
      <family val="1"/>
    </font>
    <font>
      <sz val="6"/>
      <name val="Times New Roman"/>
      <family val="1"/>
    </font>
    <font>
      <b/>
      <sz val="6"/>
      <name val="Times New Roman"/>
      <family val="1"/>
    </font>
    <font>
      <b/>
      <sz val="7"/>
      <name val="Times New Roman"/>
      <family val="1"/>
    </font>
    <font>
      <b/>
      <i/>
      <sz val="11"/>
      <name val="Times New Roman"/>
      <family val="1"/>
    </font>
    <font>
      <b/>
      <i/>
      <sz val="11"/>
      <color theme="1"/>
      <name val="Times New Roman"/>
      <family val="1"/>
    </font>
    <font>
      <b/>
      <i/>
      <sz val="11"/>
      <color rgb="FFFF0000"/>
      <name val="Times New Roman"/>
      <family val="1"/>
    </font>
    <font>
      <b/>
      <i/>
      <sz val="9"/>
      <color theme="1"/>
      <name val="Times New Roman"/>
      <family val="1"/>
    </font>
    <font>
      <b/>
      <u/>
      <sz val="10"/>
      <color theme="1"/>
      <name val="Times New Roman"/>
      <family val="1"/>
    </font>
    <font>
      <sz val="8"/>
      <name val="Calibri"/>
      <family val="2"/>
      <scheme val="minor"/>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bottom/>
      <diagonal/>
    </border>
    <border>
      <left style="hair">
        <color indexed="64"/>
      </left>
      <right style="hair">
        <color indexed="64"/>
      </right>
      <top/>
      <bottom/>
      <diagonal/>
    </border>
  </borders>
  <cellStyleXfs count="4266">
    <xf numFmtId="0" fontId="0" fillId="0" borderId="0"/>
    <xf numFmtId="0" fontId="2" fillId="0" borderId="0"/>
    <xf numFmtId="0" fontId="2" fillId="0" borderId="0"/>
    <xf numFmtId="0" fontId="2" fillId="0" borderId="0"/>
    <xf numFmtId="0" fontId="41" fillId="0" borderId="0"/>
    <xf numFmtId="172" fontId="2" fillId="0" borderId="0" applyFont="0" applyFill="0" applyBorder="0" applyAlignment="0" applyProtection="0"/>
    <xf numFmtId="169" fontId="2" fillId="0" borderId="0" applyFont="0" applyFill="0" applyBorder="0" applyAlignment="0" applyProtection="0"/>
    <xf numFmtId="169" fontId="41" fillId="0" borderId="0" applyFont="0" applyFill="0" applyBorder="0" applyAlignment="0" applyProtection="0"/>
    <xf numFmtId="169" fontId="2" fillId="0" borderId="0" applyFont="0" applyFill="0" applyBorder="0" applyAlignment="0" applyProtection="0"/>
    <xf numFmtId="169" fontId="47"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applyNumberFormat="0" applyFill="0" applyBorder="0" applyProtection="0">
      <alignment vertical="top"/>
    </xf>
    <xf numFmtId="0" fontId="47" fillId="0" borderId="0"/>
    <xf numFmtId="0" fontId="41" fillId="0" borderId="0"/>
    <xf numFmtId="9" fontId="2" fillId="0" borderId="0" applyFont="0" applyFill="0" applyBorder="0" applyAlignment="0" applyProtection="0"/>
    <xf numFmtId="0" fontId="1" fillId="0" borderId="0"/>
    <xf numFmtId="0" fontId="4" fillId="0" borderId="0"/>
    <xf numFmtId="0" fontId="4" fillId="0" borderId="0"/>
    <xf numFmtId="174" fontId="65"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Protection="0"/>
    <xf numFmtId="0" fontId="66" fillId="0" borderId="0"/>
    <xf numFmtId="0" fontId="66" fillId="0" borderId="0"/>
    <xf numFmtId="3" fontId="67" fillId="0" borderId="2"/>
    <xf numFmtId="3" fontId="67" fillId="0" borderId="2"/>
    <xf numFmtId="175" fontId="68" fillId="0" borderId="17" applyFont="0" applyBorder="0"/>
    <xf numFmtId="175" fontId="69" fillId="0" borderId="0" applyProtection="0"/>
    <xf numFmtId="175" fontId="70" fillId="0" borderId="17" applyFont="0" applyBorder="0"/>
    <xf numFmtId="0" fontId="71" fillId="0" borderId="0"/>
    <xf numFmtId="176" fontId="72" fillId="0" borderId="0" applyFont="0" applyFill="0" applyBorder="0" applyAlignment="0" applyProtection="0"/>
    <xf numFmtId="0" fontId="73" fillId="0" borderId="0" applyFont="0" applyFill="0" applyBorder="0" applyAlignment="0" applyProtection="0"/>
    <xf numFmtId="177" fontId="2" fillId="0" borderId="0" applyFont="0" applyFill="0" applyBorder="0" applyAlignment="0" applyProtection="0"/>
    <xf numFmtId="178" fontId="74" fillId="0" borderId="0" applyFont="0" applyFill="0" applyBorder="0" applyAlignment="0" applyProtection="0"/>
    <xf numFmtId="179" fontId="74" fillId="0" borderId="0" applyFont="0" applyFill="0" applyBorder="0" applyAlignment="0" applyProtection="0"/>
    <xf numFmtId="179" fontId="74" fillId="0" borderId="0" applyFont="0" applyFill="0" applyBorder="0" applyAlignment="0" applyProtection="0"/>
    <xf numFmtId="179" fontId="74" fillId="0" borderId="0" applyFont="0" applyFill="0" applyBorder="0" applyAlignment="0" applyProtection="0"/>
    <xf numFmtId="179" fontId="74" fillId="0" borderId="0" applyFont="0" applyFill="0" applyBorder="0" applyAlignment="0" applyProtection="0"/>
    <xf numFmtId="179" fontId="74" fillId="0" borderId="0" applyFont="0" applyFill="0" applyBorder="0" applyAlignment="0" applyProtection="0"/>
    <xf numFmtId="179" fontId="74"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5" fillId="0" borderId="0" applyFont="0" applyFill="0" applyBorder="0" applyAlignment="0" applyProtection="0"/>
    <xf numFmtId="0" fontId="76" fillId="0" borderId="18"/>
    <xf numFmtId="180" fontId="71" fillId="0" borderId="0" applyFont="0" applyFill="0" applyBorder="0" applyAlignment="0" applyProtection="0"/>
    <xf numFmtId="41" fontId="77" fillId="0" borderId="0" applyFont="0" applyFill="0" applyBorder="0" applyAlignment="0" applyProtection="0"/>
    <xf numFmtId="43" fontId="77" fillId="0" borderId="0" applyFont="0" applyFill="0" applyBorder="0" applyAlignment="0" applyProtection="0"/>
    <xf numFmtId="181" fontId="78" fillId="0" borderId="0" applyFont="0" applyFill="0" applyBorder="0" applyAlignment="0" applyProtection="0"/>
    <xf numFmtId="0" fontId="79"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80" fillId="0" borderId="0"/>
    <xf numFmtId="0" fontId="2" fillId="0" borderId="0" applyProtection="0"/>
    <xf numFmtId="0" fontId="8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82" fillId="0" borderId="0" applyNumberFormat="0" applyFill="0" applyBorder="0" applyProtection="0">
      <alignment vertical="center"/>
    </xf>
    <xf numFmtId="41" fontId="47" fillId="0" borderId="0" applyFont="0" applyFill="0" applyBorder="0" applyAlignment="0" applyProtection="0"/>
    <xf numFmtId="182" fontId="72" fillId="0" borderId="0" applyFont="0" applyFill="0" applyBorder="0" applyAlignment="0" applyProtection="0"/>
    <xf numFmtId="183" fontId="65" fillId="0" borderId="0" applyFont="0" applyFill="0" applyBorder="0" applyAlignment="0" applyProtection="0"/>
    <xf numFmtId="166" fontId="72"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84" fontId="47" fillId="0" borderId="0" applyFont="0" applyFill="0" applyBorder="0" applyAlignment="0" applyProtection="0"/>
    <xf numFmtId="166" fontId="72" fillId="0" borderId="0" applyFont="0" applyFill="0" applyBorder="0" applyAlignment="0" applyProtection="0"/>
    <xf numFmtId="182" fontId="72" fillId="0" borderId="0" applyFont="0" applyFill="0" applyBorder="0" applyAlignment="0" applyProtection="0"/>
    <xf numFmtId="166" fontId="72"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xf numFmtId="166" fontId="72" fillId="0" borderId="0" applyFont="0" applyFill="0" applyBorder="0" applyAlignment="0" applyProtection="0"/>
    <xf numFmtId="182" fontId="72" fillId="0" borderId="0" applyFont="0" applyFill="0" applyBorder="0" applyAlignment="0" applyProtection="0"/>
    <xf numFmtId="0" fontId="83" fillId="0" borderId="0"/>
    <xf numFmtId="166" fontId="72" fillId="0" borderId="0" applyFont="0" applyFill="0" applyBorder="0" applyAlignment="0" applyProtection="0"/>
    <xf numFmtId="0" fontId="84" fillId="0" borderId="0">
      <alignment vertical="top"/>
    </xf>
    <xf numFmtId="0" fontId="85" fillId="0" borderId="0">
      <alignment vertical="top"/>
    </xf>
    <xf numFmtId="0" fontId="85" fillId="0" borderId="0">
      <alignment vertical="top"/>
    </xf>
    <xf numFmtId="0" fontId="71" fillId="0" borderId="0" applyNumberFormat="0" applyFill="0" applyBorder="0" applyAlignment="0" applyProtection="0"/>
    <xf numFmtId="176" fontId="65" fillId="0" borderId="0" applyFont="0" applyFill="0" applyBorder="0" applyAlignment="0" applyProtection="0"/>
    <xf numFmtId="0" fontId="71" fillId="0" borderId="0" applyNumberFormat="0" applyFill="0" applyBorder="0" applyAlignment="0" applyProtection="0"/>
    <xf numFmtId="166" fontId="72" fillId="0" borderId="0" applyFont="0" applyFill="0" applyBorder="0" applyAlignment="0" applyProtection="0"/>
    <xf numFmtId="185" fontId="72" fillId="0" borderId="0" applyFont="0" applyFill="0" applyBorder="0" applyAlignment="0" applyProtection="0"/>
    <xf numFmtId="186" fontId="72" fillId="0" borderId="0" applyFont="0" applyFill="0" applyBorder="0" applyAlignment="0" applyProtection="0"/>
    <xf numFmtId="186" fontId="72" fillId="0" borderId="0" applyFont="0" applyFill="0" applyBorder="0" applyAlignment="0" applyProtection="0"/>
    <xf numFmtId="186" fontId="72" fillId="0" borderId="0" applyFont="0" applyFill="0" applyBorder="0" applyAlignment="0" applyProtection="0"/>
    <xf numFmtId="187" fontId="72"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66" fontId="72" fillId="0" borderId="0" applyFont="0" applyFill="0" applyBorder="0" applyAlignment="0" applyProtection="0"/>
    <xf numFmtId="0" fontId="71" fillId="0" borderId="0" applyNumberFormat="0" applyFill="0" applyBorder="0" applyAlignment="0" applyProtection="0"/>
    <xf numFmtId="0" fontId="83" fillId="0" borderId="0"/>
    <xf numFmtId="182" fontId="72" fillId="0" borderId="0" applyFont="0" applyFill="0" applyBorder="0" applyAlignment="0" applyProtection="0"/>
    <xf numFmtId="0" fontId="83"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xf numFmtId="166" fontId="72" fillId="0" borderId="0" applyFont="0" applyFill="0" applyBorder="0" applyAlignment="0" applyProtection="0"/>
    <xf numFmtId="166" fontId="72"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xf numFmtId="166" fontId="72" fillId="0" borderId="0" applyFont="0" applyFill="0" applyBorder="0" applyAlignment="0" applyProtection="0"/>
    <xf numFmtId="0" fontId="83"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xf numFmtId="0" fontId="83" fillId="0" borderId="0"/>
    <xf numFmtId="0" fontId="83" fillId="0" borderId="0"/>
    <xf numFmtId="187" fontId="72" fillId="0" borderId="0" applyFont="0" applyFill="0" applyBorder="0" applyAlignment="0" applyProtection="0"/>
    <xf numFmtId="185"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83" fontId="65" fillId="0" borderId="0" applyFont="0" applyFill="0" applyBorder="0" applyAlignment="0" applyProtection="0"/>
    <xf numFmtId="166" fontId="72" fillId="0" borderId="0" applyFont="0" applyFill="0" applyBorder="0" applyAlignment="0" applyProtection="0"/>
    <xf numFmtId="185" fontId="72" fillId="0" borderId="0" applyFont="0" applyFill="0" applyBorder="0" applyAlignment="0" applyProtection="0"/>
    <xf numFmtId="166" fontId="72" fillId="0" borderId="0" applyFont="0" applyFill="0" applyBorder="0" applyAlignment="0" applyProtection="0"/>
    <xf numFmtId="183" fontId="65" fillId="0" borderId="0" applyFont="0" applyFill="0" applyBorder="0" applyAlignment="0" applyProtection="0"/>
    <xf numFmtId="188"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8"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74" fontId="65" fillId="0" borderId="0" applyFont="0" applyFill="0" applyBorder="0" applyAlignment="0" applyProtection="0"/>
    <xf numFmtId="43" fontId="65" fillId="0" borderId="0" applyFont="0" applyFill="0" applyBorder="0" applyAlignment="0" applyProtection="0"/>
    <xf numFmtId="189" fontId="72" fillId="0" borderId="0" applyFont="0" applyFill="0" applyBorder="0" applyAlignment="0" applyProtection="0"/>
    <xf numFmtId="190"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91"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72" fontId="72" fillId="0" borderId="0" applyFont="0" applyFill="0" applyBorder="0" applyAlignment="0" applyProtection="0"/>
    <xf numFmtId="171" fontId="72" fillId="0" borderId="0" applyFont="0" applyFill="0" applyBorder="0" applyAlignment="0" applyProtection="0"/>
    <xf numFmtId="192"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9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69" fontId="72" fillId="0" borderId="0" applyFont="0" applyFill="0" applyBorder="0" applyAlignment="0" applyProtection="0"/>
    <xf numFmtId="19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89"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92"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93"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3"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93" fontId="72" fillId="0" borderId="0" applyFont="0" applyFill="0" applyBorder="0" applyAlignment="0" applyProtection="0"/>
    <xf numFmtId="192"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3"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4" fontId="72" fillId="0" borderId="0" applyFont="0" applyFill="0" applyBorder="0" applyAlignment="0" applyProtection="0"/>
    <xf numFmtId="195" fontId="72" fillId="0" borderId="0" applyFont="0" applyFill="0" applyBorder="0" applyAlignment="0" applyProtection="0"/>
    <xf numFmtId="19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92" fontId="72" fillId="0" borderId="0" applyFont="0" applyFill="0" applyBorder="0" applyAlignment="0" applyProtection="0"/>
    <xf numFmtId="41" fontId="65" fillId="0" borderId="0" applyFont="0" applyFill="0" applyBorder="0" applyAlignment="0" applyProtection="0"/>
    <xf numFmtId="166" fontId="72" fillId="0" borderId="0" applyFont="0" applyFill="0" applyBorder="0" applyAlignment="0" applyProtection="0"/>
    <xf numFmtId="185" fontId="72" fillId="0" borderId="0" applyFont="0" applyFill="0" applyBorder="0" applyAlignment="0" applyProtection="0"/>
    <xf numFmtId="166" fontId="72" fillId="0" borderId="0" applyFont="0" applyFill="0" applyBorder="0" applyAlignment="0" applyProtection="0"/>
    <xf numFmtId="182"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76" fontId="65" fillId="0" borderId="0" applyFont="0" applyFill="0" applyBorder="0" applyAlignment="0" applyProtection="0"/>
    <xf numFmtId="185" fontId="72" fillId="0" borderId="0" applyFont="0" applyFill="0" applyBorder="0" applyAlignment="0" applyProtection="0"/>
    <xf numFmtId="186" fontId="72" fillId="0" borderId="0" applyFont="0" applyFill="0" applyBorder="0" applyAlignment="0" applyProtection="0"/>
    <xf numFmtId="186" fontId="72" fillId="0" borderId="0" applyFont="0" applyFill="0" applyBorder="0" applyAlignment="0" applyProtection="0"/>
    <xf numFmtId="186" fontId="72" fillId="0" borderId="0" applyFont="0" applyFill="0" applyBorder="0" applyAlignment="0" applyProtection="0"/>
    <xf numFmtId="187" fontId="72" fillId="0" borderId="0" applyFont="0" applyFill="0" applyBorder="0" applyAlignment="0" applyProtection="0"/>
    <xf numFmtId="182"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82"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5"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7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76" fontId="65" fillId="0" borderId="0" applyFont="0" applyFill="0" applyBorder="0" applyAlignment="0" applyProtection="0"/>
    <xf numFmtId="197" fontId="87" fillId="0" borderId="0" applyFont="0" applyFill="0" applyBorder="0" applyAlignment="0" applyProtection="0"/>
    <xf numFmtId="198"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76" fontId="72" fillId="0" borderId="0" applyFont="0" applyFill="0" applyBorder="0" applyAlignment="0" applyProtection="0"/>
    <xf numFmtId="199"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2" fontId="72" fillId="0" borderId="0" applyFont="0" applyFill="0" applyBorder="0" applyAlignment="0" applyProtection="0"/>
    <xf numFmtId="189" fontId="72" fillId="0" borderId="0" applyFont="0" applyFill="0" applyBorder="0" applyAlignment="0" applyProtection="0"/>
    <xf numFmtId="190"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91"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72" fontId="72" fillId="0" borderId="0" applyFont="0" applyFill="0" applyBorder="0" applyAlignment="0" applyProtection="0"/>
    <xf numFmtId="171" fontId="72" fillId="0" borderId="0" applyFont="0" applyFill="0" applyBorder="0" applyAlignment="0" applyProtection="0"/>
    <xf numFmtId="192"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9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69" fontId="72" fillId="0" borderId="0" applyFont="0" applyFill="0" applyBorder="0" applyAlignment="0" applyProtection="0"/>
    <xf numFmtId="19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89"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92"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93"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3"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93" fontId="72" fillId="0" borderId="0" applyFont="0" applyFill="0" applyBorder="0" applyAlignment="0" applyProtection="0"/>
    <xf numFmtId="192"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3"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4" fontId="72" fillId="0" borderId="0" applyFont="0" applyFill="0" applyBorder="0" applyAlignment="0" applyProtection="0"/>
    <xf numFmtId="195" fontId="72" fillId="0" borderId="0" applyFont="0" applyFill="0" applyBorder="0" applyAlignment="0" applyProtection="0"/>
    <xf numFmtId="43" fontId="65" fillId="0" borderId="0" applyFont="0" applyFill="0" applyBorder="0" applyAlignment="0" applyProtection="0"/>
    <xf numFmtId="19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92" fontId="72" fillId="0" borderId="0" applyFont="0" applyFill="0" applyBorder="0" applyAlignment="0" applyProtection="0"/>
    <xf numFmtId="184" fontId="72" fillId="0" borderId="0" applyFont="0" applyFill="0" applyBorder="0" applyAlignment="0" applyProtection="0"/>
    <xf numFmtId="200"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201" fontId="72"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202" fontId="72" fillId="0" borderId="0" applyFont="0" applyFill="0" applyBorder="0" applyAlignment="0" applyProtection="0"/>
    <xf numFmtId="170" fontId="72" fillId="0" borderId="0" applyFont="0" applyFill="0" applyBorder="0" applyAlignment="0" applyProtection="0"/>
    <xf numFmtId="203"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204"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202" fontId="72" fillId="0" borderId="0" applyFont="0" applyFill="0" applyBorder="0" applyAlignment="0" applyProtection="0"/>
    <xf numFmtId="167" fontId="72" fillId="0" borderId="0" applyFont="0" applyFill="0" applyBorder="0" applyAlignment="0" applyProtection="0"/>
    <xf numFmtId="201"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184" fontId="72" fillId="0" borderId="0" applyFont="0" applyFill="0" applyBorder="0" applyAlignment="0" applyProtection="0"/>
    <xf numFmtId="184" fontId="65"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203" fontId="72" fillId="0" borderId="0" applyFont="0" applyFill="0" applyBorder="0" applyAlignment="0" applyProtection="0"/>
    <xf numFmtId="184" fontId="72" fillId="0" borderId="0" applyFont="0" applyFill="0" applyBorder="0" applyAlignment="0" applyProtection="0"/>
    <xf numFmtId="205" fontId="72" fillId="0" borderId="0" applyFont="0" applyFill="0" applyBorder="0" applyAlignment="0" applyProtection="0"/>
    <xf numFmtId="184" fontId="72" fillId="0" borderId="0" applyFont="0" applyFill="0" applyBorder="0" applyAlignment="0" applyProtection="0"/>
    <xf numFmtId="20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70"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204"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204" fontId="72" fillId="0" borderId="0" applyFont="0" applyFill="0" applyBorder="0" applyAlignment="0" applyProtection="0"/>
    <xf numFmtId="203"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204" fontId="72" fillId="0" borderId="0" applyFont="0" applyFill="0" applyBorder="0" applyAlignment="0" applyProtection="0"/>
    <xf numFmtId="41" fontId="72" fillId="0" borderId="0" applyFont="0" applyFill="0" applyBorder="0" applyAlignment="0" applyProtection="0"/>
    <xf numFmtId="202" fontId="72"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206" fontId="72" fillId="0" borderId="0" applyFont="0" applyFill="0" applyBorder="0" applyAlignment="0" applyProtection="0"/>
    <xf numFmtId="207" fontId="72" fillId="0" borderId="0" applyFont="0" applyFill="0" applyBorder="0" applyAlignment="0" applyProtection="0"/>
    <xf numFmtId="204"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203" fontId="72" fillId="0" borderId="0" applyFont="0" applyFill="0" applyBorder="0" applyAlignment="0" applyProtection="0"/>
    <xf numFmtId="182"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76" fontId="65" fillId="0" borderId="0" applyFont="0" applyFill="0" applyBorder="0" applyAlignment="0" applyProtection="0"/>
    <xf numFmtId="185" fontId="72" fillId="0" borderId="0" applyFont="0" applyFill="0" applyBorder="0" applyAlignment="0" applyProtection="0"/>
    <xf numFmtId="186" fontId="72" fillId="0" borderId="0" applyFont="0" applyFill="0" applyBorder="0" applyAlignment="0" applyProtection="0"/>
    <xf numFmtId="186" fontId="72" fillId="0" borderId="0" applyFont="0" applyFill="0" applyBorder="0" applyAlignment="0" applyProtection="0"/>
    <xf numFmtId="186" fontId="72" fillId="0" borderId="0" applyFont="0" applyFill="0" applyBorder="0" applyAlignment="0" applyProtection="0"/>
    <xf numFmtId="187" fontId="72" fillId="0" borderId="0" applyFont="0" applyFill="0" applyBorder="0" applyAlignment="0" applyProtection="0"/>
    <xf numFmtId="182"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82"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5"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7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76" fontId="65" fillId="0" borderId="0" applyFont="0" applyFill="0" applyBorder="0" applyAlignment="0" applyProtection="0"/>
    <xf numFmtId="197" fontId="87" fillId="0" borderId="0" applyFont="0" applyFill="0" applyBorder="0" applyAlignment="0" applyProtection="0"/>
    <xf numFmtId="198"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76" fontId="72" fillId="0" borderId="0" applyFont="0" applyFill="0" applyBorder="0" applyAlignment="0" applyProtection="0"/>
    <xf numFmtId="199" fontId="72" fillId="0" borderId="0" applyFont="0" applyFill="0" applyBorder="0" applyAlignment="0" applyProtection="0"/>
    <xf numFmtId="41" fontId="65"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2" fontId="72" fillId="0" borderId="0" applyFont="0" applyFill="0" applyBorder="0" applyAlignment="0" applyProtection="0"/>
    <xf numFmtId="43" fontId="65" fillId="0" borderId="0" applyFont="0" applyFill="0" applyBorder="0" applyAlignment="0" applyProtection="0"/>
    <xf numFmtId="184" fontId="72" fillId="0" borderId="0" applyFont="0" applyFill="0" applyBorder="0" applyAlignment="0" applyProtection="0"/>
    <xf numFmtId="200"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201" fontId="72"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202" fontId="72" fillId="0" borderId="0" applyFont="0" applyFill="0" applyBorder="0" applyAlignment="0" applyProtection="0"/>
    <xf numFmtId="170" fontId="72" fillId="0" borderId="0" applyFont="0" applyFill="0" applyBorder="0" applyAlignment="0" applyProtection="0"/>
    <xf numFmtId="203"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204"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202" fontId="72" fillId="0" borderId="0" applyFont="0" applyFill="0" applyBorder="0" applyAlignment="0" applyProtection="0"/>
    <xf numFmtId="167" fontId="72" fillId="0" borderId="0" applyFont="0" applyFill="0" applyBorder="0" applyAlignment="0" applyProtection="0"/>
    <xf numFmtId="201"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184" fontId="72" fillId="0" borderId="0" applyFont="0" applyFill="0" applyBorder="0" applyAlignment="0" applyProtection="0"/>
    <xf numFmtId="184" fontId="65"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203" fontId="72" fillId="0" borderId="0" applyFont="0" applyFill="0" applyBorder="0" applyAlignment="0" applyProtection="0"/>
    <xf numFmtId="184" fontId="72" fillId="0" borderId="0" applyFont="0" applyFill="0" applyBorder="0" applyAlignment="0" applyProtection="0"/>
    <xf numFmtId="205" fontId="72" fillId="0" borderId="0" applyFont="0" applyFill="0" applyBorder="0" applyAlignment="0" applyProtection="0"/>
    <xf numFmtId="184" fontId="72" fillId="0" borderId="0" applyFont="0" applyFill="0" applyBorder="0" applyAlignment="0" applyProtection="0"/>
    <xf numFmtId="20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70"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204"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204" fontId="72" fillId="0" borderId="0" applyFont="0" applyFill="0" applyBorder="0" applyAlignment="0" applyProtection="0"/>
    <xf numFmtId="203"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204" fontId="72" fillId="0" borderId="0" applyFont="0" applyFill="0" applyBorder="0" applyAlignment="0" applyProtection="0"/>
    <xf numFmtId="41" fontId="72" fillId="0" borderId="0" applyFont="0" applyFill="0" applyBorder="0" applyAlignment="0" applyProtection="0"/>
    <xf numFmtId="202" fontId="72"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206" fontId="72" fillId="0" borderId="0" applyFont="0" applyFill="0" applyBorder="0" applyAlignment="0" applyProtection="0"/>
    <xf numFmtId="207" fontId="72" fillId="0" borderId="0" applyFont="0" applyFill="0" applyBorder="0" applyAlignment="0" applyProtection="0"/>
    <xf numFmtId="204"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203" fontId="72" fillId="0" borderId="0" applyFont="0" applyFill="0" applyBorder="0" applyAlignment="0" applyProtection="0"/>
    <xf numFmtId="189" fontId="72" fillId="0" borderId="0" applyFont="0" applyFill="0" applyBorder="0" applyAlignment="0" applyProtection="0"/>
    <xf numFmtId="190"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91"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72" fontId="72" fillId="0" borderId="0" applyFont="0" applyFill="0" applyBorder="0" applyAlignment="0" applyProtection="0"/>
    <xf numFmtId="171" fontId="72" fillId="0" borderId="0" applyFont="0" applyFill="0" applyBorder="0" applyAlignment="0" applyProtection="0"/>
    <xf numFmtId="192"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9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69" fontId="72" fillId="0" borderId="0" applyFont="0" applyFill="0" applyBorder="0" applyAlignment="0" applyProtection="0"/>
    <xf numFmtId="19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89"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92"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93"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3"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93" fontId="72" fillId="0" borderId="0" applyFont="0" applyFill="0" applyBorder="0" applyAlignment="0" applyProtection="0"/>
    <xf numFmtId="192"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3"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4" fontId="72" fillId="0" borderId="0" applyFont="0" applyFill="0" applyBorder="0" applyAlignment="0" applyProtection="0"/>
    <xf numFmtId="195" fontId="72" fillId="0" borderId="0" applyFont="0" applyFill="0" applyBorder="0" applyAlignment="0" applyProtection="0"/>
    <xf numFmtId="19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92" fontId="72" fillId="0" borderId="0" applyFont="0" applyFill="0" applyBorder="0" applyAlignment="0" applyProtection="0"/>
    <xf numFmtId="41" fontId="65" fillId="0" borderId="0" applyFont="0" applyFill="0" applyBorder="0" applyAlignment="0" applyProtection="0"/>
    <xf numFmtId="183" fontId="65" fillId="0" borderId="0" applyFont="0" applyFill="0" applyBorder="0" applyAlignment="0" applyProtection="0"/>
    <xf numFmtId="188"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8"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74" fontId="65"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66" fontId="72" fillId="0" borderId="0" applyFont="0" applyFill="0" applyBorder="0" applyAlignment="0" applyProtection="0"/>
    <xf numFmtId="0" fontId="83" fillId="0" borderId="0"/>
    <xf numFmtId="0" fontId="83" fillId="0" borderId="0"/>
    <xf numFmtId="182" fontId="72" fillId="0" borderId="0" applyFont="0" applyFill="0" applyBorder="0" applyAlignment="0" applyProtection="0"/>
    <xf numFmtId="0" fontId="83" fillId="0" borderId="0"/>
    <xf numFmtId="0" fontId="83" fillId="0" borderId="0"/>
    <xf numFmtId="0" fontId="83" fillId="0" borderId="0"/>
    <xf numFmtId="166" fontId="72" fillId="0" borderId="0" applyFont="0" applyFill="0" applyBorder="0" applyAlignment="0" applyProtection="0"/>
    <xf numFmtId="185"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87" fontId="72"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7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76" fontId="65" fillId="0" borderId="0" applyFont="0" applyFill="0" applyBorder="0" applyAlignment="0" applyProtection="0"/>
    <xf numFmtId="197" fontId="87" fillId="0" borderId="0" applyFont="0" applyFill="0" applyBorder="0" applyAlignment="0" applyProtection="0"/>
    <xf numFmtId="198"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76" fontId="72" fillId="0" borderId="0" applyFont="0" applyFill="0" applyBorder="0" applyAlignment="0" applyProtection="0"/>
    <xf numFmtId="0" fontId="83"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xf numFmtId="0" fontId="83" fillId="0" borderId="0"/>
    <xf numFmtId="185"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0" fontId="83" fillId="0" borderId="0"/>
    <xf numFmtId="199"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41" fontId="65" fillId="0" borderId="0" applyFont="0" applyFill="0" applyBorder="0" applyAlignment="0" applyProtection="0"/>
    <xf numFmtId="184" fontId="72" fillId="0" borderId="0" applyFont="0" applyFill="0" applyBorder="0" applyAlignment="0" applyProtection="0"/>
    <xf numFmtId="200"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201" fontId="72"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202" fontId="72" fillId="0" borderId="0" applyFont="0" applyFill="0" applyBorder="0" applyAlignment="0" applyProtection="0"/>
    <xf numFmtId="170" fontId="72" fillId="0" borderId="0" applyFont="0" applyFill="0" applyBorder="0" applyAlignment="0" applyProtection="0"/>
    <xf numFmtId="203"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204"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202" fontId="72" fillId="0" borderId="0" applyFont="0" applyFill="0" applyBorder="0" applyAlignment="0" applyProtection="0"/>
    <xf numFmtId="167" fontId="72" fillId="0" borderId="0" applyFont="0" applyFill="0" applyBorder="0" applyAlignment="0" applyProtection="0"/>
    <xf numFmtId="201"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184" fontId="72" fillId="0" borderId="0" applyFont="0" applyFill="0" applyBorder="0" applyAlignment="0" applyProtection="0"/>
    <xf numFmtId="184" fontId="65"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203" fontId="72" fillId="0" borderId="0" applyFont="0" applyFill="0" applyBorder="0" applyAlignment="0" applyProtection="0"/>
    <xf numFmtId="184" fontId="72" fillId="0" borderId="0" applyFont="0" applyFill="0" applyBorder="0" applyAlignment="0" applyProtection="0"/>
    <xf numFmtId="205" fontId="72" fillId="0" borderId="0" applyFont="0" applyFill="0" applyBorder="0" applyAlignment="0" applyProtection="0"/>
    <xf numFmtId="184" fontId="72" fillId="0" borderId="0" applyFont="0" applyFill="0" applyBorder="0" applyAlignment="0" applyProtection="0"/>
    <xf numFmtId="20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70"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204"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204" fontId="72" fillId="0" borderId="0" applyFont="0" applyFill="0" applyBorder="0" applyAlignment="0" applyProtection="0"/>
    <xf numFmtId="203"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204" fontId="72" fillId="0" borderId="0" applyFont="0" applyFill="0" applyBorder="0" applyAlignment="0" applyProtection="0"/>
    <xf numFmtId="41" fontId="72" fillId="0" borderId="0" applyFont="0" applyFill="0" applyBorder="0" applyAlignment="0" applyProtection="0"/>
    <xf numFmtId="202" fontId="72"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206" fontId="72" fillId="0" borderId="0" applyFont="0" applyFill="0" applyBorder="0" applyAlignment="0" applyProtection="0"/>
    <xf numFmtId="207" fontId="72" fillId="0" borderId="0" applyFont="0" applyFill="0" applyBorder="0" applyAlignment="0" applyProtection="0"/>
    <xf numFmtId="204"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203" fontId="72" fillId="0" borderId="0" applyFont="0" applyFill="0" applyBorder="0" applyAlignment="0" applyProtection="0"/>
    <xf numFmtId="189" fontId="72" fillId="0" borderId="0" applyFont="0" applyFill="0" applyBorder="0" applyAlignment="0" applyProtection="0"/>
    <xf numFmtId="190"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91"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72" fontId="72" fillId="0" borderId="0" applyFont="0" applyFill="0" applyBorder="0" applyAlignment="0" applyProtection="0"/>
    <xf numFmtId="171" fontId="72" fillId="0" borderId="0" applyFont="0" applyFill="0" applyBorder="0" applyAlignment="0" applyProtection="0"/>
    <xf numFmtId="192"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9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69" fontId="72" fillId="0" borderId="0" applyFont="0" applyFill="0" applyBorder="0" applyAlignment="0" applyProtection="0"/>
    <xf numFmtId="19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89" fontId="72" fillId="0" borderId="0" applyFont="0" applyFill="0" applyBorder="0" applyAlignment="0" applyProtection="0"/>
    <xf numFmtId="0"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92"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93"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43"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3"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93" fontId="72" fillId="0" borderId="0" applyFont="0" applyFill="0" applyBorder="0" applyAlignment="0" applyProtection="0"/>
    <xf numFmtId="192"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3" fontId="72" fillId="0" borderId="0" applyFont="0" applyFill="0" applyBorder="0" applyAlignment="0" applyProtection="0"/>
    <xf numFmtId="43" fontId="72" fillId="0" borderId="0" applyFont="0" applyFill="0" applyBorder="0" applyAlignment="0" applyProtection="0"/>
    <xf numFmtId="172"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72" fontId="72" fillId="0" borderId="0" applyFont="0" applyFill="0" applyBorder="0" applyAlignment="0" applyProtection="0"/>
    <xf numFmtId="189" fontId="72" fillId="0" borderId="0" applyFont="0" applyFill="0" applyBorder="0" applyAlignment="0" applyProtection="0"/>
    <xf numFmtId="169" fontId="72" fillId="0" borderId="0" applyFont="0" applyFill="0" applyBorder="0" applyAlignment="0" applyProtection="0"/>
    <xf numFmtId="194" fontId="72" fillId="0" borderId="0" applyFont="0" applyFill="0" applyBorder="0" applyAlignment="0" applyProtection="0"/>
    <xf numFmtId="195" fontId="72" fillId="0" borderId="0" applyFont="0" applyFill="0" applyBorder="0" applyAlignment="0" applyProtection="0"/>
    <xf numFmtId="193"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89" fontId="72" fillId="0" borderId="0" applyFont="0" applyFill="0" applyBorder="0" applyAlignment="0" applyProtection="0"/>
    <xf numFmtId="192" fontId="72" fillId="0" borderId="0" applyFont="0" applyFill="0" applyBorder="0" applyAlignment="0" applyProtection="0"/>
    <xf numFmtId="183" fontId="65" fillId="0" borderId="0" applyFont="0" applyFill="0" applyBorder="0" applyAlignment="0" applyProtection="0"/>
    <xf numFmtId="188"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8"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74" fontId="65" fillId="0" borderId="0" applyFont="0" applyFill="0" applyBorder="0" applyAlignment="0" applyProtection="0"/>
    <xf numFmtId="43" fontId="65"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66" fontId="72" fillId="0" borderId="0" applyFont="0" applyFill="0" applyBorder="0" applyAlignment="0" applyProtection="0"/>
    <xf numFmtId="0" fontId="85" fillId="0" borderId="0">
      <alignment vertical="top"/>
    </xf>
    <xf numFmtId="0" fontId="85" fillId="0" borderId="0">
      <alignment vertical="top"/>
    </xf>
    <xf numFmtId="0" fontId="84" fillId="0" borderId="0">
      <alignment vertical="top"/>
    </xf>
    <xf numFmtId="0" fontId="84" fillId="0" borderId="0">
      <alignment vertical="top"/>
    </xf>
    <xf numFmtId="0" fontId="84" fillId="0" borderId="0">
      <alignment vertical="top"/>
    </xf>
    <xf numFmtId="0" fontId="85" fillId="0" borderId="0">
      <alignment vertical="top"/>
    </xf>
    <xf numFmtId="0" fontId="85" fillId="0" borderId="0">
      <alignment vertical="top"/>
    </xf>
    <xf numFmtId="0" fontId="84" fillId="0" borderId="0">
      <alignment vertical="top"/>
    </xf>
    <xf numFmtId="0" fontId="84" fillId="0" borderId="0">
      <alignment vertical="top"/>
    </xf>
    <xf numFmtId="0" fontId="84" fillId="0" borderId="0">
      <alignment vertical="top"/>
    </xf>
    <xf numFmtId="0" fontId="85" fillId="0" borderId="0">
      <alignment vertical="top"/>
    </xf>
    <xf numFmtId="0" fontId="2" fillId="0" borderId="0"/>
    <xf numFmtId="0" fontId="85" fillId="0" borderId="0">
      <alignment vertical="top"/>
    </xf>
    <xf numFmtId="0" fontId="85" fillId="0" borderId="0">
      <alignment vertical="top"/>
    </xf>
    <xf numFmtId="0" fontId="85" fillId="0" borderId="0">
      <alignment vertical="top"/>
    </xf>
    <xf numFmtId="0" fontId="84" fillId="0" borderId="0">
      <alignment vertical="top"/>
    </xf>
    <xf numFmtId="0" fontId="84" fillId="0" borderId="0">
      <alignment vertical="top"/>
    </xf>
    <xf numFmtId="0" fontId="84" fillId="0" borderId="0">
      <alignment vertical="top"/>
    </xf>
    <xf numFmtId="0" fontId="85" fillId="0" borderId="0">
      <alignment vertical="top"/>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74" fontId="69" fillId="0" borderId="0" applyProtection="0"/>
    <xf numFmtId="183" fontId="69" fillId="0" borderId="0" applyProtection="0"/>
    <xf numFmtId="183" fontId="69" fillId="0" borderId="0" applyProtection="0"/>
    <xf numFmtId="0" fontId="66" fillId="0" borderId="0" applyProtection="0"/>
    <xf numFmtId="174" fontId="69" fillId="0" borderId="0" applyProtection="0"/>
    <xf numFmtId="183" fontId="69" fillId="0" borderId="0" applyProtection="0"/>
    <xf numFmtId="183" fontId="69" fillId="0" borderId="0" applyProtection="0"/>
    <xf numFmtId="0" fontId="66" fillId="0" borderId="0" applyProtection="0"/>
    <xf numFmtId="187" fontId="72"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66" fontId="72" fillId="0" borderId="0" applyFont="0" applyFill="0" applyBorder="0" applyAlignment="0" applyProtection="0"/>
    <xf numFmtId="0" fontId="83" fillId="0" borderId="0"/>
    <xf numFmtId="182" fontId="72" fillId="0" borderId="0" applyFont="0" applyFill="0" applyBorder="0" applyAlignment="0" applyProtection="0"/>
    <xf numFmtId="0" fontId="83" fillId="0" borderId="0"/>
    <xf numFmtId="208" fontId="88" fillId="0" borderId="0" applyFont="0" applyFill="0" applyBorder="0" applyAlignment="0" applyProtection="0"/>
    <xf numFmtId="209" fontId="89" fillId="0" borderId="0" applyFont="0" applyFill="0" applyBorder="0" applyAlignment="0" applyProtection="0"/>
    <xf numFmtId="210" fontId="89" fillId="0" borderId="0" applyFont="0" applyFill="0" applyBorder="0" applyAlignment="0" applyProtection="0"/>
    <xf numFmtId="0" fontId="90" fillId="0" borderId="0"/>
    <xf numFmtId="0" fontId="91" fillId="0" borderId="0"/>
    <xf numFmtId="0" fontId="91" fillId="0" borderId="0"/>
    <xf numFmtId="0" fontId="91" fillId="0" borderId="0"/>
    <xf numFmtId="0" fontId="31" fillId="0" borderId="0"/>
    <xf numFmtId="1" fontId="92" fillId="0" borderId="2" applyBorder="0" applyAlignment="0">
      <alignment horizontal="center"/>
    </xf>
    <xf numFmtId="1" fontId="92" fillId="0" borderId="2" applyBorder="0" applyAlignment="0">
      <alignment horizontal="center"/>
    </xf>
    <xf numFmtId="0" fontId="93" fillId="0" borderId="0"/>
    <xf numFmtId="0" fontId="93" fillId="0" borderId="0"/>
    <xf numFmtId="0" fontId="2" fillId="0" borderId="0"/>
    <xf numFmtId="0" fontId="94" fillId="0" borderId="0"/>
    <xf numFmtId="0" fontId="93" fillId="0" borderId="0" applyProtection="0"/>
    <xf numFmtId="3" fontId="67" fillId="0" borderId="2"/>
    <xf numFmtId="3" fontId="67" fillId="0" borderId="2"/>
    <xf numFmtId="3" fontId="67" fillId="0" borderId="2"/>
    <xf numFmtId="3" fontId="67" fillId="0" borderId="2"/>
    <xf numFmtId="208" fontId="88" fillId="0" borderId="0" applyFont="0" applyFill="0" applyBorder="0" applyAlignment="0" applyProtection="0"/>
    <xf numFmtId="0" fontId="95" fillId="3" borderId="0"/>
    <xf numFmtId="0" fontId="95" fillId="3" borderId="0"/>
    <xf numFmtId="0" fontId="95" fillId="3" borderId="0"/>
    <xf numFmtId="208" fontId="88" fillId="0" borderId="0" applyFont="0" applyFill="0" applyBorder="0" applyAlignment="0" applyProtection="0"/>
    <xf numFmtId="0" fontId="95"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208" fontId="88" fillId="0" borderId="0" applyFont="0" applyFill="0" applyBorder="0" applyAlignment="0" applyProtection="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7" fillId="0" borderId="0" applyFont="0" applyFill="0" applyBorder="0" applyAlignment="0">
      <alignment horizontal="left"/>
    </xf>
    <xf numFmtId="0" fontId="95" fillId="3" borderId="0"/>
    <xf numFmtId="0" fontId="97" fillId="0" borderId="0" applyFont="0" applyFill="0" applyBorder="0" applyAlignment="0">
      <alignment horizontal="left"/>
    </xf>
    <xf numFmtId="208" fontId="88" fillId="0" borderId="0" applyFont="0" applyFill="0" applyBorder="0" applyAlignment="0" applyProtection="0"/>
    <xf numFmtId="0" fontId="95" fillId="3" borderId="0"/>
    <xf numFmtId="0" fontId="95" fillId="3" borderId="0"/>
    <xf numFmtId="0" fontId="98" fillId="0" borderId="2" applyNumberFormat="0" applyFont="0" applyBorder="0">
      <alignment horizontal="left" indent="2"/>
    </xf>
    <xf numFmtId="0" fontId="98" fillId="0" borderId="2" applyNumberFormat="0" applyFont="0" applyBorder="0">
      <alignment horizontal="left" indent="2"/>
    </xf>
    <xf numFmtId="0" fontId="97" fillId="0" borderId="0" applyFont="0" applyFill="0" applyBorder="0" applyAlignment="0">
      <alignment horizontal="left"/>
    </xf>
    <xf numFmtId="0" fontId="97" fillId="0" borderId="0" applyFont="0" applyFill="0" applyBorder="0" applyAlignment="0">
      <alignment horizontal="left"/>
    </xf>
    <xf numFmtId="0" fontId="99" fillId="0" borderId="0"/>
    <xf numFmtId="0" fontId="100" fillId="4" borderId="19" applyFont="0" applyFill="0" applyAlignment="0">
      <alignment vertical="center" wrapText="1"/>
    </xf>
    <xf numFmtId="9" fontId="101" fillId="0" borderId="0" applyBorder="0" applyAlignment="0" applyProtection="0"/>
    <xf numFmtId="0" fontId="102" fillId="3" borderId="0"/>
    <xf numFmtId="0" fontId="102"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102" fillId="3" borderId="0"/>
    <xf numFmtId="0" fontId="102" fillId="3" borderId="0"/>
    <xf numFmtId="0" fontId="98" fillId="0" borderId="2" applyNumberFormat="0" applyFont="0" applyBorder="0" applyAlignment="0">
      <alignment horizontal="center"/>
    </xf>
    <xf numFmtId="0" fontId="98" fillId="0" borderId="2" applyNumberFormat="0" applyFont="0" applyBorder="0" applyAlignment="0">
      <alignment horizontal="center"/>
    </xf>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4" fillId="0" borderId="0"/>
    <xf numFmtId="0" fontId="105" fillId="3" borderId="0"/>
    <xf numFmtId="0" fontId="105"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96" fillId="3" borderId="0"/>
    <xf numFmtId="0" fontId="105" fillId="3" borderId="0"/>
    <xf numFmtId="0" fontId="106" fillId="0" borderId="0">
      <alignment wrapText="1"/>
    </xf>
    <xf numFmtId="0" fontId="10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96" fillId="0" borderId="0">
      <alignment wrapText="1"/>
    </xf>
    <xf numFmtId="0" fontId="106" fillId="0" borderId="0">
      <alignment wrapText="1"/>
    </xf>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3" fillId="8" borderId="0" applyNumberFormat="0" applyBorder="0" applyAlignment="0" applyProtection="0"/>
    <xf numFmtId="0" fontId="103" fillId="11" borderId="0" applyNumberFormat="0" applyBorder="0" applyAlignment="0" applyProtection="0"/>
    <xf numFmtId="0" fontId="103" fillId="14" borderId="0" applyNumberFormat="0" applyBorder="0" applyAlignment="0" applyProtection="0"/>
    <xf numFmtId="175" fontId="107" fillId="0" borderId="1" applyNumberFormat="0" applyFont="0" applyBorder="0" applyAlignment="0">
      <alignment horizontal="center"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08" fillId="15"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22" borderId="0" applyNumberFormat="0" applyBorder="0" applyAlignment="0" applyProtection="0"/>
    <xf numFmtId="211" fontId="110" fillId="0" borderId="0" applyFont="0" applyFill="0" applyBorder="0" applyAlignment="0" applyProtection="0"/>
    <xf numFmtId="0" fontId="111" fillId="0" borderId="0" applyFont="0" applyFill="0" applyBorder="0" applyAlignment="0" applyProtection="0"/>
    <xf numFmtId="212" fontId="112" fillId="0" borderId="0" applyFont="0" applyFill="0" applyBorder="0" applyAlignment="0" applyProtection="0"/>
    <xf numFmtId="203" fontId="110" fillId="0" borderId="0" applyFont="0" applyFill="0" applyBorder="0" applyAlignment="0" applyProtection="0"/>
    <xf numFmtId="0" fontId="111" fillId="0" borderId="0" applyFont="0" applyFill="0" applyBorder="0" applyAlignment="0" applyProtection="0"/>
    <xf numFmtId="213" fontId="110" fillId="0" borderId="0" applyFont="0" applyFill="0" applyBorder="0" applyAlignment="0" applyProtection="0"/>
    <xf numFmtId="0" fontId="113" fillId="0" borderId="0">
      <alignment horizontal="center" wrapText="1"/>
      <protection locked="0"/>
    </xf>
    <xf numFmtId="0" fontId="39" fillId="0" borderId="0">
      <alignment horizontal="center" wrapText="1"/>
      <protection locked="0"/>
    </xf>
    <xf numFmtId="0" fontId="114" fillId="0" borderId="0" applyNumberFormat="0" applyBorder="0" applyAlignment="0">
      <alignment horizontal="center"/>
    </xf>
    <xf numFmtId="201" fontId="115" fillId="0" borderId="0" applyFont="0" applyFill="0" applyBorder="0" applyAlignment="0" applyProtection="0"/>
    <xf numFmtId="0" fontId="116" fillId="0" borderId="0" applyFont="0" applyFill="0" applyBorder="0" applyAlignment="0" applyProtection="0"/>
    <xf numFmtId="214" fontId="72" fillId="0" borderId="0" applyFont="0" applyFill="0" applyBorder="0" applyAlignment="0" applyProtection="0"/>
    <xf numFmtId="191" fontId="115" fillId="0" borderId="0" applyFont="0" applyFill="0" applyBorder="0" applyAlignment="0" applyProtection="0"/>
    <xf numFmtId="0" fontId="116" fillId="0" borderId="0" applyFont="0" applyFill="0" applyBorder="0" applyAlignment="0" applyProtection="0"/>
    <xf numFmtId="215" fontId="72" fillId="0" borderId="0" applyFont="0" applyFill="0" applyBorder="0" applyAlignment="0" applyProtection="0"/>
    <xf numFmtId="183" fontId="65" fillId="0" borderId="0" applyFont="0" applyFill="0" applyBorder="0" applyAlignment="0" applyProtection="0"/>
    <xf numFmtId="188" fontId="65" fillId="0" borderId="0" applyFont="0" applyFill="0" applyBorder="0" applyAlignment="0" applyProtection="0"/>
    <xf numFmtId="0" fontId="117" fillId="6" borderId="0" applyNumberFormat="0" applyBorder="0" applyAlignment="0" applyProtection="0"/>
    <xf numFmtId="0" fontId="118" fillId="0" borderId="0" applyNumberFormat="0" applyFill="0" applyBorder="0" applyAlignment="0" applyProtection="0"/>
    <xf numFmtId="0" fontId="116" fillId="0" borderId="0"/>
    <xf numFmtId="0" fontId="119" fillId="0" borderId="0"/>
    <xf numFmtId="0" fontId="120" fillId="0" borderId="0"/>
    <xf numFmtId="0" fontId="116" fillId="0" borderId="0"/>
    <xf numFmtId="0" fontId="121" fillId="0" borderId="0"/>
    <xf numFmtId="0" fontId="122" fillId="0" borderId="0"/>
    <xf numFmtId="0" fontId="123" fillId="0" borderId="0"/>
    <xf numFmtId="216" fontId="86" fillId="0" borderId="0" applyFill="0" applyBorder="0" applyAlignment="0"/>
    <xf numFmtId="217" fontId="47" fillId="0" borderId="0" applyFill="0" applyBorder="0" applyAlignment="0"/>
    <xf numFmtId="218" fontId="124"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20"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2"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4" fontId="104"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4"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124"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18" fontId="124"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0" fontId="125" fillId="23" borderId="20" applyNumberFormat="0" applyAlignment="0" applyProtection="0"/>
    <xf numFmtId="0" fontId="126" fillId="0" borderId="0"/>
    <xf numFmtId="0" fontId="127" fillId="0" borderId="0"/>
    <xf numFmtId="0" fontId="128" fillId="0" borderId="0" applyFill="0" applyBorder="0" applyProtection="0">
      <alignment horizontal="center"/>
      <protection locked="0"/>
    </xf>
    <xf numFmtId="230" fontId="72" fillId="0" borderId="0" applyFont="0" applyFill="0" applyBorder="0" applyAlignment="0" applyProtection="0"/>
    <xf numFmtId="0" fontId="129" fillId="0" borderId="6">
      <alignment horizontal="center"/>
    </xf>
    <xf numFmtId="231" fontId="130" fillId="0" borderId="0"/>
    <xf numFmtId="231" fontId="130" fillId="0" borderId="0"/>
    <xf numFmtId="231" fontId="130" fillId="0" borderId="0"/>
    <xf numFmtId="231" fontId="130" fillId="0" borderId="0"/>
    <xf numFmtId="231" fontId="130" fillId="0" borderId="0"/>
    <xf numFmtId="231" fontId="130" fillId="0" borderId="0"/>
    <xf numFmtId="231" fontId="130" fillId="0" borderId="0"/>
    <xf numFmtId="231" fontId="130" fillId="0" borderId="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167" fontId="2" fillId="0" borderId="0" applyFont="0" applyFill="0" applyBorder="0" applyAlignment="0" applyProtection="0"/>
    <xf numFmtId="167" fontId="131" fillId="0" borderId="0" applyFont="0" applyFill="0" applyBorder="0" applyAlignment="0" applyProtection="0"/>
    <xf numFmtId="41" fontId="109"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200"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233" fontId="69" fillId="0" borderId="0" applyProtection="0"/>
    <xf numFmtId="233" fontId="69" fillId="0" borderId="0" applyProtection="0"/>
    <xf numFmtId="200"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5" fontId="69" fillId="0" borderId="0" applyFont="0" applyFill="0" applyBorder="0" applyAlignment="0" applyProtection="0"/>
    <xf numFmtId="43" fontId="69" fillId="0" borderId="0" applyFont="0" applyFill="0" applyBorder="0" applyAlignment="0" applyProtection="0"/>
    <xf numFmtId="167" fontId="41" fillId="0" borderId="0" applyFont="0" applyFill="0" applyBorder="0" applyAlignment="0" applyProtection="0"/>
    <xf numFmtId="41" fontId="6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26" fontId="124"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34" fontId="132" fillId="0" borderId="0" applyFont="0" applyFill="0" applyBorder="0" applyAlignment="0" applyProtection="0"/>
    <xf numFmtId="235" fontId="69" fillId="0" borderId="0" applyFont="0" applyFill="0" applyBorder="0" applyAlignment="0" applyProtection="0"/>
    <xf numFmtId="236" fontId="133" fillId="0" borderId="0" applyFont="0" applyFill="0" applyBorder="0" applyAlignment="0" applyProtection="0"/>
    <xf numFmtId="237" fontId="69" fillId="0" borderId="0" applyFont="0" applyFill="0" applyBorder="0" applyAlignment="0" applyProtection="0"/>
    <xf numFmtId="238" fontId="133" fillId="0" borderId="0" applyFont="0" applyFill="0" applyBorder="0" applyAlignment="0" applyProtection="0"/>
    <xf numFmtId="239" fontId="69" fillId="0" borderId="0" applyFont="0" applyFill="0" applyBorder="0" applyAlignment="0" applyProtection="0"/>
    <xf numFmtId="43" fontId="41" fillId="0" borderId="0" applyFont="0" applyFill="0" applyBorder="0" applyAlignment="0" applyProtection="0"/>
    <xf numFmtId="169" fontId="41" fillId="0" borderId="0" applyFont="0" applyFill="0" applyBorder="0" applyAlignment="0" applyProtection="0"/>
    <xf numFmtId="169" fontId="2" fillId="0" borderId="0" applyFont="0" applyFill="0" applyBorder="0" applyAlignment="0" applyProtection="0"/>
    <xf numFmtId="171" fontId="41" fillId="0" borderId="0" applyFont="0" applyFill="0" applyBorder="0" applyAlignment="0" applyProtection="0"/>
    <xf numFmtId="240" fontId="41" fillId="0" borderId="0" applyFont="0" applyFill="0" applyBorder="0" applyAlignment="0" applyProtection="0"/>
    <xf numFmtId="169" fontId="41" fillId="0" borderId="0" applyFont="0" applyFill="0" applyBorder="0" applyAlignment="0" applyProtection="0"/>
    <xf numFmtId="174" fontId="41"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41" fontId="41" fillId="0" borderId="0" applyFont="0" applyFill="0" applyBorder="0" applyAlignment="0" applyProtection="0"/>
    <xf numFmtId="169" fontId="4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34"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74" fontId="41" fillId="0" borderId="0" applyFont="0" applyFill="0" applyBorder="0" applyAlignment="0" applyProtection="0"/>
    <xf numFmtId="241" fontId="41" fillId="0" borderId="0" applyFont="0" applyFill="0" applyBorder="0" applyAlignment="0" applyProtection="0"/>
    <xf numFmtId="169" fontId="41" fillId="0" borderId="0" applyFont="0" applyFill="0" applyBorder="0" applyAlignment="0" applyProtection="0"/>
    <xf numFmtId="242" fontId="41" fillId="0" borderId="0" applyFont="0" applyFill="0" applyBorder="0" applyAlignment="0" applyProtection="0"/>
    <xf numFmtId="41"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242" fontId="41" fillId="0" borderId="0" applyFont="0" applyFill="0" applyBorder="0" applyAlignment="0" applyProtection="0"/>
    <xf numFmtId="243" fontId="41" fillId="0" borderId="0" applyFont="0" applyFill="0" applyBorder="0" applyAlignment="0" applyProtection="0"/>
    <xf numFmtId="243" fontId="41" fillId="0" borderId="0" applyFont="0" applyFill="0" applyBorder="0" applyAlignment="0" applyProtection="0"/>
    <xf numFmtId="169" fontId="2" fillId="0" borderId="0" applyFont="0" applyFill="0" applyBorder="0" applyAlignment="0" applyProtection="0"/>
    <xf numFmtId="169" fontId="37" fillId="0" borderId="0" applyFont="0" applyFill="0" applyBorder="0" applyAlignment="0" applyProtection="0"/>
    <xf numFmtId="243" fontId="41" fillId="0" borderId="0" applyFont="0" applyFill="0" applyBorder="0" applyAlignment="0" applyProtection="0"/>
    <xf numFmtId="243" fontId="41" fillId="0" borderId="0" applyFont="0" applyFill="0" applyBorder="0" applyAlignment="0" applyProtection="0"/>
    <xf numFmtId="169" fontId="2"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2" fillId="0" borderId="0" applyFont="0" applyFill="0" applyBorder="0" applyAlignment="0" applyProtection="0"/>
    <xf numFmtId="169" fontId="4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93"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9" fontId="41"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2"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9" fontId="135" fillId="0" borderId="0" applyFont="0" applyFill="0" applyBorder="0" applyAlignment="0" applyProtection="0"/>
    <xf numFmtId="169" fontId="41"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9" fontId="3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2" fillId="0" borderId="0" applyFont="0" applyFill="0" applyBorder="0" applyAlignment="0" applyProtection="0"/>
    <xf numFmtId="43" fontId="41" fillId="0" borderId="0" applyFont="0" applyFill="0" applyBorder="0" applyAlignment="0" applyProtection="0"/>
    <xf numFmtId="169" fontId="4" fillId="0" borderId="0" applyFont="0" applyFill="0" applyBorder="0" applyAlignment="0" applyProtection="0"/>
    <xf numFmtId="210" fontId="2" fillId="0" borderId="0" applyFont="0" applyFill="0" applyBorder="0" applyAlignment="0" applyProtection="0"/>
    <xf numFmtId="169" fontId="41" fillId="0" borderId="0" applyFont="0" applyFill="0" applyBorder="0" applyAlignment="0" applyProtection="0"/>
    <xf numFmtId="244" fontId="41" fillId="0" borderId="0" applyFont="0" applyFill="0" applyBorder="0" applyAlignment="0" applyProtection="0"/>
    <xf numFmtId="245" fontId="41" fillId="0" borderId="0" applyFont="0" applyFill="0" applyBorder="0" applyAlignment="0" applyProtection="0"/>
    <xf numFmtId="244" fontId="41" fillId="0" borderId="0" applyFont="0" applyFill="0" applyBorder="0" applyAlignment="0" applyProtection="0"/>
    <xf numFmtId="169" fontId="41" fillId="0" borderId="0" applyFont="0" applyFill="0" applyBorder="0" applyAlignment="0" applyProtection="0"/>
    <xf numFmtId="169" fontId="134" fillId="0" borderId="0" applyFont="0" applyFill="0" applyBorder="0" applyAlignment="0" applyProtection="0"/>
    <xf numFmtId="169" fontId="41" fillId="0" borderId="0" applyFont="0" applyFill="0" applyBorder="0" applyAlignment="0" applyProtection="0"/>
    <xf numFmtId="246" fontId="2" fillId="0" borderId="0" applyFont="0" applyFill="0" applyBorder="0" applyAlignment="0" applyProtection="0"/>
    <xf numFmtId="169" fontId="41" fillId="0" borderId="0" applyFont="0" applyFill="0" applyBorder="0" applyAlignment="0" applyProtection="0"/>
    <xf numFmtId="169" fontId="47"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72" fontId="2" fillId="0" borderId="0" applyFont="0" applyFill="0" applyBorder="0" applyAlignment="0" applyProtection="0"/>
    <xf numFmtId="168" fontId="69" fillId="0" borderId="0" applyFont="0" applyFill="0" applyBorder="0" applyAlignment="0" applyProtection="0"/>
    <xf numFmtId="169" fontId="5" fillId="0" borderId="0" applyFont="0" applyFill="0" applyBorder="0" applyAlignment="0" applyProtection="0"/>
    <xf numFmtId="0" fontId="41" fillId="0" borderId="0" applyFont="0" applyFill="0" applyBorder="0" applyAlignment="0" applyProtection="0"/>
    <xf numFmtId="247" fontId="69"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47" fontId="69" fillId="0" borderId="0" applyFont="0" applyFill="0" applyBorder="0" applyAlignment="0" applyProtection="0"/>
    <xf numFmtId="248" fontId="90" fillId="0" borderId="0" applyFont="0" applyFill="0" applyBorder="0" applyAlignment="0" applyProtection="0"/>
    <xf numFmtId="169" fontId="41" fillId="0" borderId="0" applyFont="0" applyFill="0" applyBorder="0" applyAlignment="0" applyProtection="0"/>
    <xf numFmtId="247" fontId="69"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1" fillId="0" borderId="0" applyFont="0" applyFill="0" applyBorder="0" applyAlignment="0" applyProtection="0"/>
    <xf numFmtId="169" fontId="2" fillId="0" borderId="0" applyFont="0" applyFill="0" applyBorder="0" applyAlignment="0" applyProtection="0"/>
    <xf numFmtId="169" fontId="41" fillId="0" borderId="0" applyFont="0" applyFill="0" applyBorder="0" applyAlignment="0" applyProtection="0"/>
    <xf numFmtId="169" fontId="136" fillId="0" borderId="0" applyFont="0" applyFill="0" applyBorder="0" applyAlignment="0" applyProtection="0"/>
    <xf numFmtId="169" fontId="41" fillId="0" borderId="0" applyFont="0" applyFill="0" applyBorder="0" applyAlignment="0" applyProtection="0"/>
    <xf numFmtId="248" fontId="90" fillId="0" borderId="0" applyFont="0" applyFill="0" applyBorder="0" applyAlignment="0" applyProtection="0"/>
    <xf numFmtId="249" fontId="69" fillId="0" borderId="0" applyProtection="0"/>
    <xf numFmtId="248" fontId="90" fillId="0" borderId="0" applyFont="0" applyFill="0" applyBorder="0" applyAlignment="0" applyProtection="0"/>
    <xf numFmtId="171" fontId="69" fillId="0" borderId="0" applyFont="0" applyFill="0" applyBorder="0" applyAlignment="0" applyProtection="0"/>
    <xf numFmtId="171" fontId="4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50"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43" fontId="109" fillId="0" borderId="0" applyFont="0" applyFill="0" applyBorder="0" applyAlignment="0" applyProtection="0"/>
    <xf numFmtId="251" fontId="69" fillId="0" borderId="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51" fontId="69" fillId="0" borderId="0" applyProtection="0"/>
    <xf numFmtId="169" fontId="41" fillId="0" borderId="0" applyFont="0" applyFill="0" applyBorder="0" applyAlignment="0" applyProtection="0"/>
    <xf numFmtId="169" fontId="41" fillId="0" borderId="0" applyFont="0" applyFill="0" applyBorder="0" applyAlignment="0" applyProtection="0"/>
    <xf numFmtId="169" fontId="2"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251" fontId="69" fillId="0" borderId="0" applyProtection="0"/>
    <xf numFmtId="169" fontId="13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69" fillId="0" borderId="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40" fontId="86"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34" fillId="0" borderId="0" applyFont="0" applyFill="0" applyBorder="0" applyAlignment="0" applyProtection="0"/>
    <xf numFmtId="169" fontId="2"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252" fontId="37" fillId="0" borderId="0" applyFont="0" applyFill="0" applyBorder="0" applyAlignment="0" applyProtection="0"/>
    <xf numFmtId="169" fontId="2" fillId="0" borderId="0" applyFont="0" applyFill="0" applyBorder="0" applyAlignment="0" applyProtection="0"/>
    <xf numFmtId="253" fontId="37" fillId="0" borderId="0" applyFont="0" applyFill="0" applyBorder="0" applyAlignment="0" applyProtection="0"/>
    <xf numFmtId="169" fontId="2"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43" fontId="41" fillId="0" borderId="0" applyFont="0" applyFill="0" applyBorder="0" applyAlignment="0" applyProtection="0"/>
    <xf numFmtId="251" fontId="69" fillId="0" borderId="0" applyProtection="0"/>
    <xf numFmtId="251" fontId="69" fillId="0" borderId="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2"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134" fillId="0" borderId="0" applyFont="0" applyFill="0" applyBorder="0" applyAlignment="0" applyProtection="0"/>
    <xf numFmtId="169" fontId="2"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90" fontId="41" fillId="0" borderId="0" applyFont="0" applyFill="0" applyBorder="0" applyAlignment="0" applyProtection="0"/>
    <xf numFmtId="169" fontId="41" fillId="0" borderId="0" applyFont="0" applyFill="0" applyBorder="0" applyAlignment="0" applyProtection="0"/>
    <xf numFmtId="190" fontId="2" fillId="0" borderId="0" applyFont="0" applyFill="0" applyBorder="0" applyAlignment="0" applyProtection="0"/>
    <xf numFmtId="169" fontId="41"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69" fillId="0" borderId="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69" fontId="4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31" fillId="0" borderId="0" applyFont="0" applyFill="0" applyBorder="0" applyAlignment="0" applyProtection="0"/>
    <xf numFmtId="43" fontId="69" fillId="0" borderId="0" applyFont="0" applyFill="0" applyBorder="0" applyAlignment="0" applyProtection="0"/>
    <xf numFmtId="169" fontId="134" fillId="0" borderId="0" applyFont="0" applyFill="0" applyBorder="0" applyAlignment="0" applyProtection="0"/>
    <xf numFmtId="169" fontId="31" fillId="0" borderId="0" applyFont="0" applyFill="0" applyBorder="0" applyAlignment="0" applyProtection="0"/>
    <xf numFmtId="169" fontId="2" fillId="0" borderId="0" applyFont="0" applyFill="0" applyBorder="0" applyAlignment="0" applyProtection="0"/>
    <xf numFmtId="190" fontId="47"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47" fillId="0" borderId="0" applyFont="0" applyFill="0" applyBorder="0" applyAlignment="0" applyProtection="0"/>
    <xf numFmtId="169" fontId="41" fillId="0" borderId="0" applyFont="0" applyFill="0" applyBorder="0" applyAlignment="0" applyProtection="0"/>
    <xf numFmtId="169" fontId="47" fillId="0" borderId="0" applyFont="0" applyFill="0" applyBorder="0" applyAlignment="0" applyProtection="0"/>
    <xf numFmtId="169" fontId="13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41" fillId="0" borderId="0" applyFont="0" applyFill="0" applyBorder="0" applyAlignment="0" applyProtection="0"/>
    <xf numFmtId="226" fontId="41" fillId="0" borderId="0" applyFont="0" applyFill="0" applyBorder="0" applyAlignment="0" applyProtection="0"/>
    <xf numFmtId="226" fontId="41" fillId="0" borderId="0" applyFont="0" applyFill="0" applyBorder="0" applyAlignment="0" applyProtection="0"/>
    <xf numFmtId="169" fontId="134" fillId="0" borderId="0" applyFont="0" applyFill="0" applyBorder="0" applyAlignment="0" applyProtection="0"/>
    <xf numFmtId="175" fontId="41"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169" fontId="41" fillId="0" borderId="0" applyFont="0" applyFill="0" applyBorder="0" applyAlignment="0" applyProtection="0"/>
    <xf numFmtId="254" fontId="31"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69"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3" fillId="0" borderId="0" applyNumberFormat="0" applyFill="0" applyBorder="0" applyAlignment="0" applyProtection="0"/>
    <xf numFmtId="0" fontId="137" fillId="0" borderId="0">
      <alignment horizontal="center"/>
    </xf>
    <xf numFmtId="0" fontId="138" fillId="0" borderId="0" applyNumberFormat="0" applyAlignment="0">
      <alignment horizontal="left"/>
    </xf>
    <xf numFmtId="189" fontId="139" fillId="0" borderId="0" applyFont="0" applyFill="0" applyBorder="0" applyAlignment="0" applyProtection="0"/>
    <xf numFmtId="255" fontId="140" fillId="0" borderId="0" applyFill="0" applyBorder="0" applyProtection="0"/>
    <xf numFmtId="256" fontId="132" fillId="0" borderId="0" applyFont="0" applyFill="0" applyBorder="0" applyAlignment="0" applyProtection="0"/>
    <xf numFmtId="257" fontId="31" fillId="0" borderId="0" applyFill="0" applyBorder="0" applyProtection="0"/>
    <xf numFmtId="257" fontId="31" fillId="0" borderId="11" applyFill="0" applyProtection="0"/>
    <xf numFmtId="257" fontId="31" fillId="0" borderId="21" applyFill="0" applyProtection="0"/>
    <xf numFmtId="258" fontId="119" fillId="0" borderId="0" applyFont="0" applyFill="0" applyBorder="0" applyAlignment="0" applyProtection="0"/>
    <xf numFmtId="259" fontId="141" fillId="0" borderId="0" applyFont="0" applyFill="0" applyBorder="0" applyAlignment="0" applyProtection="0"/>
    <xf numFmtId="260"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1" fontId="2" fillId="0" borderId="0" applyFont="0" applyFill="0" applyBorder="0" applyAlignment="0" applyProtection="0"/>
    <xf numFmtId="262" fontId="141" fillId="0" borderId="0" applyFont="0" applyFill="0" applyBorder="0" applyAlignment="0" applyProtection="0"/>
    <xf numFmtId="218" fontId="124"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63" fontId="133" fillId="0" borderId="0" applyFont="0" applyFill="0" applyBorder="0" applyAlignment="0" applyProtection="0"/>
    <xf numFmtId="264" fontId="69" fillId="0" borderId="0" applyFont="0" applyFill="0" applyBorder="0" applyAlignment="0" applyProtection="0"/>
    <xf numFmtId="265" fontId="133" fillId="0" borderId="0" applyFont="0" applyFill="0" applyBorder="0" applyAlignment="0" applyProtection="0"/>
    <xf numFmtId="266" fontId="133" fillId="0" borderId="0" applyFont="0" applyFill="0" applyBorder="0" applyAlignment="0" applyProtection="0"/>
    <xf numFmtId="267" fontId="69" fillId="0" borderId="0" applyFont="0" applyFill="0" applyBorder="0" applyAlignment="0" applyProtection="0"/>
    <xf numFmtId="268" fontId="133" fillId="0" borderId="0" applyFont="0" applyFill="0" applyBorder="0" applyAlignment="0" applyProtection="0"/>
    <xf numFmtId="269" fontId="133" fillId="0" borderId="0" applyFont="0" applyFill="0" applyBorder="0" applyAlignment="0" applyProtection="0"/>
    <xf numFmtId="270" fontId="69" fillId="0" borderId="0" applyFont="0" applyFill="0" applyBorder="0" applyAlignment="0" applyProtection="0"/>
    <xf numFmtId="271" fontId="133" fillId="0" borderId="0" applyFont="0" applyFill="0" applyBorder="0" applyAlignment="0" applyProtection="0"/>
    <xf numFmtId="168" fontId="41"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2" fontId="2" fillId="0" borderId="0" applyFont="0" applyFill="0" applyBorder="0" applyAlignment="0" applyProtection="0"/>
    <xf numFmtId="27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5" fontId="69" fillId="0" borderId="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applyProtection="0"/>
    <xf numFmtId="276" fontId="2" fillId="0" borderId="0"/>
    <xf numFmtId="276" fontId="2" fillId="0" borderId="0"/>
    <xf numFmtId="276" fontId="2" fillId="0" borderId="0"/>
    <xf numFmtId="276" fontId="2" fillId="0" borderId="0"/>
    <xf numFmtId="276" fontId="2" fillId="0" borderId="0"/>
    <xf numFmtId="276" fontId="2" fillId="0" borderId="0"/>
    <xf numFmtId="276" fontId="2" fillId="0" borderId="0"/>
    <xf numFmtId="0" fontId="142" fillId="24" borderId="22" applyNumberFormat="0" applyAlignment="0" applyProtection="0"/>
    <xf numFmtId="175" fontId="93" fillId="0" borderId="0" applyFont="0" applyFill="0" applyBorder="0" applyAlignment="0" applyProtection="0"/>
    <xf numFmtId="1" fontId="143" fillId="0" borderId="7" applyBorder="0"/>
    <xf numFmtId="277" fontId="47" fillId="0" borderId="23"/>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9"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85" fillId="0" borderId="0" applyFill="0" applyBorder="0" applyAlignment="0"/>
    <xf numFmtId="14" fontId="84" fillId="0" borderId="0" applyFill="0" applyBorder="0" applyAlignment="0"/>
    <xf numFmtId="0" fontId="90" fillId="0" borderId="0" applyProtection="0"/>
    <xf numFmtId="3" fontId="144" fillId="0" borderId="8">
      <alignment horizontal="left" vertical="top" wrapText="1"/>
    </xf>
    <xf numFmtId="169" fontId="134" fillId="0" borderId="0" applyFont="0" applyFill="0" applyBorder="0" applyAlignment="0" applyProtection="0"/>
    <xf numFmtId="278" fontId="31" fillId="0" borderId="0" applyFill="0" applyBorder="0" applyProtection="0"/>
    <xf numFmtId="278" fontId="31" fillId="0" borderId="11" applyFill="0" applyProtection="0"/>
    <xf numFmtId="278" fontId="31" fillId="0" borderId="21" applyFill="0" applyProtection="0"/>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279" fontId="2" fillId="0" borderId="24">
      <alignment vertical="center"/>
    </xf>
    <xf numFmtId="0" fontId="2" fillId="0" borderId="0" applyFont="0" applyFill="0" applyBorder="0" applyAlignment="0" applyProtection="0"/>
    <xf numFmtId="0" fontId="2" fillId="0" borderId="0" applyFont="0" applyFill="0" applyBorder="0" applyAlignment="0" applyProtection="0"/>
    <xf numFmtId="280" fontId="47" fillId="0" borderId="0"/>
    <xf numFmtId="281" fontId="71" fillId="0" borderId="2"/>
    <xf numFmtId="281" fontId="71" fillId="0" borderId="2"/>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applyProtection="0"/>
    <xf numFmtId="246" fontId="2" fillId="0" borderId="0"/>
    <xf numFmtId="246" fontId="2" fillId="0" borderId="0"/>
    <xf numFmtId="246" fontId="2" fillId="0" borderId="0"/>
    <xf numFmtId="246" fontId="2" fillId="0" borderId="0"/>
    <xf numFmtId="246" fontId="2" fillId="0" borderId="0"/>
    <xf numFmtId="246" fontId="2" fillId="0" borderId="0"/>
    <xf numFmtId="246" fontId="2" fillId="0" borderId="0"/>
    <xf numFmtId="282" fontId="71" fillId="0" borderId="0"/>
    <xf numFmtId="41" fontId="145" fillId="0" borderId="0" applyFont="0" applyFill="0" applyBorder="0" applyAlignment="0" applyProtection="0"/>
    <xf numFmtId="43" fontId="145" fillId="0" borderId="0" applyFont="0" applyFill="0" applyBorder="0" applyAlignment="0" applyProtection="0"/>
    <xf numFmtId="41" fontId="145" fillId="0" borderId="0" applyFont="0" applyFill="0" applyBorder="0" applyAlignment="0" applyProtection="0"/>
    <xf numFmtId="167"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00" fontId="145" fillId="0" borderId="0" applyFont="0" applyFill="0" applyBorder="0" applyAlignment="0" applyProtection="0"/>
    <xf numFmtId="283" fontId="104" fillId="0" borderId="0" applyFont="0" applyFill="0" applyBorder="0" applyAlignment="0" applyProtection="0"/>
    <xf numFmtId="283" fontId="104"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283" fontId="104" fillId="0" borderId="0" applyFont="0" applyFill="0" applyBorder="0" applyAlignment="0" applyProtection="0"/>
    <xf numFmtId="283" fontId="104"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283" fontId="104" fillId="0" borderId="0" applyFont="0" applyFill="0" applyBorder="0" applyAlignment="0" applyProtection="0"/>
    <xf numFmtId="283" fontId="104" fillId="0" borderId="0" applyFont="0" applyFill="0" applyBorder="0" applyAlignment="0" applyProtection="0"/>
    <xf numFmtId="284" fontId="47" fillId="0" borderId="0" applyFont="0" applyFill="0" applyBorder="0" applyAlignment="0" applyProtection="0"/>
    <xf numFmtId="284" fontId="47" fillId="0" borderId="0" applyFont="0" applyFill="0" applyBorder="0" applyAlignment="0" applyProtection="0"/>
    <xf numFmtId="285" fontId="47" fillId="0" borderId="0" applyFont="0" applyFill="0" applyBorder="0" applyAlignment="0" applyProtection="0"/>
    <xf numFmtId="285" fontId="47"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70" fontId="145" fillId="0" borderId="0" applyFont="0" applyFill="0" applyBorder="0" applyAlignment="0" applyProtection="0"/>
    <xf numFmtId="167" fontId="145" fillId="0" borderId="0" applyFont="0" applyFill="0" applyBorder="0" applyAlignment="0" applyProtection="0"/>
    <xf numFmtId="170" fontId="145" fillId="0" borderId="0" applyFont="0" applyFill="0" applyBorder="0" applyAlignment="0" applyProtection="0"/>
    <xf numFmtId="170" fontId="145" fillId="0" borderId="0" applyFont="0" applyFill="0" applyBorder="0" applyAlignment="0" applyProtection="0"/>
    <xf numFmtId="170" fontId="145" fillId="0" borderId="0" applyFont="0" applyFill="0" applyBorder="0" applyAlignment="0" applyProtection="0"/>
    <xf numFmtId="170" fontId="145" fillId="0" borderId="0" applyFont="0" applyFill="0" applyBorder="0" applyAlignment="0" applyProtection="0"/>
    <xf numFmtId="167" fontId="145" fillId="0" borderId="0" applyFont="0" applyFill="0" applyBorder="0" applyAlignment="0" applyProtection="0"/>
    <xf numFmtId="41" fontId="145" fillId="0" borderId="0" applyFont="0" applyFill="0" applyBorder="0" applyAlignment="0" applyProtection="0"/>
    <xf numFmtId="167" fontId="145" fillId="0" borderId="0" applyFont="0" applyFill="0" applyBorder="0" applyAlignment="0" applyProtection="0"/>
    <xf numFmtId="41" fontId="145" fillId="0" borderId="0" applyFont="0" applyFill="0" applyBorder="0" applyAlignment="0" applyProtection="0"/>
    <xf numFmtId="167" fontId="145" fillId="0" borderId="0" applyFont="0" applyFill="0" applyBorder="0" applyAlignment="0" applyProtection="0"/>
    <xf numFmtId="167" fontId="145" fillId="0" borderId="0" applyFont="0" applyFill="0" applyBorder="0" applyAlignment="0" applyProtection="0"/>
    <xf numFmtId="170" fontId="145" fillId="0" borderId="0" applyFont="0" applyFill="0" applyBorder="0" applyAlignment="0" applyProtection="0"/>
    <xf numFmtId="170" fontId="145" fillId="0" borderId="0" applyFont="0" applyFill="0" applyBorder="0" applyAlignment="0" applyProtection="0"/>
    <xf numFmtId="167" fontId="145" fillId="0" borderId="0" applyFont="0" applyFill="0" applyBorder="0" applyAlignment="0" applyProtection="0"/>
    <xf numFmtId="43" fontId="145" fillId="0" borderId="0" applyFont="0" applyFill="0" applyBorder="0" applyAlignment="0" applyProtection="0"/>
    <xf numFmtId="169"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286" fontId="104" fillId="0" borderId="0" applyFont="0" applyFill="0" applyBorder="0" applyAlignment="0" applyProtection="0"/>
    <xf numFmtId="286" fontId="104"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286" fontId="104" fillId="0" borderId="0" applyFont="0" applyFill="0" applyBorder="0" applyAlignment="0" applyProtection="0"/>
    <xf numFmtId="286" fontId="104"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286" fontId="104" fillId="0" borderId="0" applyFont="0" applyFill="0" applyBorder="0" applyAlignment="0" applyProtection="0"/>
    <xf numFmtId="286" fontId="104" fillId="0" borderId="0" applyFont="0" applyFill="0" applyBorder="0" applyAlignment="0" applyProtection="0"/>
    <xf numFmtId="249" fontId="47" fillId="0" borderId="0" applyFont="0" applyFill="0" applyBorder="0" applyAlignment="0" applyProtection="0"/>
    <xf numFmtId="249" fontId="47" fillId="0" borderId="0" applyFont="0" applyFill="0" applyBorder="0" applyAlignment="0" applyProtection="0"/>
    <xf numFmtId="287" fontId="47" fillId="0" borderId="0" applyFont="0" applyFill="0" applyBorder="0" applyAlignment="0" applyProtection="0"/>
    <xf numFmtId="287" fontId="47"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71" fontId="145" fillId="0" borderId="0" applyFont="0" applyFill="0" applyBorder="0" applyAlignment="0" applyProtection="0"/>
    <xf numFmtId="169" fontId="145" fillId="0" borderId="0" applyFont="0" applyFill="0" applyBorder="0" applyAlignment="0" applyProtection="0"/>
    <xf numFmtId="171" fontId="145" fillId="0" borderId="0" applyFont="0" applyFill="0" applyBorder="0" applyAlignment="0" applyProtection="0"/>
    <xf numFmtId="171" fontId="145" fillId="0" borderId="0" applyFont="0" applyFill="0" applyBorder="0" applyAlignment="0" applyProtection="0"/>
    <xf numFmtId="171" fontId="145" fillId="0" borderId="0" applyFont="0" applyFill="0" applyBorder="0" applyAlignment="0" applyProtection="0"/>
    <xf numFmtId="171" fontId="145" fillId="0" borderId="0" applyFont="0" applyFill="0" applyBorder="0" applyAlignment="0" applyProtection="0"/>
    <xf numFmtId="169" fontId="145" fillId="0" borderId="0" applyFont="0" applyFill="0" applyBorder="0" applyAlignment="0" applyProtection="0"/>
    <xf numFmtId="43" fontId="145" fillId="0" borderId="0" applyFont="0" applyFill="0" applyBorder="0" applyAlignment="0" applyProtection="0"/>
    <xf numFmtId="169" fontId="145" fillId="0" borderId="0" applyFont="0" applyFill="0" applyBorder="0" applyAlignment="0" applyProtection="0"/>
    <xf numFmtId="43" fontId="145" fillId="0" borderId="0" applyFont="0" applyFill="0" applyBorder="0" applyAlignment="0" applyProtection="0"/>
    <xf numFmtId="169" fontId="145" fillId="0" borderId="0" applyFont="0" applyFill="0" applyBorder="0" applyAlignment="0" applyProtection="0"/>
    <xf numFmtId="169" fontId="145" fillId="0" borderId="0" applyFont="0" applyFill="0" applyBorder="0" applyAlignment="0" applyProtection="0"/>
    <xf numFmtId="171" fontId="145" fillId="0" borderId="0" applyFont="0" applyFill="0" applyBorder="0" applyAlignment="0" applyProtection="0"/>
    <xf numFmtId="171" fontId="145" fillId="0" borderId="0" applyFont="0" applyFill="0" applyBorder="0" applyAlignment="0" applyProtection="0"/>
    <xf numFmtId="169" fontId="145" fillId="0" borderId="0" applyFont="0" applyFill="0" applyBorder="0" applyAlignment="0" applyProtection="0"/>
    <xf numFmtId="3" fontId="47" fillId="0" borderId="0" applyFont="0" applyBorder="0" applyAlignment="0"/>
    <xf numFmtId="0" fontId="104"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8" fontId="124"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26" fontId="124"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124"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18" fontId="124"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0" fontId="147" fillId="0" borderId="0" applyNumberFormat="0" applyAlignment="0">
      <alignment horizontal="left"/>
    </xf>
    <xf numFmtId="0" fontId="148" fillId="0" borderId="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0" fontId="149" fillId="0" borderId="0"/>
    <xf numFmtId="0" fontId="150" fillId="0" borderId="0" applyNumberFormat="0" applyFill="0" applyBorder="0" applyAlignment="0" applyProtection="0"/>
    <xf numFmtId="3" fontId="47"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69"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51" fillId="0" borderId="0" applyNumberFormat="0" applyFill="0" applyBorder="0" applyAlignment="0" applyProtection="0"/>
    <xf numFmtId="0" fontId="152" fillId="0" borderId="0" applyNumberFormat="0" applyFill="0" applyBorder="0" applyProtection="0">
      <alignment vertical="center"/>
    </xf>
    <xf numFmtId="0" fontId="153" fillId="0" borderId="0" applyNumberFormat="0" applyFill="0" applyBorder="0" applyAlignment="0" applyProtection="0"/>
    <xf numFmtId="0" fontId="154" fillId="0" borderId="0" applyNumberFormat="0" applyFill="0" applyBorder="0" applyProtection="0">
      <alignment vertical="center"/>
    </xf>
    <xf numFmtId="0" fontId="155" fillId="0" borderId="0" applyNumberFormat="0" applyFill="0" applyBorder="0" applyAlignment="0" applyProtection="0"/>
    <xf numFmtId="0" fontId="156" fillId="0" borderId="0" applyNumberFormat="0" applyFill="0" applyBorder="0" applyAlignment="0" applyProtection="0"/>
    <xf numFmtId="289" fontId="157" fillId="0" borderId="25" applyNumberFormat="0" applyFill="0" applyBorder="0" applyAlignment="0" applyProtection="0"/>
    <xf numFmtId="0" fontId="158" fillId="0" borderId="0" applyNumberFormat="0" applyFill="0" applyBorder="0" applyAlignment="0" applyProtection="0"/>
    <xf numFmtId="0" fontId="159" fillId="7" borderId="0" applyNumberFormat="0" applyBorder="0" applyAlignment="0" applyProtection="0"/>
    <xf numFmtId="38" fontId="160" fillId="3"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3"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38" fontId="160" fillId="2" borderId="0" applyNumberFormat="0" applyBorder="0" applyAlignment="0" applyProtection="0"/>
    <xf numFmtId="290" fontId="161" fillId="3" borderId="0" applyBorder="0" applyProtection="0"/>
    <xf numFmtId="0" fontId="162" fillId="0" borderId="0">
      <alignment vertical="top" wrapText="1"/>
    </xf>
    <xf numFmtId="0" fontId="163" fillId="0" borderId="16" applyNumberFormat="0" applyFill="0" applyBorder="0" applyAlignment="0" applyProtection="0">
      <alignment horizontal="center" vertical="center"/>
    </xf>
    <xf numFmtId="0" fontId="164" fillId="0" borderId="0" applyNumberFormat="0" applyFont="0" applyBorder="0" applyAlignment="0">
      <alignment horizontal="left" vertical="center"/>
    </xf>
    <xf numFmtId="291" fontId="119" fillId="0" borderId="0" applyFont="0" applyFill="0" applyBorder="0" applyAlignment="0" applyProtection="0"/>
    <xf numFmtId="0" fontId="165" fillId="25" borderId="0"/>
    <xf numFmtId="0" fontId="166" fillId="0" borderId="0">
      <alignment horizontal="left"/>
    </xf>
    <xf numFmtId="0" fontId="167" fillId="0" borderId="0">
      <alignment horizontal="left"/>
    </xf>
    <xf numFmtId="0" fontId="82" fillId="0" borderId="26" applyNumberFormat="0" applyAlignment="0" applyProtection="0">
      <alignment horizontal="left" vertical="center"/>
    </xf>
    <xf numFmtId="0" fontId="82" fillId="0" borderId="26" applyNumberFormat="0" applyAlignment="0" applyProtection="0">
      <alignment horizontal="left" vertical="center"/>
    </xf>
    <xf numFmtId="0" fontId="82" fillId="0" borderId="4">
      <alignment horizontal="left" vertical="center"/>
    </xf>
    <xf numFmtId="0" fontId="82" fillId="0" borderId="4">
      <alignment horizontal="left" vertical="center"/>
    </xf>
    <xf numFmtId="14" fontId="168" fillId="26" borderId="27">
      <alignment horizontal="center" vertical="center" wrapText="1"/>
    </xf>
    <xf numFmtId="0" fontId="169" fillId="0" borderId="28" applyNumberFormat="0" applyFill="0" applyAlignment="0" applyProtection="0"/>
    <xf numFmtId="0" fontId="170" fillId="0" borderId="29" applyNumberFormat="0" applyFill="0" applyAlignment="0" applyProtection="0"/>
    <xf numFmtId="0" fontId="171" fillId="0" borderId="30" applyNumberFormat="0" applyFill="0" applyAlignment="0" applyProtection="0"/>
    <xf numFmtId="0" fontId="171" fillId="0" borderId="0" applyNumberFormat="0" applyFill="0" applyBorder="0" applyAlignment="0" applyProtection="0"/>
    <xf numFmtId="0" fontId="128" fillId="0" borderId="0" applyFill="0" applyAlignment="0" applyProtection="0">
      <protection locked="0"/>
    </xf>
    <xf numFmtId="0" fontId="128" fillId="0" borderId="1" applyFill="0" applyAlignment="0" applyProtection="0">
      <protection locked="0"/>
    </xf>
    <xf numFmtId="0" fontId="172" fillId="0" borderId="0" applyProtection="0"/>
    <xf numFmtId="0" fontId="82" fillId="0" borderId="0" applyProtection="0"/>
    <xf numFmtId="0" fontId="173" fillId="0" borderId="27">
      <alignment horizontal="center"/>
    </xf>
    <xf numFmtId="0" fontId="173" fillId="0" borderId="0">
      <alignment horizontal="center"/>
    </xf>
    <xf numFmtId="164" fontId="174" fillId="27" borderId="2" applyNumberFormat="0" applyAlignment="0">
      <alignment horizontal="left" vertical="top"/>
    </xf>
    <xf numFmtId="164" fontId="174" fillId="27" borderId="2" applyNumberFormat="0" applyAlignment="0">
      <alignment horizontal="left" vertical="top"/>
    </xf>
    <xf numFmtId="292" fontId="174" fillId="27" borderId="2" applyNumberFormat="0" applyAlignment="0">
      <alignment horizontal="left" vertical="top"/>
    </xf>
    <xf numFmtId="49" fontId="175" fillId="0" borderId="2">
      <alignment vertical="center"/>
    </xf>
    <xf numFmtId="49" fontId="175" fillId="0" borderId="2">
      <alignment vertical="center"/>
    </xf>
    <xf numFmtId="0" fontId="31" fillId="0" borderId="0"/>
    <xf numFmtId="41" fontId="47" fillId="0" borderId="0" applyFont="0" applyFill="0" applyBorder="0" applyAlignment="0" applyProtection="0"/>
    <xf numFmtId="38" fontId="86" fillId="0" borderId="0" applyFont="0" applyFill="0" applyBorder="0" applyAlignment="0" applyProtection="0"/>
    <xf numFmtId="167" fontId="72" fillId="0" borderId="0" applyFont="0" applyFill="0" applyBorder="0" applyAlignment="0" applyProtection="0"/>
    <xf numFmtId="206" fontId="72" fillId="0" borderId="0" applyFont="0" applyFill="0" applyBorder="0" applyAlignment="0" applyProtection="0"/>
    <xf numFmtId="293" fontId="176" fillId="0" borderId="0" applyFont="0" applyFill="0" applyBorder="0" applyAlignment="0" applyProtection="0"/>
    <xf numFmtId="10" fontId="160" fillId="28"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8" borderId="2" applyNumberFormat="0" applyBorder="0" applyAlignment="0" applyProtection="0"/>
    <xf numFmtId="10" fontId="160" fillId="28"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10" fontId="160" fillId="2" borderId="2" applyNumberFormat="0" applyBorder="0" applyAlignment="0" applyProtection="0"/>
    <xf numFmtId="0" fontId="177" fillId="10" borderId="20" applyNumberFormat="0" applyAlignment="0" applyProtection="0"/>
    <xf numFmtId="0" fontId="177" fillId="10" borderId="20" applyNumberFormat="0" applyAlignment="0" applyProtection="0"/>
    <xf numFmtId="0" fontId="177" fillId="10" borderId="20" applyNumberFormat="0" applyAlignment="0" applyProtection="0"/>
    <xf numFmtId="0" fontId="177" fillId="10" borderId="20" applyNumberFormat="0" applyAlignment="0" applyProtection="0"/>
    <xf numFmtId="0" fontId="177" fillId="10" borderId="20" applyNumberFormat="0" applyAlignment="0" applyProtection="0"/>
    <xf numFmtId="0" fontId="177" fillId="10" borderId="20" applyNumberFormat="0" applyAlignment="0" applyProtection="0"/>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41" fontId="47" fillId="0" borderId="0" applyFont="0" applyFill="0" applyBorder="0" applyAlignment="0" applyProtection="0"/>
    <xf numFmtId="0" fontId="47" fillId="0" borderId="0"/>
    <xf numFmtId="0" fontId="113" fillId="0" borderId="31">
      <alignment horizontal="centerContinuous"/>
    </xf>
    <xf numFmtId="0" fontId="86" fillId="0" borderId="0"/>
    <xf numFmtId="0" fontId="31" fillId="0" borderId="0" applyNumberFormat="0" applyFont="0" applyFill="0" applyBorder="0" applyProtection="0">
      <alignment horizontal="left" vertical="center"/>
    </xf>
    <xf numFmtId="0" fontId="86" fillId="0" borderId="0"/>
    <xf numFmtId="0" fontId="104"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8" fontId="124"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26" fontId="124"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124"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18" fontId="124"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0" fontId="181" fillId="0" borderId="32" applyNumberFormat="0" applyFill="0" applyAlignment="0" applyProtection="0"/>
    <xf numFmtId="3" fontId="182" fillId="0" borderId="8" applyNumberFormat="0" applyAlignment="0">
      <alignment horizontal="center" vertical="center"/>
    </xf>
    <xf numFmtId="3" fontId="98" fillId="0" borderId="8" applyNumberFormat="0" applyAlignment="0">
      <alignment horizontal="center" vertical="center"/>
    </xf>
    <xf numFmtId="3" fontId="174" fillId="0" borderId="8" applyNumberFormat="0" applyAlignment="0">
      <alignment horizontal="center" vertical="center"/>
    </xf>
    <xf numFmtId="277" fontId="183" fillId="0" borderId="33" applyNumberFormat="0" applyFont="0" applyFill="0" applyBorder="0">
      <alignment horizontal="center"/>
    </xf>
    <xf numFmtId="277" fontId="183" fillId="0" borderId="33" applyNumberFormat="0" applyFont="0" applyFill="0" applyBorder="0">
      <alignment horizontal="center"/>
    </xf>
    <xf numFmtId="38" fontId="86" fillId="0" borderId="0" applyFont="0" applyFill="0" applyBorder="0" applyAlignment="0" applyProtection="0"/>
    <xf numFmtId="40" fontId="86"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0" fontId="184" fillId="0" borderId="27"/>
    <xf numFmtId="0" fontId="185" fillId="0" borderId="27"/>
    <xf numFmtId="294" fontId="104" fillId="0" borderId="33"/>
    <xf numFmtId="294" fontId="104" fillId="0" borderId="33"/>
    <xf numFmtId="295" fontId="186" fillId="0" borderId="33"/>
    <xf numFmtId="296" fontId="109" fillId="0" borderId="0" applyFont="0" applyFill="0" applyBorder="0" applyAlignment="0" applyProtection="0"/>
    <xf numFmtId="297" fontId="109" fillId="0" borderId="0" applyFont="0" applyFill="0" applyBorder="0" applyAlignment="0" applyProtection="0"/>
    <xf numFmtId="298" fontId="104" fillId="0" borderId="0" applyFont="0" applyFill="0" applyBorder="0" applyAlignment="0" applyProtection="0"/>
    <xf numFmtId="299" fontId="104" fillId="0" borderId="0" applyFont="0" applyFill="0" applyBorder="0" applyAlignment="0" applyProtection="0"/>
    <xf numFmtId="0" fontId="90" fillId="0" borderId="0" applyNumberFormat="0" applyFont="0" applyFill="0" applyAlignment="0"/>
    <xf numFmtId="0" fontId="187" fillId="29" borderId="0" applyNumberFormat="0" applyBorder="0" applyAlignment="0" applyProtection="0"/>
    <xf numFmtId="0" fontId="119" fillId="0" borderId="2"/>
    <xf numFmtId="0" fontId="31" fillId="0" borderId="0"/>
    <xf numFmtId="37" fontId="188" fillId="0" borderId="0"/>
    <xf numFmtId="37" fontId="188" fillId="0" borderId="0"/>
    <xf numFmtId="37" fontId="188" fillId="0" borderId="0"/>
    <xf numFmtId="0" fontId="189" fillId="0" borderId="2" applyNumberFormat="0" applyFont="0" applyFill="0" applyBorder="0" applyAlignment="0">
      <alignment horizontal="center"/>
    </xf>
    <xf numFmtId="0" fontId="189" fillId="0" borderId="2" applyNumberFormat="0" applyFont="0" applyFill="0" applyBorder="0" applyAlignment="0">
      <alignment horizontal="center"/>
    </xf>
    <xf numFmtId="300" fontId="190" fillId="0" borderId="0"/>
    <xf numFmtId="0" fontId="191" fillId="0" borderId="0"/>
    <xf numFmtId="0" fontId="2" fillId="0" borderId="0"/>
    <xf numFmtId="0" fontId="192" fillId="0" borderId="0"/>
    <xf numFmtId="0" fontId="193" fillId="0" borderId="0"/>
    <xf numFmtId="0" fontId="41" fillId="0" borderId="0"/>
    <xf numFmtId="0" fontId="194" fillId="0" borderId="0"/>
    <xf numFmtId="0" fontId="2" fillId="0" borderId="0"/>
    <xf numFmtId="0" fontId="195" fillId="0" borderId="0"/>
    <xf numFmtId="0" fontId="2" fillId="0" borderId="0"/>
    <xf numFmtId="0" fontId="104" fillId="0" borderId="0"/>
    <xf numFmtId="0" fontId="2" fillId="0" borderId="0"/>
    <xf numFmtId="0" fontId="2" fillId="0" borderId="0"/>
    <xf numFmtId="0" fontId="37" fillId="0" borderId="0"/>
    <xf numFmtId="0" fontId="4" fillId="0" borderId="0"/>
    <xf numFmtId="0" fontId="4" fillId="0" borderId="0"/>
    <xf numFmtId="0" fontId="4" fillId="0" borderId="0"/>
    <xf numFmtId="0" fontId="93" fillId="0" borderId="0"/>
    <xf numFmtId="0" fontId="41" fillId="0" borderId="0"/>
    <xf numFmtId="0" fontId="194" fillId="0" borderId="0"/>
    <xf numFmtId="0" fontId="2" fillId="0" borderId="0"/>
    <xf numFmtId="0" fontId="41" fillId="0" borderId="0"/>
    <xf numFmtId="0" fontId="196" fillId="0" borderId="0"/>
    <xf numFmtId="0" fontId="104" fillId="0" borderId="0"/>
    <xf numFmtId="0" fontId="41" fillId="0" borderId="0"/>
    <xf numFmtId="0" fontId="2" fillId="0" borderId="0"/>
    <xf numFmtId="0" fontId="37" fillId="0" borderId="0"/>
    <xf numFmtId="0" fontId="90" fillId="0" borderId="0"/>
    <xf numFmtId="0" fontId="69" fillId="0" borderId="0"/>
    <xf numFmtId="0" fontId="2" fillId="0" borderId="0"/>
    <xf numFmtId="0" fontId="4" fillId="0" borderId="0"/>
    <xf numFmtId="0" fontId="4" fillId="0" borderId="0"/>
    <xf numFmtId="0" fontId="4" fillId="0" borderId="0"/>
    <xf numFmtId="0" fontId="4" fillId="0" borderId="0"/>
    <xf numFmtId="0" fontId="69" fillId="0" borderId="0" applyProtection="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0" fontId="69" fillId="0" borderId="0"/>
    <xf numFmtId="0" fontId="2" fillId="0" borderId="0"/>
    <xf numFmtId="0" fontId="2" fillId="0" borderId="0"/>
    <xf numFmtId="0" fontId="41" fillId="0" borderId="0"/>
    <xf numFmtId="0" fontId="197" fillId="0" borderId="0"/>
    <xf numFmtId="0" fontId="2" fillId="0" borderId="0"/>
    <xf numFmtId="0" fontId="2" fillId="0" borderId="0"/>
    <xf numFmtId="0" fontId="37" fillId="0" borderId="0"/>
    <xf numFmtId="0" fontId="41" fillId="0" borderId="0"/>
    <xf numFmtId="0" fontId="37" fillId="0" borderId="0"/>
    <xf numFmtId="0" fontId="41" fillId="0" borderId="0"/>
    <xf numFmtId="0" fontId="37" fillId="0" borderId="0"/>
    <xf numFmtId="0" fontId="71" fillId="0" borderId="0"/>
    <xf numFmtId="0" fontId="37" fillId="0" borderId="0"/>
    <xf numFmtId="0" fontId="41" fillId="0" borderId="0"/>
    <xf numFmtId="0" fontId="41" fillId="0" borderId="0"/>
    <xf numFmtId="0" fontId="41" fillId="0" borderId="0"/>
    <xf numFmtId="0" fontId="41" fillId="0" borderId="0"/>
    <xf numFmtId="0" fontId="37" fillId="0" borderId="0"/>
    <xf numFmtId="0" fontId="37" fillId="0" borderId="0"/>
    <xf numFmtId="0" fontId="37" fillId="0" borderId="0"/>
    <xf numFmtId="0" fontId="37"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37" fillId="0" borderId="0"/>
    <xf numFmtId="0" fontId="37" fillId="0" borderId="0"/>
    <xf numFmtId="0" fontId="41" fillId="0" borderId="0"/>
    <xf numFmtId="0" fontId="197" fillId="0" borderId="0"/>
    <xf numFmtId="0" fontId="197" fillId="0" borderId="0"/>
    <xf numFmtId="0" fontId="197" fillId="0" borderId="0"/>
    <xf numFmtId="0" fontId="195" fillId="0" borderId="0"/>
    <xf numFmtId="0" fontId="69" fillId="0" borderId="0" applyProtection="0"/>
    <xf numFmtId="0" fontId="4" fillId="0" borderId="0"/>
    <xf numFmtId="0" fontId="31" fillId="0" borderId="0"/>
    <xf numFmtId="0" fontId="41" fillId="0" borderId="0"/>
    <xf numFmtId="0" fontId="41" fillId="0" borderId="0"/>
    <xf numFmtId="0" fontId="198" fillId="0" borderId="0"/>
    <xf numFmtId="0" fontId="41" fillId="0" borderId="0"/>
    <xf numFmtId="0" fontId="41" fillId="0" borderId="0"/>
    <xf numFmtId="0" fontId="47" fillId="0" borderId="0"/>
    <xf numFmtId="0" fontId="37" fillId="0" borderId="0"/>
    <xf numFmtId="0" fontId="41" fillId="0" borderId="0"/>
    <xf numFmtId="0" fontId="37" fillId="0" borderId="0"/>
    <xf numFmtId="0" fontId="136" fillId="0" borderId="0"/>
    <xf numFmtId="0" fontId="37" fillId="0" borderId="0"/>
    <xf numFmtId="0" fontId="136" fillId="0" borderId="0"/>
    <xf numFmtId="0" fontId="37" fillId="0" borderId="0"/>
    <xf numFmtId="0" fontId="136" fillId="0" borderId="0"/>
    <xf numFmtId="0" fontId="37" fillId="0" borderId="0"/>
    <xf numFmtId="0" fontId="136" fillId="0" borderId="0"/>
    <xf numFmtId="0" fontId="37" fillId="0" borderId="0"/>
    <xf numFmtId="0" fontId="71" fillId="0" borderId="0"/>
    <xf numFmtId="0" fontId="41" fillId="0" borderId="0"/>
    <xf numFmtId="0" fontId="197" fillId="0" borderId="0"/>
    <xf numFmtId="0" fontId="2" fillId="0" borderId="0"/>
    <xf numFmtId="0" fontId="197" fillId="0" borderId="0"/>
    <xf numFmtId="0" fontId="2" fillId="0" borderId="0"/>
    <xf numFmtId="0" fontId="69" fillId="0" borderId="0"/>
    <xf numFmtId="0" fontId="69" fillId="0" borderId="0" applyProtection="0"/>
    <xf numFmtId="0" fontId="69" fillId="0" borderId="0"/>
    <xf numFmtId="0" fontId="69" fillId="0" borderId="0" applyProtection="0"/>
    <xf numFmtId="0" fontId="2" fillId="0" borderId="0"/>
    <xf numFmtId="0" fontId="69" fillId="0" borderId="0" applyProtection="0"/>
    <xf numFmtId="0" fontId="90" fillId="0" borderId="0"/>
    <xf numFmtId="0" fontId="2" fillId="0" borderId="0"/>
    <xf numFmtId="0" fontId="69" fillId="0" borderId="0" applyProtection="0"/>
    <xf numFmtId="0" fontId="69" fillId="0" borderId="0"/>
    <xf numFmtId="0" fontId="90" fillId="0" borderId="0"/>
    <xf numFmtId="0" fontId="69" fillId="0" borderId="0" applyProtection="0"/>
    <xf numFmtId="0" fontId="90" fillId="0" borderId="0"/>
    <xf numFmtId="0" fontId="69" fillId="0" borderId="0" applyProtection="0"/>
    <xf numFmtId="0" fontId="41" fillId="0" borderId="0"/>
    <xf numFmtId="0" fontId="69" fillId="0" borderId="0" applyProtection="0"/>
    <xf numFmtId="0" fontId="2" fillId="0" borderId="0"/>
    <xf numFmtId="0" fontId="199" fillId="0" borderId="0"/>
    <xf numFmtId="0" fontId="41" fillId="0" borderId="0"/>
    <xf numFmtId="0" fontId="2" fillId="0" borderId="0"/>
    <xf numFmtId="0" fontId="194"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4" fillId="0" borderId="0"/>
    <xf numFmtId="0" fontId="197" fillId="0" borderId="0"/>
    <xf numFmtId="0" fontId="2" fillId="0" borderId="0"/>
    <xf numFmtId="0" fontId="109" fillId="0" borderId="0"/>
    <xf numFmtId="0" fontId="109" fillId="0" borderId="0" applyProtection="0"/>
    <xf numFmtId="0" fontId="41" fillId="0" borderId="0" applyProtection="0"/>
    <xf numFmtId="0" fontId="4" fillId="0" borderId="0"/>
    <xf numFmtId="0" fontId="4" fillId="0" borderId="0"/>
    <xf numFmtId="0" fontId="4" fillId="0" borderId="0"/>
    <xf numFmtId="0" fontId="4" fillId="0" borderId="0"/>
    <xf numFmtId="0" fontId="4" fillId="0" borderId="0"/>
    <xf numFmtId="0" fontId="104" fillId="0" borderId="0"/>
    <xf numFmtId="0" fontId="2" fillId="0" borderId="0"/>
    <xf numFmtId="0" fontId="109"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0" fontId="4" fillId="0" borderId="0"/>
    <xf numFmtId="0" fontId="4" fillId="0" borderId="0"/>
    <xf numFmtId="0" fontId="69" fillId="0" borderId="0"/>
    <xf numFmtId="0" fontId="200" fillId="0" borderId="0"/>
    <xf numFmtId="0" fontId="69" fillId="0" borderId="0"/>
    <xf numFmtId="0" fontId="69" fillId="0" borderId="0"/>
    <xf numFmtId="0" fontId="69" fillId="0" borderId="0"/>
    <xf numFmtId="0" fontId="1" fillId="0" borderId="0"/>
    <xf numFmtId="0" fontId="1" fillId="0" borderId="0"/>
    <xf numFmtId="0" fontId="41" fillId="0" borderId="0" applyProtection="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69" fillId="0" borderId="0"/>
    <xf numFmtId="0" fontId="4" fillId="0" borderId="0"/>
    <xf numFmtId="0" fontId="4" fillId="0" borderId="0"/>
    <xf numFmtId="0" fontId="4" fillId="0" borderId="0"/>
    <xf numFmtId="0" fontId="4" fillId="0" borderId="0"/>
    <xf numFmtId="0" fontId="37" fillId="0" borderId="0"/>
    <xf numFmtId="0" fontId="75" fillId="0" borderId="0"/>
    <xf numFmtId="0" fontId="37" fillId="0" borderId="0"/>
    <xf numFmtId="0" fontId="37" fillId="0" borderId="0"/>
    <xf numFmtId="0" fontId="37" fillId="0" borderId="0"/>
    <xf numFmtId="0" fontId="37" fillId="0" borderId="0"/>
    <xf numFmtId="0" fontId="37" fillId="0" borderId="0"/>
    <xf numFmtId="0" fontId="4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9"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131" fillId="0" borderId="0"/>
    <xf numFmtId="0" fontId="2" fillId="0" borderId="0"/>
    <xf numFmtId="0" fontId="69" fillId="0" borderId="0"/>
    <xf numFmtId="0" fontId="2" fillId="0" borderId="0"/>
    <xf numFmtId="0" fontId="2" fillId="0" borderId="0" applyProtection="0"/>
    <xf numFmtId="0" fontId="69" fillId="0" borderId="0"/>
    <xf numFmtId="0" fontId="69" fillId="0" borderId="0"/>
    <xf numFmtId="0" fontId="4" fillId="0" borderId="0"/>
    <xf numFmtId="0" fontId="4"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8" fillId="0" borderId="0"/>
    <xf numFmtId="0" fontId="47" fillId="0" borderId="0"/>
    <xf numFmtId="0" fontId="41" fillId="0" borderId="0"/>
    <xf numFmtId="0" fontId="31" fillId="0" borderId="0"/>
    <xf numFmtId="0" fontId="31" fillId="0" borderId="0"/>
    <xf numFmtId="0" fontId="47" fillId="0" borderId="0"/>
    <xf numFmtId="0" fontId="41" fillId="0" borderId="0"/>
    <xf numFmtId="0" fontId="41" fillId="0" borderId="0"/>
    <xf numFmtId="0" fontId="2" fillId="0" borderId="0"/>
    <xf numFmtId="0" fontId="2" fillId="0" borderId="0"/>
    <xf numFmtId="0" fontId="41" fillId="0" borderId="0"/>
    <xf numFmtId="0" fontId="41"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7" fillId="0" borderId="0"/>
    <xf numFmtId="0" fontId="92" fillId="0" borderId="0" applyFont="0"/>
    <xf numFmtId="0" fontId="145" fillId="0" borderId="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104" fillId="30" borderId="34" applyNumberFormat="0" applyFont="0" applyAlignment="0" applyProtection="0"/>
    <xf numFmtId="301" fontId="201" fillId="0" borderId="0" applyFont="0" applyFill="0" applyBorder="0" applyProtection="0">
      <alignment vertical="top" wrapText="1"/>
    </xf>
    <xf numFmtId="0" fontId="71" fillId="0" borderId="15" applyNumberFormat="0" applyAlignment="0">
      <alignment horizontal="center"/>
    </xf>
    <xf numFmtId="0" fontId="71" fillId="0" borderId="0"/>
    <xf numFmtId="0" fontId="71" fillId="0" borderId="0"/>
    <xf numFmtId="0" fontId="71" fillId="0" borderId="0" applyProtection="0"/>
    <xf numFmtId="0" fontId="71" fillId="0" borderId="0" applyProtection="0"/>
    <xf numFmtId="3" fontId="202" fillId="0" borderId="0" applyFont="0" applyFill="0" applyBorder="0" applyAlignment="0" applyProtection="0"/>
    <xf numFmtId="41" fontId="91" fillId="0" borderId="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19" fillId="0" borderId="0" applyNumberFormat="0" applyFill="0" applyBorder="0" applyAlignment="0" applyProtection="0"/>
    <xf numFmtId="0" fontId="47" fillId="0" borderId="0" applyNumberFormat="0" applyFill="0" applyBorder="0" applyAlignment="0" applyProtection="0"/>
    <xf numFmtId="0" fontId="128" fillId="0" borderId="0" applyNumberFormat="0" applyFill="0" applyBorder="0" applyAlignment="0" applyProtection="0"/>
    <xf numFmtId="0" fontId="203" fillId="0" borderId="0" applyNumberFormat="0" applyFill="0" applyBorder="0" applyAlignment="0" applyProtection="0"/>
    <xf numFmtId="0" fontId="119" fillId="0" borderId="0" applyNumberFormat="0" applyFill="0" applyBorder="0" applyAlignment="0" applyProtection="0"/>
    <xf numFmtId="0" fontId="47" fillId="0" borderId="0" applyNumberFormat="0" applyFill="0" applyBorder="0" applyAlignment="0" applyProtection="0"/>
    <xf numFmtId="0" fontId="128" fillId="0" borderId="0" applyProtection="0"/>
    <xf numFmtId="0" fontId="2" fillId="0" borderId="0" applyFont="0" applyFill="0" applyBorder="0" applyAlignment="0" applyProtection="0"/>
    <xf numFmtId="0" fontId="31" fillId="0" borderId="0"/>
    <xf numFmtId="0" fontId="204" fillId="23" borderId="35" applyNumberFormat="0" applyAlignment="0" applyProtection="0"/>
    <xf numFmtId="175" fontId="205" fillId="0" borderId="15" applyFont="0" applyBorder="0" applyAlignment="0"/>
    <xf numFmtId="0" fontId="206" fillId="2" borderId="0"/>
    <xf numFmtId="0" fontId="136" fillId="2" borderId="0"/>
    <xf numFmtId="0" fontId="136" fillId="2" borderId="0"/>
    <xf numFmtId="167" fontId="104"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287" fontId="2" fillId="0" borderId="0" applyFont="0" applyFill="0" applyBorder="0" applyAlignment="0" applyProtection="0"/>
    <xf numFmtId="14" fontId="113" fillId="0" borderId="0">
      <alignment horizontal="center" wrapText="1"/>
      <protection locked="0"/>
    </xf>
    <xf numFmtId="14" fontId="39" fillId="0" borderId="0">
      <alignment horizontal="center" wrapText="1"/>
      <protection locked="0"/>
    </xf>
    <xf numFmtId="302" fontId="128" fillId="0" borderId="0" applyFont="0" applyFill="0" applyBorder="0" applyAlignment="0" applyProtection="0"/>
    <xf numFmtId="303" fontId="132" fillId="0" borderId="0" applyFont="0" applyFill="0" applyBorder="0" applyAlignment="0" applyProtection="0"/>
    <xf numFmtId="304" fontId="133"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224" fontId="104"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306" fontId="104"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69"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08" fontId="133" fillId="0" borderId="0" applyFont="0" applyFill="0" applyBorder="0" applyAlignment="0" applyProtection="0"/>
    <xf numFmtId="309" fontId="132" fillId="0" borderId="0" applyFont="0" applyFill="0" applyBorder="0" applyAlignment="0" applyProtection="0"/>
    <xf numFmtId="310" fontId="133" fillId="0" borderId="0" applyFont="0" applyFill="0" applyBorder="0" applyAlignment="0" applyProtection="0"/>
    <xf numFmtId="311" fontId="132" fillId="0" borderId="0" applyFont="0" applyFill="0" applyBorder="0" applyAlignment="0" applyProtection="0"/>
    <xf numFmtId="312" fontId="133" fillId="0" borderId="0" applyFont="0" applyFill="0" applyBorder="0" applyAlignment="0" applyProtection="0"/>
    <xf numFmtId="313" fontId="13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6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6" fillId="0" borderId="36" applyNumberFormat="0" applyBorder="0"/>
    <xf numFmtId="9" fontId="86" fillId="0" borderId="36" applyNumberFormat="0" applyBorder="0"/>
    <xf numFmtId="0" fontId="104"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8" fontId="124"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26" fontId="124"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124"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18" fontId="124"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0" fontId="207" fillId="0" borderId="0"/>
    <xf numFmtId="0" fontId="208" fillId="0" borderId="0"/>
    <xf numFmtId="0" fontId="86" fillId="0" borderId="0" applyNumberFormat="0" applyFont="0" applyFill="0" applyBorder="0" applyAlignment="0" applyProtection="0">
      <alignment horizontal="left"/>
    </xf>
    <xf numFmtId="0" fontId="209" fillId="0" borderId="27">
      <alignment horizontal="center"/>
    </xf>
    <xf numFmtId="1" fontId="104" fillId="0" borderId="8" applyNumberFormat="0" applyFill="0" applyAlignment="0" applyProtection="0">
      <alignment horizontal="center" vertical="center"/>
    </xf>
    <xf numFmtId="0" fontId="210" fillId="31" borderId="0" applyNumberFormat="0" applyFont="0" applyBorder="0" applyAlignment="0">
      <alignment horizontal="center"/>
    </xf>
    <xf numFmtId="0" fontId="210" fillId="31" borderId="0" applyNumberFormat="0" applyFont="0" applyBorder="0" applyAlignment="0">
      <alignment horizontal="center"/>
    </xf>
    <xf numFmtId="14" fontId="211" fillId="0" borderId="0" applyNumberFormat="0" applyFill="0" applyBorder="0" applyAlignment="0" applyProtection="0">
      <alignment horizontal="left"/>
    </xf>
    <xf numFmtId="0" fontId="179" fillId="0" borderId="0"/>
    <xf numFmtId="0" fontId="71" fillId="0" borderId="0"/>
    <xf numFmtId="167" fontId="72" fillId="0" borderId="0" applyFont="0" applyFill="0" applyBorder="0" applyAlignment="0" applyProtection="0"/>
    <xf numFmtId="206" fontId="72"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Protection="0"/>
    <xf numFmtId="203" fontId="72" fillId="0" borderId="0" applyFont="0" applyFill="0" applyBorder="0" applyAlignment="0" applyProtection="0"/>
    <xf numFmtId="167" fontId="69" fillId="0" borderId="0" applyProtection="0"/>
    <xf numFmtId="4" fontId="212" fillId="32" borderId="37" applyNumberFormat="0" applyProtection="0">
      <alignment vertical="center"/>
    </xf>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vertical="center"/>
    </xf>
    <xf numFmtId="4" fontId="216" fillId="32" borderId="37" applyNumberFormat="0" applyProtection="0">
      <alignment horizontal="left" vertical="center" indent="1"/>
    </xf>
    <xf numFmtId="4" fontId="217" fillId="32" borderId="37" applyNumberFormat="0" applyProtection="0">
      <alignment horizontal="left" vertical="center" indent="1"/>
    </xf>
    <xf numFmtId="4" fontId="216" fillId="33" borderId="0" applyNumberFormat="0" applyProtection="0">
      <alignment horizontal="left" vertical="center" indent="1"/>
    </xf>
    <xf numFmtId="4" fontId="217" fillId="33" borderId="0" applyNumberFormat="0" applyProtection="0">
      <alignment horizontal="left" vertical="center" indent="1"/>
    </xf>
    <xf numFmtId="4" fontId="216" fillId="34" borderId="37" applyNumberFormat="0" applyProtection="0">
      <alignment horizontal="right" vertical="center"/>
    </xf>
    <xf numFmtId="4" fontId="217" fillId="34" borderId="37" applyNumberFormat="0" applyProtection="0">
      <alignment horizontal="right" vertical="center"/>
    </xf>
    <xf numFmtId="4" fontId="216" fillId="35" borderId="37" applyNumberFormat="0" applyProtection="0">
      <alignment horizontal="right" vertical="center"/>
    </xf>
    <xf numFmtId="4" fontId="217" fillId="35" borderId="37" applyNumberFormat="0" applyProtection="0">
      <alignment horizontal="right" vertical="center"/>
    </xf>
    <xf numFmtId="4" fontId="216" fillId="36" borderId="37" applyNumberFormat="0" applyProtection="0">
      <alignment horizontal="right" vertical="center"/>
    </xf>
    <xf numFmtId="4" fontId="217" fillId="36" borderId="37" applyNumberFormat="0" applyProtection="0">
      <alignment horizontal="right" vertical="center"/>
    </xf>
    <xf numFmtId="4" fontId="216" fillId="37" borderId="37" applyNumberFormat="0" applyProtection="0">
      <alignment horizontal="right" vertical="center"/>
    </xf>
    <xf numFmtId="4" fontId="217" fillId="37" borderId="37" applyNumberFormat="0" applyProtection="0">
      <alignment horizontal="right" vertical="center"/>
    </xf>
    <xf numFmtId="4" fontId="216" fillId="38" borderId="37" applyNumberFormat="0" applyProtection="0">
      <alignment horizontal="right" vertical="center"/>
    </xf>
    <xf numFmtId="4" fontId="217" fillId="38" borderId="37" applyNumberFormat="0" applyProtection="0">
      <alignment horizontal="right" vertical="center"/>
    </xf>
    <xf numFmtId="4" fontId="216" fillId="39" borderId="37" applyNumberFormat="0" applyProtection="0">
      <alignment horizontal="right" vertical="center"/>
    </xf>
    <xf numFmtId="4" fontId="217" fillId="39" borderId="37" applyNumberFormat="0" applyProtection="0">
      <alignment horizontal="right" vertical="center"/>
    </xf>
    <xf numFmtId="4" fontId="216" fillId="40" borderId="37" applyNumberFormat="0" applyProtection="0">
      <alignment horizontal="right" vertical="center"/>
    </xf>
    <xf numFmtId="4" fontId="217" fillId="40" borderId="37" applyNumberFormat="0" applyProtection="0">
      <alignment horizontal="right" vertical="center"/>
    </xf>
    <xf numFmtId="4" fontId="216" fillId="41" borderId="37" applyNumberFormat="0" applyProtection="0">
      <alignment horizontal="right" vertical="center"/>
    </xf>
    <xf numFmtId="4" fontId="217" fillId="41" borderId="37" applyNumberFormat="0" applyProtection="0">
      <alignment horizontal="right" vertical="center"/>
    </xf>
    <xf numFmtId="4" fontId="216" fillId="42" borderId="37" applyNumberFormat="0" applyProtection="0">
      <alignment horizontal="right" vertical="center"/>
    </xf>
    <xf numFmtId="4" fontId="217" fillId="42" borderId="37" applyNumberFormat="0" applyProtection="0">
      <alignment horizontal="right" vertical="center"/>
    </xf>
    <xf numFmtId="4" fontId="212" fillId="43" borderId="38" applyNumberFormat="0" applyProtection="0">
      <alignment horizontal="left" vertical="center" indent="1"/>
    </xf>
    <xf numFmtId="4" fontId="213" fillId="43" borderId="38" applyNumberFormat="0" applyProtection="0">
      <alignment horizontal="left" vertical="center" indent="1"/>
    </xf>
    <xf numFmtId="4" fontId="212" fillId="44" borderId="0" applyNumberFormat="0" applyProtection="0">
      <alignment horizontal="left" vertical="center" indent="1"/>
    </xf>
    <xf numFmtId="4" fontId="213" fillId="44" borderId="0" applyNumberFormat="0" applyProtection="0">
      <alignment horizontal="left" vertical="center" indent="1"/>
    </xf>
    <xf numFmtId="4" fontId="212" fillId="33" borderId="0" applyNumberFormat="0" applyProtection="0">
      <alignment horizontal="left" vertical="center" indent="1"/>
    </xf>
    <xf numFmtId="4" fontId="213" fillId="33" borderId="0" applyNumberFormat="0" applyProtection="0">
      <alignment horizontal="left" vertical="center" indent="1"/>
    </xf>
    <xf numFmtId="4" fontId="216" fillId="44" borderId="37" applyNumberFormat="0" applyProtection="0">
      <alignment horizontal="right" vertical="center"/>
    </xf>
    <xf numFmtId="4" fontId="217" fillId="44" borderId="37" applyNumberFormat="0" applyProtection="0">
      <alignment horizontal="right" vertical="center"/>
    </xf>
    <xf numFmtId="4" fontId="85" fillId="44" borderId="0" applyNumberFormat="0" applyProtection="0">
      <alignment horizontal="left" vertical="center" indent="1"/>
    </xf>
    <xf numFmtId="4" fontId="84" fillId="44" borderId="0" applyNumberFormat="0" applyProtection="0">
      <alignment horizontal="left" vertical="center" indent="1"/>
    </xf>
    <xf numFmtId="4" fontId="85" fillId="33" borderId="0" applyNumberFormat="0" applyProtection="0">
      <alignment horizontal="left" vertical="center" indent="1"/>
    </xf>
    <xf numFmtId="4" fontId="84" fillId="33" borderId="0" applyNumberFormat="0" applyProtection="0">
      <alignment horizontal="left" vertical="center" indent="1"/>
    </xf>
    <xf numFmtId="4" fontId="216" fillId="45" borderId="37" applyNumberFormat="0" applyProtection="0">
      <alignment vertical="center"/>
    </xf>
    <xf numFmtId="4" fontId="217" fillId="45" borderId="37" applyNumberFormat="0" applyProtection="0">
      <alignment vertical="center"/>
    </xf>
    <xf numFmtId="4" fontId="218" fillId="45" borderId="37" applyNumberFormat="0" applyProtection="0">
      <alignment vertical="center"/>
    </xf>
    <xf numFmtId="4" fontId="219" fillId="45" borderId="37" applyNumberFormat="0" applyProtection="0">
      <alignment vertical="center"/>
    </xf>
    <xf numFmtId="4" fontId="212" fillId="44" borderId="39" applyNumberFormat="0" applyProtection="0">
      <alignment horizontal="left" vertical="center" indent="1"/>
    </xf>
    <xf numFmtId="4" fontId="213" fillId="44" borderId="39" applyNumberFormat="0" applyProtection="0">
      <alignment horizontal="left" vertical="center" indent="1"/>
    </xf>
    <xf numFmtId="4" fontId="216" fillId="45" borderId="37" applyNumberFormat="0" applyProtection="0">
      <alignment horizontal="right" vertical="center"/>
    </xf>
    <xf numFmtId="4" fontId="217" fillId="45" borderId="37" applyNumberFormat="0" applyProtection="0">
      <alignment horizontal="right" vertical="center"/>
    </xf>
    <xf numFmtId="4" fontId="218" fillId="45" borderId="37" applyNumberFormat="0" applyProtection="0">
      <alignment horizontal="right" vertical="center"/>
    </xf>
    <xf numFmtId="4" fontId="219" fillId="45" borderId="37" applyNumberFormat="0" applyProtection="0">
      <alignment horizontal="right" vertical="center"/>
    </xf>
    <xf numFmtId="4" fontId="212" fillId="44" borderId="37" applyNumberFormat="0" applyProtection="0">
      <alignment horizontal="left" vertical="center" indent="1"/>
    </xf>
    <xf numFmtId="4" fontId="213" fillId="44" borderId="37" applyNumberFormat="0" applyProtection="0">
      <alignment horizontal="left" vertical="center" indent="1"/>
    </xf>
    <xf numFmtId="4" fontId="220" fillId="27" borderId="39" applyNumberFormat="0" applyProtection="0">
      <alignment horizontal="left" vertical="center" indent="1"/>
    </xf>
    <xf numFmtId="4" fontId="221" fillId="27" borderId="39" applyNumberFormat="0" applyProtection="0">
      <alignment horizontal="left" vertical="center" indent="1"/>
    </xf>
    <xf numFmtId="4" fontId="222" fillId="45" borderId="37" applyNumberFormat="0" applyProtection="0">
      <alignment horizontal="right" vertical="center"/>
    </xf>
    <xf numFmtId="4" fontId="223" fillId="45" borderId="37" applyNumberFormat="0" applyProtection="0">
      <alignment horizontal="right" vertical="center"/>
    </xf>
    <xf numFmtId="314" fontId="224" fillId="0" borderId="0" applyFont="0" applyFill="0" applyBorder="0" applyAlignment="0" applyProtection="0"/>
    <xf numFmtId="0" fontId="210" fillId="1" borderId="4" applyNumberFormat="0" applyFont="0" applyAlignment="0">
      <alignment horizontal="center"/>
    </xf>
    <xf numFmtId="0" fontId="210" fillId="1" borderId="4" applyNumberFormat="0" applyFont="0" applyAlignment="0">
      <alignment horizontal="center"/>
    </xf>
    <xf numFmtId="3" fontId="65" fillId="0" borderId="0"/>
    <xf numFmtId="0" fontId="225" fillId="0" borderId="0" applyNumberFormat="0" applyFill="0" applyBorder="0" applyAlignment="0">
      <alignment horizontal="center"/>
    </xf>
    <xf numFmtId="0" fontId="104" fillId="0" borderId="0"/>
    <xf numFmtId="175" fontId="226" fillId="0" borderId="0" applyNumberFormat="0" applyBorder="0" applyAlignment="0">
      <alignment horizontal="centerContinuous"/>
    </xf>
    <xf numFmtId="0" fontId="83" fillId="0" borderId="0"/>
    <xf numFmtId="0" fontId="83" fillId="0" borderId="0"/>
    <xf numFmtId="0" fontId="71" fillId="0" borderId="0" applyNumberFormat="0" applyFill="0" applyBorder="0" applyAlignment="0" applyProtection="0"/>
    <xf numFmtId="175" fontId="93" fillId="0" borderId="0" applyFont="0" applyFill="0" applyBorder="0" applyAlignment="0" applyProtection="0"/>
    <xf numFmtId="205" fontId="72" fillId="0" borderId="0" applyFont="0" applyFill="0" applyBorder="0" applyAlignment="0" applyProtection="0"/>
    <xf numFmtId="41" fontId="72" fillId="0" borderId="0" applyFont="0" applyFill="0" applyBorder="0" applyAlignment="0" applyProtection="0"/>
    <xf numFmtId="204" fontId="72" fillId="0" borderId="0" applyFont="0" applyFill="0" applyBorder="0" applyAlignment="0" applyProtection="0"/>
    <xf numFmtId="167" fontId="72" fillId="0" borderId="0" applyFont="0" applyFill="0" applyBorder="0" applyAlignment="0" applyProtection="0"/>
    <xf numFmtId="206" fontId="72" fillId="0" borderId="0" applyFont="0" applyFill="0" applyBorder="0" applyAlignment="0" applyProtection="0"/>
    <xf numFmtId="207" fontId="72" fillId="0" borderId="0" applyFont="0" applyFill="0" applyBorder="0" applyAlignment="0" applyProtection="0"/>
    <xf numFmtId="204" fontId="72" fillId="0" borderId="0" applyFont="0" applyFill="0" applyBorder="0" applyAlignment="0" applyProtection="0"/>
    <xf numFmtId="204"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41" fontId="47" fillId="0" borderId="0" applyFont="0" applyFill="0" applyBorder="0" applyAlignment="0" applyProtection="0"/>
    <xf numFmtId="184" fontId="72" fillId="0" borderId="0" applyFont="0" applyFill="0" applyBorder="0" applyAlignment="0" applyProtection="0"/>
    <xf numFmtId="182" fontId="72" fillId="0" borderId="0" applyFont="0" applyFill="0" applyBorder="0" applyAlignment="0" applyProtection="0"/>
    <xf numFmtId="182"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41" fontId="47" fillId="0" borderId="0" applyFont="0" applyFill="0" applyBorder="0" applyAlignment="0" applyProtection="0"/>
    <xf numFmtId="184" fontId="72" fillId="0" borderId="0" applyFont="0" applyFill="0" applyBorder="0" applyAlignment="0" applyProtection="0"/>
    <xf numFmtId="17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76" fontId="65" fillId="0" borderId="0" applyFont="0" applyFill="0" applyBorder="0" applyAlignment="0" applyProtection="0"/>
    <xf numFmtId="196" fontId="72" fillId="0" borderId="0" applyFont="0" applyFill="0" applyBorder="0" applyAlignment="0" applyProtection="0"/>
    <xf numFmtId="176" fontId="72" fillId="0" borderId="0" applyFont="0" applyFill="0" applyBorder="0" applyAlignment="0" applyProtection="0"/>
    <xf numFmtId="199" fontId="72" fillId="0" borderId="0" applyFont="0" applyFill="0" applyBorder="0" applyAlignment="0" applyProtection="0"/>
    <xf numFmtId="187" fontId="72" fillId="0" borderId="0" applyFont="0" applyFill="0" applyBorder="0" applyAlignment="0" applyProtection="0"/>
    <xf numFmtId="187" fontId="72" fillId="0" borderId="0" applyFont="0" applyFill="0" applyBorder="0" applyAlignment="0" applyProtection="0"/>
    <xf numFmtId="41" fontId="47" fillId="0" borderId="0" applyFont="0" applyFill="0" applyBorder="0" applyAlignment="0" applyProtection="0"/>
    <xf numFmtId="184" fontId="72" fillId="0" borderId="0" applyFont="0" applyFill="0" applyBorder="0" applyAlignment="0" applyProtection="0"/>
    <xf numFmtId="166" fontId="72" fillId="0" borderId="0" applyFont="0" applyFill="0" applyBorder="0" applyAlignment="0" applyProtection="0"/>
    <xf numFmtId="0" fontId="71" fillId="0" borderId="0"/>
    <xf numFmtId="315" fontId="119" fillId="0" borderId="0" applyFont="0" applyFill="0" applyBorder="0" applyAlignment="0" applyProtection="0"/>
    <xf numFmtId="182" fontId="72" fillId="0" borderId="0" applyFont="0" applyFill="0" applyBorder="0" applyAlignment="0" applyProtection="0"/>
    <xf numFmtId="182"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75" fontId="93" fillId="0" borderId="0" applyFont="0" applyFill="0" applyBorder="0" applyAlignment="0" applyProtection="0"/>
    <xf numFmtId="202"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187" fontId="72" fillId="0" borderId="0" applyFont="0" applyFill="0" applyBorder="0" applyAlignment="0" applyProtection="0"/>
    <xf numFmtId="17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96" fontId="72" fillId="0" borderId="0" applyFont="0" applyFill="0" applyBorder="0" applyAlignment="0" applyProtection="0"/>
    <xf numFmtId="176" fontId="65" fillId="0" borderId="0" applyFont="0" applyFill="0" applyBorder="0" applyAlignment="0" applyProtection="0"/>
    <xf numFmtId="196" fontId="72" fillId="0" borderId="0" applyFont="0" applyFill="0" applyBorder="0" applyAlignment="0" applyProtection="0"/>
    <xf numFmtId="176" fontId="72" fillId="0" borderId="0" applyFont="0" applyFill="0" applyBorder="0" applyAlignment="0" applyProtection="0"/>
    <xf numFmtId="175" fontId="93" fillId="0" borderId="0" applyFont="0" applyFill="0" applyBorder="0" applyAlignment="0" applyProtection="0"/>
    <xf numFmtId="202" fontId="72" fillId="0" borderId="0" applyFont="0" applyFill="0" applyBorder="0" applyAlignment="0" applyProtection="0"/>
    <xf numFmtId="199" fontId="72" fillId="0" borderId="0" applyFont="0" applyFill="0" applyBorder="0" applyAlignment="0" applyProtection="0"/>
    <xf numFmtId="187" fontId="72" fillId="0" borderId="0" applyFont="0" applyFill="0" applyBorder="0" applyAlignment="0" applyProtection="0"/>
    <xf numFmtId="187" fontId="72" fillId="0" borderId="0" applyFont="0" applyFill="0" applyBorder="0" applyAlignment="0" applyProtection="0"/>
    <xf numFmtId="166" fontId="72" fillId="0" borderId="0" applyFont="0" applyFill="0" applyBorder="0" applyAlignment="0" applyProtection="0"/>
    <xf numFmtId="0" fontId="71" fillId="0" borderId="0"/>
    <xf numFmtId="315" fontId="119"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170" fontId="72" fillId="0" borderId="0" applyFont="0" applyFill="0" applyBorder="0" applyAlignment="0" applyProtection="0"/>
    <xf numFmtId="202" fontId="72" fillId="0" borderId="0" applyFont="0" applyFill="0" applyBorder="0" applyAlignment="0" applyProtection="0"/>
    <xf numFmtId="170"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206" fontId="72" fillId="0" borderId="0" applyFont="0" applyFill="0" applyBorder="0" applyAlignment="0" applyProtection="0"/>
    <xf numFmtId="167" fontId="72" fillId="0" borderId="0" applyFont="0" applyFill="0" applyBorder="0" applyAlignment="0" applyProtection="0"/>
    <xf numFmtId="200" fontId="72" fillId="0" borderId="0" applyFont="0" applyFill="0" applyBorder="0" applyAlignment="0" applyProtection="0"/>
    <xf numFmtId="170" fontId="72" fillId="0" borderId="0" applyFont="0" applyFill="0" applyBorder="0" applyAlignment="0" applyProtection="0"/>
    <xf numFmtId="200" fontId="72" fillId="0" borderId="0" applyFont="0" applyFill="0" applyBorder="0" applyAlignment="0" applyProtection="0"/>
    <xf numFmtId="170" fontId="72" fillId="0" borderId="0" applyFont="0" applyFill="0" applyBorder="0" applyAlignment="0" applyProtection="0"/>
    <xf numFmtId="201" fontId="72" fillId="0" borderId="0" applyFont="0" applyFill="0" applyBorder="0" applyAlignment="0" applyProtection="0"/>
    <xf numFmtId="167" fontId="72" fillId="0" borderId="0" applyFont="0" applyFill="0" applyBorder="0" applyAlignment="0" applyProtection="0"/>
    <xf numFmtId="202"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166" fontId="72" fillId="0" borderId="0" applyFont="0" applyFill="0" applyBorder="0" applyAlignment="0" applyProtection="0"/>
    <xf numFmtId="202" fontId="72" fillId="0" borderId="0" applyFont="0" applyFill="0" applyBorder="0" applyAlignment="0" applyProtection="0"/>
    <xf numFmtId="196" fontId="72" fillId="0" borderId="0" applyFont="0" applyFill="0" applyBorder="0" applyAlignment="0" applyProtection="0"/>
    <xf numFmtId="202" fontId="72" fillId="0" borderId="0" applyFont="0" applyFill="0" applyBorder="0" applyAlignment="0" applyProtection="0"/>
    <xf numFmtId="176" fontId="65" fillId="0" borderId="0" applyFont="0" applyFill="0" applyBorder="0" applyAlignment="0" applyProtection="0"/>
    <xf numFmtId="201" fontId="72" fillId="0" borderId="0" applyFont="0" applyFill="0" applyBorder="0" applyAlignment="0" applyProtection="0"/>
    <xf numFmtId="176" fontId="72" fillId="0" borderId="0" applyFont="0" applyFill="0" applyBorder="0" applyAlignment="0" applyProtection="0"/>
    <xf numFmtId="184" fontId="65" fillId="0" borderId="0" applyFont="0" applyFill="0" applyBorder="0" applyAlignment="0" applyProtection="0"/>
    <xf numFmtId="0" fontId="71" fillId="0" borderId="0"/>
    <xf numFmtId="205" fontId="72" fillId="0" borderId="0" applyFont="0" applyFill="0" applyBorder="0" applyAlignment="0" applyProtection="0"/>
    <xf numFmtId="315" fontId="119" fillId="0" borderId="0" applyFont="0" applyFill="0" applyBorder="0" applyAlignment="0" applyProtection="0"/>
    <xf numFmtId="184" fontId="72" fillId="0" borderId="0" applyFont="0" applyFill="0" applyBorder="0" applyAlignment="0" applyProtection="0"/>
    <xf numFmtId="170" fontId="72" fillId="0" borderId="0" applyFont="0" applyFill="0" applyBorder="0" applyAlignment="0" applyProtection="0"/>
    <xf numFmtId="201" fontId="72" fillId="0" borderId="0" applyFont="0" applyFill="0" applyBorder="0" applyAlignment="0" applyProtection="0"/>
    <xf numFmtId="175" fontId="93" fillId="0" borderId="0" applyFont="0" applyFill="0" applyBorder="0" applyAlignment="0" applyProtection="0"/>
    <xf numFmtId="184" fontId="72" fillId="0" borderId="0" applyFont="0" applyFill="0" applyBorder="0" applyAlignment="0" applyProtection="0"/>
    <xf numFmtId="41" fontId="47" fillId="0" borderId="0" applyFont="0" applyFill="0" applyBorder="0" applyAlignment="0" applyProtection="0"/>
    <xf numFmtId="184" fontId="72" fillId="0" borderId="0" applyFont="0" applyFill="0" applyBorder="0" applyAlignment="0" applyProtection="0"/>
    <xf numFmtId="41" fontId="47" fillId="0" borderId="0" applyFont="0" applyFill="0" applyBorder="0" applyAlignment="0" applyProtection="0"/>
    <xf numFmtId="202" fontId="72" fillId="0" borderId="0" applyFont="0" applyFill="0" applyBorder="0" applyAlignment="0" applyProtection="0"/>
    <xf numFmtId="41" fontId="47" fillId="0" borderId="0" applyFont="0" applyFill="0" applyBorder="0" applyAlignment="0" applyProtection="0"/>
    <xf numFmtId="202" fontId="72" fillId="0" borderId="0" applyFont="0" applyFill="0" applyBorder="0" applyAlignment="0" applyProtection="0"/>
    <xf numFmtId="175" fontId="93" fillId="0" borderId="0" applyFont="0" applyFill="0" applyBorder="0" applyAlignment="0" applyProtection="0"/>
    <xf numFmtId="184" fontId="72" fillId="0" borderId="0" applyFont="0" applyFill="0" applyBorder="0" applyAlignment="0" applyProtection="0"/>
    <xf numFmtId="175" fontId="93" fillId="0" borderId="0" applyFont="0" applyFill="0" applyBorder="0" applyAlignment="0" applyProtection="0"/>
    <xf numFmtId="202" fontId="72" fillId="0" borderId="0" applyFont="0" applyFill="0" applyBorder="0" applyAlignment="0" applyProtection="0"/>
    <xf numFmtId="184" fontId="72" fillId="0" borderId="0" applyFont="0" applyFill="0" applyBorder="0" applyAlignment="0" applyProtection="0"/>
    <xf numFmtId="41" fontId="72" fillId="0" borderId="0" applyFont="0" applyFill="0" applyBorder="0" applyAlignment="0" applyProtection="0"/>
    <xf numFmtId="206" fontId="72" fillId="0" borderId="0" applyFont="0" applyFill="0" applyBorder="0" applyAlignment="0" applyProtection="0"/>
    <xf numFmtId="170" fontId="72" fillId="0" borderId="0" applyFont="0" applyFill="0" applyBorder="0" applyAlignment="0" applyProtection="0"/>
    <xf numFmtId="185" fontId="72" fillId="0" borderId="0" applyFont="0" applyFill="0" applyBorder="0" applyAlignment="0" applyProtection="0"/>
    <xf numFmtId="170" fontId="72" fillId="0" borderId="0" applyFont="0" applyFill="0" applyBorder="0" applyAlignment="0" applyProtection="0"/>
    <xf numFmtId="176" fontId="65" fillId="0" borderId="0" applyFont="0" applyFill="0" applyBorder="0" applyAlignment="0" applyProtection="0"/>
    <xf numFmtId="170" fontId="72" fillId="0" borderId="0" applyFont="0" applyFill="0" applyBorder="0" applyAlignment="0" applyProtection="0"/>
    <xf numFmtId="202" fontId="72" fillId="0" borderId="0" applyFont="0" applyFill="0" applyBorder="0" applyAlignment="0" applyProtection="0"/>
    <xf numFmtId="167" fontId="72" fillId="0" borderId="0" applyFont="0" applyFill="0" applyBorder="0" applyAlignment="0" applyProtection="0"/>
    <xf numFmtId="185" fontId="72" fillId="0" borderId="0" applyFont="0" applyFill="0" applyBorder="0" applyAlignment="0" applyProtection="0"/>
    <xf numFmtId="41" fontId="72" fillId="0" borderId="0" applyFont="0" applyFill="0" applyBorder="0" applyAlignment="0" applyProtection="0"/>
    <xf numFmtId="185" fontId="72" fillId="0" borderId="0" applyFont="0" applyFill="0" applyBorder="0" applyAlignment="0" applyProtection="0"/>
    <xf numFmtId="41" fontId="72" fillId="0" borderId="0" applyFont="0" applyFill="0" applyBorder="0" applyAlignment="0" applyProtection="0"/>
    <xf numFmtId="176" fontId="72" fillId="0" borderId="0" applyFont="0" applyFill="0" applyBorder="0" applyAlignment="0" applyProtection="0"/>
    <xf numFmtId="41" fontId="72" fillId="0" borderId="0" applyFont="0" applyFill="0" applyBorder="0" applyAlignment="0" applyProtection="0"/>
    <xf numFmtId="197" fontId="87" fillId="0" borderId="0" applyFont="0" applyFill="0" applyBorder="0" applyAlignment="0" applyProtection="0"/>
    <xf numFmtId="41" fontId="72" fillId="0" borderId="0" applyFont="0" applyFill="0" applyBorder="0" applyAlignment="0" applyProtection="0"/>
    <xf numFmtId="198" fontId="72" fillId="0" borderId="0" applyFont="0" applyFill="0" applyBorder="0" applyAlignment="0" applyProtection="0"/>
    <xf numFmtId="167" fontId="72" fillId="0" borderId="0" applyFont="0" applyFill="0" applyBorder="0" applyAlignment="0" applyProtection="0"/>
    <xf numFmtId="176" fontId="72" fillId="0" borderId="0" applyFont="0" applyFill="0" applyBorder="0" applyAlignment="0" applyProtection="0"/>
    <xf numFmtId="170" fontId="72" fillId="0" borderId="0" applyFont="0" applyFill="0" applyBorder="0" applyAlignment="0" applyProtection="0"/>
    <xf numFmtId="199" fontId="72" fillId="0" borderId="0" applyFont="0" applyFill="0" applyBorder="0" applyAlignment="0" applyProtection="0"/>
    <xf numFmtId="170" fontId="72" fillId="0" borderId="0" applyFont="0" applyFill="0" applyBorder="0" applyAlignment="0" applyProtection="0"/>
    <xf numFmtId="185" fontId="72" fillId="0" borderId="0" applyFont="0" applyFill="0" applyBorder="0" applyAlignment="0" applyProtection="0"/>
    <xf numFmtId="184" fontId="72" fillId="0" borderId="0" applyFont="0" applyFill="0" applyBorder="0" applyAlignment="0" applyProtection="0"/>
    <xf numFmtId="176" fontId="65" fillId="0" borderId="0" applyFont="0" applyFill="0" applyBorder="0" applyAlignment="0" applyProtection="0"/>
    <xf numFmtId="41" fontId="72" fillId="0" borderId="0" applyFont="0" applyFill="0" applyBorder="0" applyAlignment="0" applyProtection="0"/>
    <xf numFmtId="185" fontId="72" fillId="0" borderId="0" applyFont="0" applyFill="0" applyBorder="0" applyAlignment="0" applyProtection="0"/>
    <xf numFmtId="184" fontId="72" fillId="0" borderId="0" applyFont="0" applyFill="0" applyBorder="0" applyAlignment="0" applyProtection="0"/>
    <xf numFmtId="41" fontId="72" fillId="0" borderId="0" applyFont="0" applyFill="0" applyBorder="0" applyAlignment="0" applyProtection="0"/>
    <xf numFmtId="185" fontId="72" fillId="0" borderId="0" applyFont="0" applyFill="0" applyBorder="0" applyAlignment="0" applyProtection="0"/>
    <xf numFmtId="184" fontId="72" fillId="0" borderId="0" applyFont="0" applyFill="0" applyBorder="0" applyAlignment="0" applyProtection="0"/>
    <xf numFmtId="176" fontId="72" fillId="0" borderId="0" applyFont="0" applyFill="0" applyBorder="0" applyAlignment="0" applyProtection="0"/>
    <xf numFmtId="184" fontId="72" fillId="0" borderId="0" applyFont="0" applyFill="0" applyBorder="0" applyAlignment="0" applyProtection="0"/>
    <xf numFmtId="197" fontId="87" fillId="0" borderId="0" applyFont="0" applyFill="0" applyBorder="0" applyAlignment="0" applyProtection="0"/>
    <xf numFmtId="170" fontId="72" fillId="0" borderId="0" applyFont="0" applyFill="0" applyBorder="0" applyAlignment="0" applyProtection="0"/>
    <xf numFmtId="198" fontId="72" fillId="0" borderId="0" applyFont="0" applyFill="0" applyBorder="0" applyAlignment="0" applyProtection="0"/>
    <xf numFmtId="167" fontId="72" fillId="0" borderId="0" applyFont="0" applyFill="0" applyBorder="0" applyAlignment="0" applyProtection="0"/>
    <xf numFmtId="176" fontId="72" fillId="0" borderId="0" applyFont="0" applyFill="0" applyBorder="0" applyAlignment="0" applyProtection="0"/>
    <xf numFmtId="41" fontId="72" fillId="0" borderId="0" applyFont="0" applyFill="0" applyBorder="0" applyAlignment="0" applyProtection="0"/>
    <xf numFmtId="199"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170" fontId="72" fillId="0" borderId="0" applyFont="0" applyFill="0" applyBorder="0" applyAlignment="0" applyProtection="0"/>
    <xf numFmtId="202"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206" fontId="72" fillId="0" borderId="0" applyFont="0" applyFill="0" applyBorder="0" applyAlignment="0" applyProtection="0"/>
    <xf numFmtId="207" fontId="72" fillId="0" borderId="0" applyFont="0" applyFill="0" applyBorder="0" applyAlignment="0" applyProtection="0"/>
    <xf numFmtId="167"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76" fontId="72" fillId="0" borderId="0" applyFont="0" applyFill="0" applyBorder="0" applyAlignment="0" applyProtection="0"/>
    <xf numFmtId="196" fontId="72" fillId="0" borderId="0" applyFont="0" applyFill="0" applyBorder="0" applyAlignment="0" applyProtection="0"/>
    <xf numFmtId="176" fontId="65" fillId="0" borderId="0" applyFont="0" applyFill="0" applyBorder="0" applyAlignment="0" applyProtection="0"/>
    <xf numFmtId="170" fontId="72" fillId="0" borderId="0" applyFont="0" applyFill="0" applyBorder="0" applyAlignment="0" applyProtection="0"/>
    <xf numFmtId="202" fontId="72" fillId="0" borderId="0" applyFont="0" applyFill="0" applyBorder="0" applyAlignment="0" applyProtection="0"/>
    <xf numFmtId="196" fontId="72" fillId="0" borderId="0" applyFont="0" applyFill="0" applyBorder="0" applyAlignment="0" applyProtection="0"/>
    <xf numFmtId="176" fontId="72" fillId="0" borderId="0" applyFont="0" applyFill="0" applyBorder="0" applyAlignment="0" applyProtection="0"/>
    <xf numFmtId="199" fontId="72" fillId="0" borderId="0" applyFont="0" applyFill="0" applyBorder="0" applyAlignment="0" applyProtection="0"/>
    <xf numFmtId="0" fontId="71" fillId="0" borderId="0"/>
    <xf numFmtId="315" fontId="119" fillId="0" borderId="0" applyFont="0" applyFill="0" applyBorder="0" applyAlignment="0" applyProtection="0"/>
    <xf numFmtId="170" fontId="72" fillId="0" borderId="0" applyFont="0" applyFill="0" applyBorder="0" applyAlignment="0" applyProtection="0"/>
    <xf numFmtId="41" fontId="72" fillId="0" borderId="0" applyFont="0" applyFill="0" applyBorder="0" applyAlignment="0" applyProtection="0"/>
    <xf numFmtId="170" fontId="72" fillId="0" borderId="0" applyFont="0" applyFill="0" applyBorder="0" applyAlignment="0" applyProtection="0"/>
    <xf numFmtId="184"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20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184" fontId="72" fillId="0" borderId="0" applyFont="0" applyFill="0" applyBorder="0" applyAlignment="0" applyProtection="0"/>
    <xf numFmtId="204" fontId="72" fillId="0" borderId="0" applyFont="0" applyFill="0" applyBorder="0" applyAlignment="0" applyProtection="0"/>
    <xf numFmtId="170"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184" fontId="65" fillId="0" borderId="0" applyFont="0" applyFill="0" applyBorder="0" applyAlignment="0" applyProtection="0"/>
    <xf numFmtId="41" fontId="72" fillId="0" borderId="0" applyFont="0" applyFill="0" applyBorder="0" applyAlignment="0" applyProtection="0"/>
    <xf numFmtId="184" fontId="72" fillId="0" borderId="0" applyFont="0" applyFill="0" applyBorder="0" applyAlignment="0" applyProtection="0"/>
    <xf numFmtId="41" fontId="72" fillId="0" borderId="0" applyFont="0" applyFill="0" applyBorder="0" applyAlignment="0" applyProtection="0"/>
    <xf numFmtId="167" fontId="72" fillId="0" borderId="0" applyFont="0" applyFill="0" applyBorder="0" applyAlignment="0" applyProtection="0"/>
    <xf numFmtId="41" fontId="72" fillId="0" borderId="0" applyFont="0" applyFill="0" applyBorder="0" applyAlignment="0" applyProtection="0"/>
    <xf numFmtId="204" fontId="72" fillId="0" borderId="0" applyFont="0" applyFill="0" applyBorder="0" applyAlignment="0" applyProtection="0"/>
    <xf numFmtId="170" fontId="72" fillId="0" borderId="0" applyFont="0" applyFill="0" applyBorder="0" applyAlignment="0" applyProtection="0"/>
    <xf numFmtId="204" fontId="72" fillId="0" borderId="0" applyFont="0" applyFill="0" applyBorder="0" applyAlignment="0" applyProtection="0"/>
    <xf numFmtId="184" fontId="72" fillId="0" borderId="0" applyFont="0" applyFill="0" applyBorder="0" applyAlignment="0" applyProtection="0"/>
    <xf numFmtId="167" fontId="72" fillId="0" borderId="0" applyFont="0" applyFill="0" applyBorder="0" applyAlignment="0" applyProtection="0"/>
    <xf numFmtId="14" fontId="227" fillId="0" borderId="0"/>
    <xf numFmtId="0" fontId="228" fillId="0" borderId="0"/>
    <xf numFmtId="0" fontId="184" fillId="0" borderId="0"/>
    <xf numFmtId="0" fontId="185" fillId="0" borderId="0"/>
    <xf numFmtId="40" fontId="229" fillId="0" borderId="0" applyBorder="0">
      <alignment horizontal="right"/>
    </xf>
    <xf numFmtId="0" fontId="230" fillId="0" borderId="0"/>
    <xf numFmtId="316" fontId="119" fillId="0" borderId="3">
      <alignment horizontal="right" vertical="center"/>
    </xf>
    <xf numFmtId="316" fontId="119" fillId="0" borderId="3">
      <alignment horizontal="right" vertical="center"/>
    </xf>
    <xf numFmtId="316" fontId="119" fillId="0" borderId="3">
      <alignment horizontal="right" vertical="center"/>
    </xf>
    <xf numFmtId="294" fontId="231" fillId="0" borderId="3">
      <alignment horizontal="right" vertical="center"/>
    </xf>
    <xf numFmtId="294" fontId="231" fillId="0" borderId="3">
      <alignment horizontal="right" vertical="center"/>
    </xf>
    <xf numFmtId="316" fontId="11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8" fontId="72" fillId="0" borderId="3">
      <alignment horizontal="right" vertical="center"/>
    </xf>
    <xf numFmtId="318" fontId="72"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9" fontId="93" fillId="0" borderId="3">
      <alignment horizontal="right" vertical="center"/>
    </xf>
    <xf numFmtId="319" fontId="93" fillId="0" borderId="3">
      <alignment horizontal="right" vertical="center"/>
    </xf>
    <xf numFmtId="320" fontId="109" fillId="0" borderId="3">
      <alignment horizontal="right" vertical="center"/>
    </xf>
    <xf numFmtId="321" fontId="104" fillId="0" borderId="3">
      <alignment horizontal="right" vertical="center"/>
    </xf>
    <xf numFmtId="321" fontId="104" fillId="0" borderId="3">
      <alignment horizontal="right" vertical="center"/>
    </xf>
    <xf numFmtId="318" fontId="72" fillId="0" borderId="3">
      <alignment horizontal="right" vertical="center"/>
    </xf>
    <xf numFmtId="318" fontId="72"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21" fontId="2" fillId="0" borderId="3">
      <alignment horizontal="right" vertical="center"/>
    </xf>
    <xf numFmtId="321" fontId="2" fillId="0" borderId="3">
      <alignment horizontal="right" vertical="center"/>
    </xf>
    <xf numFmtId="321" fontId="104" fillId="0" borderId="3">
      <alignment horizontal="right" vertical="center"/>
    </xf>
    <xf numFmtId="321" fontId="104" fillId="0" borderId="3">
      <alignment horizontal="right" vertical="center"/>
    </xf>
    <xf numFmtId="321" fontId="104" fillId="0" borderId="3">
      <alignment horizontal="right" vertical="center"/>
    </xf>
    <xf numFmtId="321" fontId="104"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18" fontId="72" fillId="0" borderId="3">
      <alignment horizontal="right" vertical="center"/>
    </xf>
    <xf numFmtId="318" fontId="72" fillId="0" borderId="3">
      <alignment horizontal="right" vertical="center"/>
    </xf>
    <xf numFmtId="321" fontId="2" fillId="0" borderId="3">
      <alignment horizontal="right" vertical="center"/>
    </xf>
    <xf numFmtId="321" fontId="2" fillId="0" borderId="3">
      <alignment horizontal="right" vertical="center"/>
    </xf>
    <xf numFmtId="321" fontId="104" fillId="0" borderId="3">
      <alignment horizontal="right" vertical="center"/>
    </xf>
    <xf numFmtId="321" fontId="104" fillId="0" borderId="3">
      <alignment horizontal="right" vertical="center"/>
    </xf>
    <xf numFmtId="321" fontId="104" fillId="0" borderId="3">
      <alignment horizontal="right" vertical="center"/>
    </xf>
    <xf numFmtId="321" fontId="104" fillId="0" borderId="3">
      <alignment horizontal="right" vertical="center"/>
    </xf>
    <xf numFmtId="321" fontId="104" fillId="0" borderId="3">
      <alignment horizontal="right" vertical="center"/>
    </xf>
    <xf numFmtId="321" fontId="104"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18" fontId="72" fillId="0" borderId="3">
      <alignment horizontal="right" vertical="center"/>
    </xf>
    <xf numFmtId="318" fontId="72" fillId="0" borderId="3">
      <alignment horizontal="right" vertical="center"/>
    </xf>
    <xf numFmtId="318" fontId="72" fillId="0" borderId="3">
      <alignment horizontal="right" vertical="center"/>
    </xf>
    <xf numFmtId="318" fontId="72"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18" fontId="72" fillId="0" borderId="3">
      <alignment horizontal="right" vertical="center"/>
    </xf>
    <xf numFmtId="318" fontId="72" fillId="0" borderId="3">
      <alignment horizontal="right" vertical="center"/>
    </xf>
    <xf numFmtId="323" fontId="2" fillId="0" borderId="3">
      <alignment horizontal="right" vertical="center"/>
    </xf>
    <xf numFmtId="323" fontId="2"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9" fontId="93" fillId="0" borderId="3">
      <alignment horizontal="right" vertical="center"/>
    </xf>
    <xf numFmtId="319" fontId="93" fillId="0" borderId="3">
      <alignment horizontal="right" vertical="center"/>
    </xf>
    <xf numFmtId="319" fontId="93" fillId="0" borderId="3">
      <alignment horizontal="right" vertical="center"/>
    </xf>
    <xf numFmtId="319" fontId="93" fillId="0" borderId="3">
      <alignment horizontal="right" vertical="center"/>
    </xf>
    <xf numFmtId="323" fontId="2" fillId="0" borderId="3">
      <alignment horizontal="right" vertical="center"/>
    </xf>
    <xf numFmtId="323" fontId="2"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19" fontId="93" fillId="0" borderId="3">
      <alignment horizontal="right" vertical="center"/>
    </xf>
    <xf numFmtId="319" fontId="93" fillId="0" borderId="3">
      <alignment horizontal="right" vertical="center"/>
    </xf>
    <xf numFmtId="319" fontId="93" fillId="0" borderId="3">
      <alignment horizontal="right" vertical="center"/>
    </xf>
    <xf numFmtId="319" fontId="93" fillId="0" borderId="3">
      <alignment horizontal="right" vertical="center"/>
    </xf>
    <xf numFmtId="319" fontId="93" fillId="0" borderId="3">
      <alignment horizontal="right" vertical="center"/>
    </xf>
    <xf numFmtId="319" fontId="93" fillId="0" borderId="3">
      <alignment horizontal="right" vertical="center"/>
    </xf>
    <xf numFmtId="319" fontId="93" fillId="0" borderId="3">
      <alignment horizontal="right" vertical="center"/>
    </xf>
    <xf numFmtId="319" fontId="93" fillId="0" borderId="3">
      <alignment horizontal="right" vertical="center"/>
    </xf>
    <xf numFmtId="318" fontId="72" fillId="0" borderId="3">
      <alignment horizontal="right" vertical="center"/>
    </xf>
    <xf numFmtId="318" fontId="72"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2" fillId="0" borderId="3">
      <alignment horizontal="right" vertical="center"/>
    </xf>
    <xf numFmtId="323" fontId="2" fillId="0" borderId="3">
      <alignment horizontal="right" vertical="center"/>
    </xf>
    <xf numFmtId="323" fontId="104" fillId="0" borderId="3">
      <alignment horizontal="right" vertical="center"/>
    </xf>
    <xf numFmtId="323" fontId="104" fillId="0" borderId="3">
      <alignment horizontal="right" vertical="center"/>
    </xf>
    <xf numFmtId="318" fontId="72" fillId="0" borderId="3">
      <alignment horizontal="right" vertical="center"/>
    </xf>
    <xf numFmtId="318" fontId="72" fillId="0" borderId="3">
      <alignment horizontal="right" vertical="center"/>
    </xf>
    <xf numFmtId="318" fontId="72" fillId="0" borderId="3">
      <alignment horizontal="right" vertical="center"/>
    </xf>
    <xf numFmtId="318" fontId="72" fillId="0" borderId="3">
      <alignment horizontal="right" vertical="center"/>
    </xf>
    <xf numFmtId="318" fontId="72" fillId="0" borderId="3">
      <alignment horizontal="right" vertical="center"/>
    </xf>
    <xf numFmtId="318" fontId="72"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8" fontId="72" fillId="0" borderId="3">
      <alignment horizontal="right" vertical="center"/>
    </xf>
    <xf numFmtId="318" fontId="72" fillId="0" borderId="3">
      <alignment horizontal="right" vertical="center"/>
    </xf>
    <xf numFmtId="324" fontId="232" fillId="3" borderId="40" applyFont="0" applyFill="0" applyBorder="0"/>
    <xf numFmtId="324" fontId="232" fillId="3" borderId="40" applyFont="0" applyFill="0" applyBorder="0"/>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21" fontId="104" fillId="0" borderId="3">
      <alignment horizontal="right" vertical="center"/>
    </xf>
    <xf numFmtId="321" fontId="104" fillId="0" borderId="3">
      <alignment horizontal="right" vertical="center"/>
    </xf>
    <xf numFmtId="318" fontId="72" fillId="0" borderId="3">
      <alignment horizontal="right" vertical="center"/>
    </xf>
    <xf numFmtId="318" fontId="72"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24" fontId="232" fillId="3" borderId="40" applyFont="0" applyFill="0" applyBorder="0"/>
    <xf numFmtId="324" fontId="232" fillId="3" borderId="40" applyFont="0" applyFill="0" applyBorder="0"/>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2" fillId="0" borderId="3">
      <alignment horizontal="right" vertical="center"/>
    </xf>
    <xf numFmtId="323" fontId="2"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2" fillId="0" borderId="3">
      <alignment horizontal="right" vertical="center"/>
    </xf>
    <xf numFmtId="323" fontId="2"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104" fillId="0" borderId="3">
      <alignment horizontal="right" vertical="center"/>
    </xf>
    <xf numFmtId="323" fontId="2" fillId="0" borderId="3">
      <alignment horizontal="right" vertical="center"/>
    </xf>
    <xf numFmtId="323" fontId="2" fillId="0" borderId="3">
      <alignment horizontal="right" vertical="center"/>
    </xf>
    <xf numFmtId="323" fontId="104" fillId="0" borderId="3">
      <alignment horizontal="right" vertical="center"/>
    </xf>
    <xf numFmtId="323" fontId="104" fillId="0" borderId="3">
      <alignment horizontal="right" vertical="center"/>
    </xf>
    <xf numFmtId="318" fontId="72" fillId="0" borderId="3">
      <alignment horizontal="right" vertical="center"/>
    </xf>
    <xf numFmtId="318" fontId="72"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2" fontId="47" fillId="0" borderId="3">
      <alignment horizontal="right" vertical="center"/>
    </xf>
    <xf numFmtId="321" fontId="2" fillId="0" borderId="3">
      <alignment horizontal="right" vertical="center"/>
    </xf>
    <xf numFmtId="321" fontId="2"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25" fontId="47" fillId="0" borderId="3">
      <alignment horizontal="right" vertical="center"/>
    </xf>
    <xf numFmtId="325" fontId="47" fillId="0" borderId="3">
      <alignment horizontal="right" vertical="center"/>
    </xf>
    <xf numFmtId="325" fontId="47" fillId="0" borderId="3">
      <alignment horizontal="right" vertical="center"/>
    </xf>
    <xf numFmtId="325" fontId="47" fillId="0" borderId="3">
      <alignment horizontal="right" vertical="center"/>
    </xf>
    <xf numFmtId="325" fontId="47" fillId="0" borderId="3">
      <alignment horizontal="right" vertical="center"/>
    </xf>
    <xf numFmtId="325" fontId="47"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8" fontId="72" fillId="0" borderId="3">
      <alignment horizontal="right" vertical="center"/>
    </xf>
    <xf numFmtId="318" fontId="72"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17" fontId="109" fillId="0" borderId="3">
      <alignment horizontal="right" vertical="center"/>
    </xf>
    <xf numFmtId="324" fontId="232" fillId="3" borderId="40" applyFont="0" applyFill="0" applyBorder="0"/>
    <xf numFmtId="324" fontId="232" fillId="3" borderId="40" applyFont="0" applyFill="0" applyBorder="0"/>
    <xf numFmtId="298" fontId="47" fillId="0" borderId="3">
      <alignment horizontal="right" vertical="center"/>
    </xf>
    <xf numFmtId="298" fontId="47" fillId="0" borderId="3">
      <alignment horizontal="right" vertical="center"/>
    </xf>
    <xf numFmtId="298" fontId="47" fillId="0" borderId="3">
      <alignment horizontal="right" vertical="center"/>
    </xf>
    <xf numFmtId="298" fontId="47" fillId="0" borderId="3">
      <alignment horizontal="right" vertical="center"/>
    </xf>
    <xf numFmtId="298" fontId="47" fillId="0" borderId="3">
      <alignment horizontal="right" vertical="center"/>
    </xf>
    <xf numFmtId="298" fontId="47" fillId="0" borderId="3">
      <alignment horizontal="right" vertical="center"/>
    </xf>
    <xf numFmtId="316" fontId="119"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294" fontId="231" fillId="0" borderId="3">
      <alignment horizontal="right" vertical="center"/>
    </xf>
    <xf numFmtId="324" fontId="232" fillId="3" borderId="40" applyFont="0" applyFill="0" applyBorder="0"/>
    <xf numFmtId="324" fontId="232" fillId="3" borderId="40" applyFont="0" applyFill="0" applyBorder="0"/>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240" fontId="47"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20" fontId="10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16" fontId="119" fillId="0" borderId="3">
      <alignment horizontal="right" vertical="center"/>
    </xf>
    <xf numFmtId="326" fontId="233" fillId="0" borderId="3">
      <alignment horizontal="right" vertical="center"/>
    </xf>
    <xf numFmtId="326" fontId="233" fillId="0" borderId="3">
      <alignment horizontal="right" vertical="center"/>
    </xf>
    <xf numFmtId="316" fontId="119" fillId="0" borderId="3">
      <alignment horizontal="right" vertical="center"/>
    </xf>
    <xf numFmtId="316" fontId="119"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26" fontId="233" fillId="0" borderId="3">
      <alignment horizontal="right" vertical="center"/>
    </xf>
    <xf numFmtId="316" fontId="119" fillId="0" borderId="3">
      <alignment horizontal="right" vertical="center"/>
    </xf>
    <xf numFmtId="316" fontId="119" fillId="0" borderId="3">
      <alignment horizontal="right" vertical="center"/>
    </xf>
    <xf numFmtId="318" fontId="72" fillId="0" borderId="3">
      <alignment horizontal="right" vertical="center"/>
    </xf>
    <xf numFmtId="318" fontId="72" fillId="0" borderId="3">
      <alignment horizontal="right" vertical="center"/>
    </xf>
    <xf numFmtId="49" fontId="84" fillId="0" borderId="0" applyFill="0" applyBorder="0" applyAlignment="0"/>
    <xf numFmtId="0" fontId="104"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5" fontId="104"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328" fontId="2" fillId="0" borderId="0" applyFill="0" applyBorder="0" applyAlignment="0"/>
    <xf numFmtId="0" fontId="234" fillId="0" borderId="0" applyFill="0" applyBorder="0" applyProtection="0">
      <alignment horizontal="left" vertical="top"/>
    </xf>
    <xf numFmtId="0" fontId="235" fillId="0" borderId="15">
      <alignment horizontal="center" vertical="center" wrapText="1"/>
    </xf>
    <xf numFmtId="0" fontId="236" fillId="0" borderId="0">
      <alignment horizontal="center"/>
    </xf>
    <xf numFmtId="40" fontId="161" fillId="0" borderId="0"/>
    <xf numFmtId="3" fontId="237" fillId="0" borderId="0" applyNumberFormat="0" applyFill="0" applyBorder="0" applyAlignment="0" applyProtection="0">
      <alignment horizontal="center" wrapText="1"/>
    </xf>
    <xf numFmtId="0" fontId="238" fillId="0" borderId="6" applyBorder="0" applyAlignment="0">
      <alignment horizontal="center" vertical="center"/>
    </xf>
    <xf numFmtId="0" fontId="238" fillId="0" borderId="6" applyBorder="0" applyAlignment="0">
      <alignment horizontal="center" vertical="center"/>
    </xf>
    <xf numFmtId="0" fontId="239" fillId="0" borderId="0" applyNumberFormat="0" applyFill="0" applyBorder="0" applyAlignment="0" applyProtection="0">
      <alignment horizontal="centerContinuous"/>
    </xf>
    <xf numFmtId="0" fontId="163" fillId="0" borderId="41" applyNumberFormat="0" applyFill="0" applyBorder="0" applyAlignment="0" applyProtection="0">
      <alignment horizontal="center" vertical="center" wrapText="1"/>
    </xf>
    <xf numFmtId="0" fontId="240" fillId="0" borderId="0" applyNumberFormat="0" applyFill="0" applyBorder="0" applyAlignment="0" applyProtection="0"/>
    <xf numFmtId="3" fontId="241" fillId="0" borderId="8" applyNumberFormat="0" applyAlignment="0">
      <alignment horizontal="center" vertical="center"/>
    </xf>
    <xf numFmtId="3" fontId="242" fillId="0" borderId="15" applyNumberFormat="0" applyAlignment="0">
      <alignment horizontal="left" wrapText="1"/>
    </xf>
    <xf numFmtId="3" fontId="241" fillId="0" borderId="8" applyNumberFormat="0" applyAlignment="0">
      <alignment horizontal="center" vertical="center"/>
    </xf>
    <xf numFmtId="0" fontId="243" fillId="0" borderId="42" applyNumberFormat="0" applyBorder="0" applyAlignment="0">
      <alignment vertical="center"/>
    </xf>
    <xf numFmtId="0" fontId="244" fillId="0" borderId="43" applyNumberFormat="0" applyFill="0" applyAlignment="0" applyProtection="0"/>
    <xf numFmtId="0" fontId="245" fillId="0" borderId="44">
      <alignment horizontal="center"/>
    </xf>
    <xf numFmtId="41" fontId="104" fillId="0" borderId="0" applyFont="0" applyFill="0" applyBorder="0" applyAlignment="0" applyProtection="0"/>
    <xf numFmtId="329" fontId="104" fillId="0" borderId="0" applyFont="0" applyFill="0" applyBorder="0" applyAlignment="0" applyProtection="0"/>
    <xf numFmtId="176" fontId="119" fillId="0" borderId="3">
      <alignment horizontal="center"/>
    </xf>
    <xf numFmtId="176" fontId="119" fillId="0" borderId="3">
      <alignment horizontal="center"/>
    </xf>
    <xf numFmtId="0" fontId="246" fillId="0" borderId="45" applyProtection="0"/>
    <xf numFmtId="0" fontId="119" fillId="0" borderId="0" applyProtection="0"/>
    <xf numFmtId="0" fontId="2" fillId="0" borderId="0" applyProtection="0"/>
    <xf numFmtId="0" fontId="128" fillId="0" borderId="0" applyProtection="0"/>
    <xf numFmtId="0" fontId="246" fillId="0" borderId="45" applyProtection="0"/>
    <xf numFmtId="0" fontId="119" fillId="0" borderId="0" applyProtection="0"/>
    <xf numFmtId="0" fontId="2" fillId="0" borderId="0" applyProtection="0"/>
    <xf numFmtId="0" fontId="128" fillId="0" borderId="0" applyProtection="0"/>
    <xf numFmtId="330" fontId="247" fillId="0" borderId="0" applyNumberFormat="0" applyFont="0" applyFill="0" applyBorder="0" applyAlignment="0">
      <alignment horizontal="centerContinuous"/>
    </xf>
    <xf numFmtId="0" fontId="75" fillId="0" borderId="0">
      <alignment vertical="center" wrapText="1"/>
      <protection locked="0"/>
    </xf>
    <xf numFmtId="0" fontId="246" fillId="0" borderId="46"/>
    <xf numFmtId="0" fontId="246" fillId="0" borderId="46"/>
    <xf numFmtId="0" fontId="119" fillId="0" borderId="0" applyNumberFormat="0" applyFill="0" applyBorder="0" applyAlignment="0" applyProtection="0"/>
    <xf numFmtId="0" fontId="119" fillId="0" borderId="0" applyNumberFormat="0" applyFill="0" applyBorder="0" applyAlignment="0" applyProtection="0"/>
    <xf numFmtId="0" fontId="104"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93" fillId="0" borderId="15" applyNumberFormat="0" applyBorder="0" applyAlignment="0"/>
    <xf numFmtId="0" fontId="248" fillId="0" borderId="33" applyNumberFormat="0" applyBorder="0" applyAlignment="0">
      <alignment horizontal="center"/>
    </xf>
    <xf numFmtId="0" fontId="248" fillId="0" borderId="33" applyNumberFormat="0" applyBorder="0" applyAlignment="0">
      <alignment horizontal="center"/>
    </xf>
    <xf numFmtId="3" fontId="249" fillId="0" borderId="16" applyNumberFormat="0" applyBorder="0" applyAlignment="0"/>
    <xf numFmtId="0" fontId="186" fillId="0" borderId="47" applyNumberFormat="0" applyAlignment="0">
      <alignment horizontal="center"/>
    </xf>
    <xf numFmtId="249" fontId="176" fillId="0" borderId="0" applyFont="0" applyFill="0" applyBorder="0" applyAlignment="0" applyProtection="0"/>
    <xf numFmtId="183" fontId="104" fillId="0" borderId="0" applyFont="0" applyFill="0" applyBorder="0" applyAlignment="0" applyProtection="0"/>
    <xf numFmtId="331" fontId="104" fillId="0" borderId="0" applyFont="0" applyFill="0" applyBorder="0" applyAlignment="0" applyProtection="0"/>
    <xf numFmtId="0" fontId="82" fillId="0" borderId="48">
      <alignment horizontal="center"/>
    </xf>
    <xf numFmtId="0" fontId="82" fillId="0" borderId="48">
      <alignment horizontal="center"/>
    </xf>
    <xf numFmtId="325" fontId="119" fillId="0" borderId="0"/>
    <xf numFmtId="332" fontId="119" fillId="0" borderId="2"/>
    <xf numFmtId="332" fontId="119" fillId="0" borderId="2"/>
    <xf numFmtId="0" fontId="250" fillId="0" borderId="0"/>
    <xf numFmtId="0" fontId="250" fillId="0" borderId="0" applyProtection="0"/>
    <xf numFmtId="0" fontId="190" fillId="0" borderId="0"/>
    <xf numFmtId="0" fontId="251" fillId="0" borderId="0"/>
    <xf numFmtId="0" fontId="190" fillId="0" borderId="0"/>
    <xf numFmtId="3" fontId="119" fillId="0" borderId="0" applyNumberFormat="0" applyBorder="0" applyAlignment="0" applyProtection="0">
      <alignment horizontal="centerContinuous"/>
      <protection locked="0"/>
    </xf>
    <xf numFmtId="3" fontId="252" fillId="0" borderId="0">
      <protection locked="0"/>
    </xf>
    <xf numFmtId="3" fontId="92" fillId="0" borderId="0">
      <protection locked="0"/>
    </xf>
    <xf numFmtId="3" fontId="92" fillId="0" borderId="0">
      <protection locked="0"/>
    </xf>
    <xf numFmtId="0" fontId="250" fillId="0" borderId="0"/>
    <xf numFmtId="0" fontId="250" fillId="0" borderId="0" applyProtection="0"/>
    <xf numFmtId="0" fontId="190" fillId="0" borderId="0"/>
    <xf numFmtId="0" fontId="251" fillId="0" borderId="0"/>
    <xf numFmtId="0" fontId="190" fillId="0" borderId="0"/>
    <xf numFmtId="0" fontId="253" fillId="0" borderId="49" applyFill="0" applyBorder="0" applyAlignment="0">
      <alignment horizontal="center"/>
    </xf>
    <xf numFmtId="164" fontId="254" fillId="46" borderId="6">
      <alignment vertical="top"/>
    </xf>
    <xf numFmtId="164" fontId="254" fillId="46" borderId="6">
      <alignment vertical="top"/>
    </xf>
    <xf numFmtId="292" fontId="254" fillId="46" borderId="6">
      <alignment vertical="top"/>
    </xf>
    <xf numFmtId="164"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92" fontId="255"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249" fontId="71" fillId="0" borderId="8">
      <alignment horizontal="left" vertical="top"/>
    </xf>
    <xf numFmtId="0" fontId="256" fillId="0" borderId="8">
      <alignment horizontal="left" vertical="center"/>
    </xf>
    <xf numFmtId="0" fontId="257" fillId="47" borderId="2">
      <alignment horizontal="left" vertical="center"/>
    </xf>
    <xf numFmtId="0" fontId="257" fillId="47" borderId="2">
      <alignment horizontal="left" vertical="center"/>
    </xf>
    <xf numFmtId="165" fontId="258" fillId="48" borderId="6"/>
    <xf numFmtId="165" fontId="258" fillId="48" borderId="6"/>
    <xf numFmtId="333" fontId="258" fillId="48" borderId="6"/>
    <xf numFmtId="164" fontId="174" fillId="0" borderId="6">
      <alignment horizontal="left" vertical="top"/>
    </xf>
    <xf numFmtId="164" fontId="174" fillId="0" borderId="6">
      <alignment horizontal="left" vertical="top"/>
    </xf>
    <xf numFmtId="292" fontId="259" fillId="0" borderId="6">
      <alignment horizontal="left" vertical="top"/>
    </xf>
    <xf numFmtId="0" fontId="260" fillId="49" borderId="0">
      <alignment horizontal="left" vertical="center"/>
    </xf>
    <xf numFmtId="0" fontId="2" fillId="0" borderId="0" applyFont="0" applyFill="0" applyBorder="0" applyAlignment="0" applyProtection="0"/>
    <xf numFmtId="0" fontId="2" fillId="0" borderId="0" applyFont="0" applyFill="0" applyBorder="0" applyAlignment="0" applyProtection="0"/>
    <xf numFmtId="334" fontId="2" fillId="0" borderId="0" applyFont="0" applyFill="0" applyBorder="0" applyAlignment="0" applyProtection="0"/>
    <xf numFmtId="335" fontId="2" fillId="0" borderId="0" applyFont="0" applyFill="0" applyBorder="0" applyAlignment="0" applyProtection="0"/>
    <xf numFmtId="166" fontId="145" fillId="0" borderId="0" applyFont="0" applyFill="0" applyBorder="0" applyAlignment="0" applyProtection="0"/>
    <xf numFmtId="168" fontId="145" fillId="0" borderId="0" applyFont="0" applyFill="0" applyBorder="0" applyAlignment="0" applyProtection="0"/>
    <xf numFmtId="0" fontId="261" fillId="0" borderId="0" applyNumberFormat="0" applyFill="0" applyBorder="0" applyAlignment="0" applyProtection="0"/>
    <xf numFmtId="0" fontId="262"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63" fillId="0" borderId="50" applyNumberFormat="0" applyFont="0" applyAlignment="0">
      <alignment horizontal="center"/>
    </xf>
    <xf numFmtId="0" fontId="264" fillId="0" borderId="0" applyNumberFormat="0" applyFill="0" applyBorder="0" applyAlignment="0" applyProtection="0"/>
    <xf numFmtId="0" fontId="109" fillId="0" borderId="51" applyFont="0" applyBorder="0" applyAlignment="0">
      <alignment horizontal="center"/>
    </xf>
    <xf numFmtId="0" fontId="109" fillId="0" borderId="51" applyFont="0" applyBorder="0" applyAlignment="0">
      <alignment horizontal="center"/>
    </xf>
    <xf numFmtId="41" fontId="47" fillId="0" borderId="0" applyFont="0" applyFill="0" applyBorder="0" applyAlignment="0" applyProtection="0"/>
    <xf numFmtId="166" fontId="265" fillId="0" borderId="0" applyFont="0" applyFill="0" applyBorder="0" applyAlignment="0" applyProtection="0"/>
    <xf numFmtId="168" fontId="265" fillId="0" borderId="0" applyFont="0" applyFill="0" applyBorder="0" applyAlignment="0" applyProtection="0"/>
    <xf numFmtId="0" fontId="265" fillId="0" borderId="0"/>
    <xf numFmtId="0" fontId="266" fillId="0" borderId="0" applyFont="0" applyFill="0" applyBorder="0" applyAlignment="0" applyProtection="0"/>
    <xf numFmtId="0" fontId="266" fillId="0" borderId="0" applyFont="0" applyFill="0" applyBorder="0" applyAlignment="0" applyProtection="0"/>
    <xf numFmtId="0" fontId="37" fillId="0" borderId="0">
      <alignment vertical="center"/>
    </xf>
    <xf numFmtId="40" fontId="267" fillId="0" borderId="0" applyFont="0" applyFill="0" applyBorder="0" applyAlignment="0" applyProtection="0"/>
    <xf numFmtId="38" fontId="267" fillId="0" borderId="0" applyFont="0" applyFill="0" applyBorder="0" applyAlignment="0" applyProtection="0"/>
    <xf numFmtId="0" fontId="267" fillId="0" borderId="0" applyFont="0" applyFill="0" applyBorder="0" applyAlignment="0" applyProtection="0"/>
    <xf numFmtId="0" fontId="267" fillId="0" borderId="0" applyFont="0" applyFill="0" applyBorder="0" applyAlignment="0" applyProtection="0"/>
    <xf numFmtId="9" fontId="268" fillId="0" borderId="0" applyBorder="0" applyAlignment="0" applyProtection="0"/>
    <xf numFmtId="0" fontId="269" fillId="0" borderId="0"/>
    <xf numFmtId="0" fontId="270" fillId="0" borderId="18"/>
    <xf numFmtId="191" fontId="67"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93" fillId="0" borderId="0" applyFont="0" applyFill="0" applyBorder="0" applyAlignment="0" applyProtection="0"/>
    <xf numFmtId="0" fontId="193" fillId="0" borderId="0" applyFont="0" applyFill="0" applyBorder="0" applyAlignment="0" applyProtection="0"/>
    <xf numFmtId="183" fontId="2" fillId="0" borderId="0" applyFont="0" applyFill="0" applyBorder="0" applyAlignment="0" applyProtection="0"/>
    <xf numFmtId="226" fontId="2" fillId="0" borderId="0" applyFont="0" applyFill="0" applyBorder="0" applyAlignment="0" applyProtection="0"/>
    <xf numFmtId="0" fontId="193" fillId="0" borderId="0"/>
    <xf numFmtId="0" fontId="193" fillId="0" borderId="0"/>
    <xf numFmtId="0" fontId="271" fillId="0" borderId="0"/>
    <xf numFmtId="0" fontId="90" fillId="0" borderId="0"/>
    <xf numFmtId="41" fontId="69" fillId="0" borderId="0" applyFont="0" applyFill="0" applyBorder="0" applyAlignment="0" applyProtection="0"/>
    <xf numFmtId="43" fontId="69"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2" fillId="0" borderId="0"/>
    <xf numFmtId="188" fontId="69" fillId="0" borderId="0" applyFont="0" applyFill="0" applyBorder="0" applyAlignment="0" applyProtection="0"/>
    <xf numFmtId="336" fontId="78" fillId="0" borderId="0" applyFont="0" applyFill="0" applyBorder="0" applyAlignment="0" applyProtection="0"/>
    <xf numFmtId="337" fontId="69"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0" fontId="41" fillId="0" borderId="0"/>
    <xf numFmtId="9" fontId="4" fillId="0" borderId="0" applyFont="0" applyFill="0" applyBorder="0" applyAlignment="0" applyProtection="0"/>
    <xf numFmtId="0" fontId="2" fillId="0" borderId="0"/>
    <xf numFmtId="169" fontId="4" fillId="0" borderId="0" applyFont="0" applyFill="0" applyBorder="0" applyAlignment="0" applyProtection="0"/>
  </cellStyleXfs>
  <cellXfs count="1544">
    <xf numFmtId="0" fontId="0" fillId="0" borderId="0" xfId="0"/>
    <xf numFmtId="0" fontId="5" fillId="0" borderId="0" xfId="0" applyFont="1" applyAlignment="1">
      <alignment vertical="center" wrapText="1"/>
    </xf>
    <xf numFmtId="0" fontId="6" fillId="0" borderId="0" xfId="0" applyFont="1" applyAlignment="1">
      <alignment vertical="center" wrapText="1" readingOrder="1"/>
    </xf>
    <xf numFmtId="1" fontId="7" fillId="0" borderId="0" xfId="1" applyNumberFormat="1" applyFont="1" applyFill="1" applyAlignment="1">
      <alignment horizontal="right" vertical="center"/>
    </xf>
    <xf numFmtId="0" fontId="8" fillId="0" borderId="0" xfId="0" applyFont="1" applyAlignment="1">
      <alignment vertical="center" wrapText="1" readingOrder="1"/>
    </xf>
    <xf numFmtId="0" fontId="10"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1" fontId="7" fillId="0" borderId="0" xfId="1" applyNumberFormat="1" applyFont="1" applyFill="1" applyAlignment="1">
      <alignment vertical="center"/>
    </xf>
    <xf numFmtId="1" fontId="15" fillId="0" borderId="0" xfId="1" applyNumberFormat="1" applyFont="1" applyFill="1" applyAlignment="1">
      <alignment vertical="center"/>
    </xf>
    <xf numFmtId="1" fontId="18" fillId="0" borderId="0" xfId="1" applyNumberFormat="1" applyFont="1" applyFill="1" applyAlignment="1">
      <alignment vertical="center"/>
    </xf>
    <xf numFmtId="3" fontId="7" fillId="0" borderId="0" xfId="1" applyNumberFormat="1" applyFont="1" applyBorder="1" applyAlignment="1">
      <alignment horizontal="center" vertical="center" wrapText="1"/>
    </xf>
    <xf numFmtId="3" fontId="7" fillId="0" borderId="0" xfId="1" applyNumberFormat="1" applyFont="1" applyBorder="1" applyAlignment="1">
      <alignment horizontal="center" vertical="center" wrapText="1"/>
    </xf>
    <xf numFmtId="3" fontId="7" fillId="0" borderId="2" xfId="1" quotePrefix="1" applyNumberFormat="1" applyFont="1" applyFill="1" applyBorder="1" applyAlignment="1">
      <alignment horizontal="center" vertical="center" wrapText="1"/>
    </xf>
    <xf numFmtId="3" fontId="7" fillId="0" borderId="0" xfId="1" applyNumberFormat="1" applyFont="1" applyFill="1" applyBorder="1" applyAlignment="1">
      <alignment vertical="center" wrapText="1"/>
    </xf>
    <xf numFmtId="3" fontId="16" fillId="0" borderId="2" xfId="1" applyNumberFormat="1" applyFont="1" applyFill="1" applyBorder="1" applyAlignment="1">
      <alignment horizontal="center" vertical="center" wrapText="1"/>
    </xf>
    <xf numFmtId="49" fontId="16" fillId="0" borderId="2" xfId="1" applyNumberFormat="1" applyFont="1" applyFill="1" applyBorder="1" applyAlignment="1">
      <alignment horizontal="center" vertical="center"/>
    </xf>
    <xf numFmtId="1" fontId="16" fillId="0" borderId="2" xfId="1" applyNumberFormat="1" applyFont="1" applyFill="1" applyBorder="1" applyAlignment="1">
      <alignment horizontal="left" vertical="center" wrapText="1"/>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16" fillId="0" borderId="0" xfId="1" applyNumberFormat="1" applyFont="1" applyFill="1" applyAlignment="1">
      <alignment vertical="center"/>
    </xf>
    <xf numFmtId="1" fontId="16" fillId="0" borderId="2" xfId="1" applyNumberFormat="1" applyFont="1" applyFill="1" applyBorder="1" applyAlignment="1">
      <alignment vertical="center" wrapText="1"/>
    </xf>
    <xf numFmtId="49" fontId="14" fillId="0" borderId="2" xfId="1" applyNumberFormat="1" applyFont="1" applyFill="1" applyBorder="1" applyAlignment="1">
      <alignment horizontal="center" vertical="center"/>
    </xf>
    <xf numFmtId="1" fontId="14" fillId="0" borderId="2" xfId="1" applyNumberFormat="1" applyFont="1" applyFill="1" applyBorder="1" applyAlignment="1">
      <alignment vertical="center" wrapText="1"/>
    </xf>
    <xf numFmtId="49" fontId="7" fillId="0" borderId="2" xfId="1" applyNumberFormat="1" applyFont="1" applyFill="1" applyBorder="1" applyAlignment="1">
      <alignment horizontal="center" vertical="center"/>
    </xf>
    <xf numFmtId="1" fontId="7" fillId="0" borderId="2" xfId="1" applyNumberFormat="1" applyFont="1" applyFill="1" applyBorder="1" applyAlignment="1">
      <alignment vertical="center" wrapText="1"/>
    </xf>
    <xf numFmtId="1" fontId="7" fillId="0" borderId="2" xfId="1" quotePrefix="1" applyNumberFormat="1" applyFont="1" applyFill="1" applyBorder="1" applyAlignment="1">
      <alignment vertical="center" wrapText="1"/>
    </xf>
    <xf numFmtId="1" fontId="7" fillId="0" borderId="2" xfId="1" applyNumberFormat="1" applyFont="1" applyFill="1" applyBorder="1" applyAlignment="1">
      <alignment horizontal="center" vertical="center"/>
    </xf>
    <xf numFmtId="1" fontId="7" fillId="0" borderId="2" xfId="1" applyNumberFormat="1" applyFont="1" applyFill="1" applyBorder="1" applyAlignment="1">
      <alignment horizontal="center" vertical="center" wrapText="1"/>
    </xf>
    <xf numFmtId="1" fontId="7" fillId="0" borderId="2" xfId="1" applyNumberFormat="1" applyFont="1" applyFill="1" applyBorder="1" applyAlignment="1">
      <alignment horizontal="right" vertical="center"/>
    </xf>
    <xf numFmtId="1" fontId="7" fillId="0" borderId="0" xfId="1" applyNumberFormat="1" applyFont="1" applyFill="1" applyBorder="1" applyAlignment="1">
      <alignment horizontal="center" vertical="center"/>
    </xf>
    <xf numFmtId="1" fontId="7" fillId="0" borderId="0" xfId="1" applyNumberFormat="1" applyFont="1" applyFill="1" applyBorder="1" applyAlignment="1">
      <alignment vertical="center" wrapText="1"/>
    </xf>
    <xf numFmtId="1" fontId="7" fillId="0" borderId="0" xfId="1" applyNumberFormat="1" applyFont="1" applyFill="1" applyBorder="1" applyAlignment="1">
      <alignment horizontal="center" vertical="center" wrapText="1"/>
    </xf>
    <xf numFmtId="1" fontId="7" fillId="0" borderId="0" xfId="1" applyNumberFormat="1" applyFont="1" applyFill="1" applyBorder="1" applyAlignment="1">
      <alignment horizontal="right" vertical="center"/>
    </xf>
    <xf numFmtId="1" fontId="7" fillId="0" borderId="0" xfId="1" applyNumberFormat="1" applyFont="1" applyFill="1" applyAlignment="1">
      <alignment horizontal="center" vertical="center"/>
    </xf>
    <xf numFmtId="1" fontId="7" fillId="0" borderId="0" xfId="1" applyNumberFormat="1" applyFont="1" applyFill="1" applyAlignment="1">
      <alignment vertical="center" wrapText="1"/>
    </xf>
    <xf numFmtId="1" fontId="7" fillId="0" borderId="0" xfId="1" applyNumberFormat="1" applyFont="1" applyFill="1" applyAlignment="1">
      <alignment horizontal="left" vertical="center" wrapText="1"/>
    </xf>
    <xf numFmtId="0" fontId="20" fillId="0" borderId="0" xfId="0" applyFont="1" applyAlignment="1">
      <alignment vertical="center"/>
    </xf>
    <xf numFmtId="1" fontId="7" fillId="0" borderId="0" xfId="1" applyNumberFormat="1" applyFont="1" applyFill="1" applyAlignment="1">
      <alignment horizontal="center" vertical="center" wrapText="1"/>
    </xf>
    <xf numFmtId="3" fontId="7" fillId="0" borderId="2" xfId="1" applyNumberFormat="1" applyFont="1" applyFill="1" applyBorder="1" applyAlignment="1">
      <alignment horizontal="center" vertical="center" wrapText="1"/>
    </xf>
    <xf numFmtId="3" fontId="16" fillId="0" borderId="2" xfId="1" quotePrefix="1" applyNumberFormat="1" applyFont="1" applyFill="1" applyBorder="1" applyAlignment="1">
      <alignment horizontal="center" vertical="center" wrapText="1"/>
    </xf>
    <xf numFmtId="3" fontId="16" fillId="0" borderId="0" xfId="1" applyNumberFormat="1" applyFont="1" applyFill="1" applyBorder="1" applyAlignment="1">
      <alignment vertical="center" wrapText="1"/>
    </xf>
    <xf numFmtId="1" fontId="7" fillId="0" borderId="2" xfId="1" applyNumberFormat="1" applyFont="1" applyFill="1" applyBorder="1" applyAlignment="1">
      <alignment vertical="center"/>
    </xf>
    <xf numFmtId="1" fontId="14" fillId="0" borderId="2" xfId="1" applyNumberFormat="1" applyFont="1" applyFill="1" applyBorder="1" applyAlignment="1">
      <alignment horizontal="center" vertical="center" wrapText="1"/>
    </xf>
    <xf numFmtId="1" fontId="14" fillId="0" borderId="2" xfId="1" applyNumberFormat="1" applyFont="1" applyFill="1" applyBorder="1" applyAlignment="1">
      <alignment horizontal="right" vertical="center"/>
    </xf>
    <xf numFmtId="1" fontId="14" fillId="0" borderId="0" xfId="1" applyNumberFormat="1" applyFont="1" applyFill="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25" fillId="0" borderId="0" xfId="1" applyNumberFormat="1" applyFont="1" applyFill="1" applyAlignment="1">
      <alignment vertical="center"/>
    </xf>
    <xf numFmtId="1" fontId="21" fillId="0" borderId="0" xfId="1" applyNumberFormat="1" applyFont="1" applyFill="1" applyAlignment="1">
      <alignment vertical="center"/>
    </xf>
    <xf numFmtId="0" fontId="6" fillId="0" borderId="0" xfId="0" applyFont="1" applyAlignment="1">
      <alignment vertical="center" readingOrder="1"/>
    </xf>
    <xf numFmtId="1" fontId="22" fillId="0" borderId="0" xfId="1" applyNumberFormat="1" applyFont="1" applyFill="1" applyAlignment="1">
      <alignment horizontal="right" vertical="center"/>
    </xf>
    <xf numFmtId="0" fontId="8" fillId="0" borderId="0" xfId="0" applyFont="1" applyAlignment="1">
      <alignment vertical="center" readingOrder="1"/>
    </xf>
    <xf numFmtId="1" fontId="7"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4" fillId="0" borderId="0" xfId="1" applyNumberFormat="1" applyFont="1" applyFill="1" applyBorder="1" applyAlignment="1">
      <alignment horizontal="right" vertical="center"/>
    </xf>
    <xf numFmtId="1" fontId="14"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5" fillId="0" borderId="0" xfId="1" applyNumberFormat="1" applyFont="1" applyFill="1" applyBorder="1" applyAlignment="1">
      <alignment horizontal="center" vertical="center"/>
    </xf>
    <xf numFmtId="0" fontId="15" fillId="0" borderId="0" xfId="1" applyNumberFormat="1" applyFont="1" applyFill="1" applyAlignment="1">
      <alignment vertical="center"/>
    </xf>
    <xf numFmtId="1" fontId="15" fillId="0" borderId="0" xfId="1" applyNumberFormat="1" applyFont="1" applyFill="1" applyBorder="1" applyAlignment="1">
      <alignment horizontal="center" vertical="center" wrapText="1"/>
    </xf>
    <xf numFmtId="1" fontId="15" fillId="0" borderId="0" xfId="1" applyNumberFormat="1" applyFont="1" applyFill="1" applyAlignment="1">
      <alignment horizontal="center" vertical="center"/>
    </xf>
    <xf numFmtId="0" fontId="27" fillId="0" borderId="0" xfId="0" applyFont="1" applyAlignment="1">
      <alignment vertical="center" wrapText="1"/>
    </xf>
    <xf numFmtId="0" fontId="28" fillId="0" borderId="0" xfId="0" applyFont="1" applyAlignment="1">
      <alignment vertical="center" wrapText="1"/>
    </xf>
    <xf numFmtId="0" fontId="5" fillId="0" borderId="0" xfId="0" applyFont="1" applyBorder="1" applyAlignment="1">
      <alignment horizontal="center" vertical="center" wrapText="1"/>
    </xf>
    <xf numFmtId="0" fontId="11" fillId="0" borderId="0" xfId="0" applyFont="1" applyBorder="1" applyAlignment="1">
      <alignment vertical="center" wrapText="1"/>
    </xf>
    <xf numFmtId="49" fontId="10" fillId="0" borderId="2" xfId="0" applyNumberFormat="1" applyFont="1" applyBorder="1" applyAlignment="1">
      <alignment horizontal="left" vertical="center" wrapText="1"/>
    </xf>
    <xf numFmtId="0" fontId="10" fillId="0" borderId="0" xfId="0" applyFont="1" applyBorder="1" applyAlignment="1">
      <alignment vertical="center" wrapText="1"/>
    </xf>
    <xf numFmtId="0" fontId="5" fillId="0" borderId="2" xfId="0" applyFont="1" applyBorder="1" applyAlignment="1">
      <alignment horizontal="left" vertical="center" wrapText="1"/>
    </xf>
    <xf numFmtId="0" fontId="11" fillId="0" borderId="0" xfId="0" applyFont="1" applyFill="1" applyAlignment="1">
      <alignment vertical="center" wrapText="1"/>
    </xf>
    <xf numFmtId="0" fontId="5" fillId="0" borderId="0" xfId="0" applyFont="1" applyAlignment="1">
      <alignment horizontal="left" vertical="center" wrapText="1"/>
    </xf>
    <xf numFmtId="1" fontId="31" fillId="0" borderId="0" xfId="1" applyNumberFormat="1" applyFont="1" applyFill="1" applyAlignment="1">
      <alignment horizontal="right" vertical="center"/>
    </xf>
    <xf numFmtId="1" fontId="31" fillId="0" borderId="0" xfId="1" applyNumberFormat="1" applyFont="1" applyFill="1" applyAlignment="1">
      <alignment vertical="center"/>
    </xf>
    <xf numFmtId="1" fontId="32" fillId="0" borderId="0" xfId="1" applyNumberFormat="1" applyFont="1" applyFill="1" applyAlignment="1">
      <alignment vertical="center"/>
    </xf>
    <xf numFmtId="1" fontId="3" fillId="0" borderId="0" xfId="1" applyNumberFormat="1" applyFont="1" applyFill="1" applyAlignment="1">
      <alignment vertical="center"/>
    </xf>
    <xf numFmtId="1" fontId="34" fillId="0" borderId="0" xfId="1" applyNumberFormat="1" applyFont="1" applyFill="1" applyAlignment="1">
      <alignment vertical="center"/>
    </xf>
    <xf numFmtId="1" fontId="35" fillId="0" borderId="0" xfId="1" applyNumberFormat="1" applyFont="1" applyFill="1" applyAlignment="1">
      <alignment horizontal="center" vertical="center" wrapText="1"/>
    </xf>
    <xf numFmtId="1" fontId="35" fillId="0" borderId="1" xfId="1" applyNumberFormat="1" applyFont="1" applyFill="1" applyBorder="1" applyAlignment="1">
      <alignment vertical="center"/>
    </xf>
    <xf numFmtId="1" fontId="35" fillId="0" borderId="1" xfId="1" applyNumberFormat="1" applyFont="1" applyFill="1" applyBorder="1" applyAlignment="1">
      <alignment horizontal="right" vertical="center"/>
    </xf>
    <xf numFmtId="1" fontId="36" fillId="0" borderId="0" xfId="1" applyNumberFormat="1" applyFont="1" applyFill="1" applyAlignment="1">
      <alignment vertical="center"/>
    </xf>
    <xf numFmtId="1" fontId="38" fillId="0" borderId="0" xfId="1" applyNumberFormat="1" applyFont="1" applyFill="1" applyAlignment="1">
      <alignment horizontal="center" vertical="center"/>
    </xf>
    <xf numFmtId="3" fontId="39" fillId="0" borderId="0" xfId="1" applyNumberFormat="1" applyFont="1" applyBorder="1" applyAlignment="1">
      <alignment horizontal="center" vertical="center" wrapText="1"/>
    </xf>
    <xf numFmtId="3" fontId="25" fillId="0" borderId="2" xfId="1" applyNumberFormat="1" applyFont="1" applyFill="1" applyBorder="1" applyAlignment="1">
      <alignment horizontal="center" vertical="center" wrapText="1"/>
    </xf>
    <xf numFmtId="3" fontId="37" fillId="0" borderId="6" xfId="1" applyNumberFormat="1" applyFont="1" applyFill="1" applyBorder="1" applyAlignment="1">
      <alignment horizontal="center" vertical="center" wrapText="1"/>
    </xf>
    <xf numFmtId="3" fontId="25" fillId="0" borderId="2" xfId="1" applyNumberFormat="1" applyFont="1" applyFill="1" applyBorder="1" applyAlignment="1">
      <alignment vertical="center" wrapText="1"/>
    </xf>
    <xf numFmtId="3" fontId="37" fillId="0" borderId="2" xfId="1" applyNumberFormat="1" applyFont="1" applyBorder="1" applyAlignment="1">
      <alignment horizontal="center" vertical="center" wrapText="1"/>
    </xf>
    <xf numFmtId="3" fontId="25" fillId="0" borderId="2" xfId="1" applyNumberFormat="1" applyFont="1" applyBorder="1" applyAlignment="1">
      <alignment horizontal="center" vertical="center" wrapText="1"/>
    </xf>
    <xf numFmtId="3" fontId="37" fillId="0" borderId="2" xfId="1" quotePrefix="1" applyNumberFormat="1" applyFont="1" applyFill="1" applyBorder="1" applyAlignment="1">
      <alignment horizontal="center" vertical="center" wrapText="1"/>
    </xf>
    <xf numFmtId="3" fontId="39" fillId="0" borderId="0" xfId="1" applyNumberFormat="1" applyFont="1" applyFill="1" applyBorder="1" applyAlignment="1">
      <alignment horizontal="center" vertical="center" wrapText="1"/>
    </xf>
    <xf numFmtId="1" fontId="37" fillId="0" borderId="2" xfId="1" applyNumberFormat="1" applyFont="1" applyFill="1" applyBorder="1" applyAlignment="1">
      <alignment horizontal="center" vertical="center"/>
    </xf>
    <xf numFmtId="1" fontId="40" fillId="0" borderId="2" xfId="1" applyNumberFormat="1" applyFont="1" applyFill="1" applyBorder="1" applyAlignment="1">
      <alignment horizontal="center" vertical="center" wrapText="1"/>
    </xf>
    <xf numFmtId="1" fontId="37" fillId="0" borderId="2" xfId="1" applyNumberFormat="1" applyFont="1" applyFill="1" applyBorder="1" applyAlignment="1">
      <alignment horizontal="center" vertical="center" wrapText="1"/>
    </xf>
    <xf numFmtId="1" fontId="37" fillId="0" borderId="2" xfId="1" applyNumberFormat="1" applyFont="1" applyFill="1" applyBorder="1" applyAlignment="1">
      <alignment horizontal="right" vertical="center"/>
    </xf>
    <xf numFmtId="3" fontId="7" fillId="0" borderId="2" xfId="3" applyNumberFormat="1" applyFont="1" applyFill="1" applyBorder="1" applyAlignment="1">
      <alignment horizontal="center" vertical="center" wrapText="1"/>
    </xf>
    <xf numFmtId="1" fontId="40" fillId="0" borderId="2" xfId="1" applyNumberFormat="1" applyFont="1" applyFill="1" applyBorder="1" applyAlignment="1">
      <alignment horizontal="center" vertical="center"/>
    </xf>
    <xf numFmtId="1" fontId="40" fillId="0" borderId="2" xfId="1" applyNumberFormat="1" applyFont="1" applyFill="1" applyBorder="1" applyAlignment="1">
      <alignment vertical="center" wrapText="1"/>
    </xf>
    <xf numFmtId="1" fontId="40" fillId="0" borderId="2" xfId="1" applyNumberFormat="1" applyFont="1" applyFill="1" applyBorder="1" applyAlignment="1">
      <alignment horizontal="right" vertical="center"/>
    </xf>
    <xf numFmtId="1" fontId="42" fillId="0" borderId="0" xfId="1" applyNumberFormat="1" applyFont="1" applyFill="1" applyAlignment="1">
      <alignment vertical="center"/>
    </xf>
    <xf numFmtId="49" fontId="40" fillId="0" borderId="2" xfId="1" applyNumberFormat="1" applyFont="1" applyFill="1" applyBorder="1" applyAlignment="1">
      <alignment horizontal="center" vertical="center"/>
    </xf>
    <xf numFmtId="49" fontId="37" fillId="0" borderId="2" xfId="1" applyNumberFormat="1" applyFont="1" applyFill="1" applyBorder="1" applyAlignment="1">
      <alignment horizontal="center" vertical="center"/>
    </xf>
    <xf numFmtId="1" fontId="37" fillId="0" borderId="2" xfId="1" quotePrefix="1" applyNumberFormat="1" applyFont="1" applyFill="1" applyBorder="1" applyAlignment="1">
      <alignment vertical="center" wrapText="1"/>
    </xf>
    <xf numFmtId="1" fontId="37" fillId="0" borderId="2" xfId="1" applyNumberFormat="1" applyFont="1" applyFill="1" applyBorder="1" applyAlignment="1">
      <alignment vertical="center" wrapText="1"/>
    </xf>
    <xf numFmtId="1" fontId="43" fillId="2" borderId="2" xfId="1" applyNumberFormat="1" applyFont="1" applyFill="1" applyBorder="1" applyAlignment="1">
      <alignment horizontal="center" vertical="center"/>
    </xf>
    <xf numFmtId="1" fontId="43" fillId="2" borderId="2" xfId="1" applyNumberFormat="1" applyFont="1" applyFill="1" applyBorder="1" applyAlignment="1">
      <alignment vertical="center" wrapText="1"/>
    </xf>
    <xf numFmtId="1" fontId="43" fillId="2" borderId="2" xfId="1" applyNumberFormat="1" applyFont="1" applyFill="1" applyBorder="1" applyAlignment="1">
      <alignment horizontal="center" vertical="center" wrapText="1"/>
    </xf>
    <xf numFmtId="1" fontId="43" fillId="2" borderId="2" xfId="1" applyNumberFormat="1" applyFont="1" applyFill="1" applyBorder="1" applyAlignment="1">
      <alignment horizontal="right" vertical="center"/>
    </xf>
    <xf numFmtId="1" fontId="44" fillId="2" borderId="0" xfId="1" applyNumberFormat="1" applyFont="1" applyFill="1" applyAlignment="1">
      <alignment vertical="center"/>
    </xf>
    <xf numFmtId="1" fontId="45" fillId="2" borderId="2" xfId="1" applyNumberFormat="1" applyFont="1" applyFill="1" applyBorder="1" applyAlignment="1">
      <alignment horizontal="center" vertical="center"/>
    </xf>
    <xf numFmtId="1" fontId="45" fillId="2" borderId="2" xfId="1" applyNumberFormat="1" applyFont="1" applyFill="1" applyBorder="1" applyAlignment="1">
      <alignment horizontal="center" vertical="center" wrapText="1"/>
    </xf>
    <xf numFmtId="1" fontId="45" fillId="2" borderId="2" xfId="1" applyNumberFormat="1" applyFont="1" applyFill="1" applyBorder="1" applyAlignment="1">
      <alignment horizontal="right" vertical="center"/>
    </xf>
    <xf numFmtId="1" fontId="46" fillId="2" borderId="0" xfId="1" applyNumberFormat="1" applyFont="1" applyFill="1" applyAlignment="1">
      <alignment vertical="center"/>
    </xf>
    <xf numFmtId="1" fontId="31" fillId="0" borderId="2" xfId="1" applyNumberFormat="1" applyFont="1" applyFill="1" applyBorder="1" applyAlignment="1">
      <alignment horizontal="right" vertical="center"/>
    </xf>
    <xf numFmtId="1" fontId="37" fillId="0" borderId="0" xfId="1" applyNumberFormat="1" applyFont="1" applyFill="1" applyAlignment="1">
      <alignment horizontal="center" vertical="center"/>
    </xf>
    <xf numFmtId="1" fontId="37" fillId="0" borderId="0" xfId="1" applyNumberFormat="1" applyFont="1" applyFill="1" applyAlignment="1">
      <alignment vertical="center" wrapText="1"/>
    </xf>
    <xf numFmtId="1" fontId="37" fillId="0" borderId="0" xfId="1" applyNumberFormat="1" applyFont="1" applyFill="1" applyAlignment="1">
      <alignment horizontal="center" vertical="center" wrapText="1"/>
    </xf>
    <xf numFmtId="1" fontId="37" fillId="0" borderId="0" xfId="1" applyNumberFormat="1" applyFont="1" applyFill="1" applyAlignment="1">
      <alignment horizontal="right" vertical="center"/>
    </xf>
    <xf numFmtId="1" fontId="31" fillId="0" borderId="0" xfId="1" applyNumberFormat="1" applyFont="1" applyFill="1" applyAlignment="1">
      <alignment horizontal="center" vertical="center"/>
    </xf>
    <xf numFmtId="1" fontId="31" fillId="0" borderId="0" xfId="1" applyNumberFormat="1" applyFont="1" applyFill="1" applyAlignment="1">
      <alignment vertical="center" wrapText="1"/>
    </xf>
    <xf numFmtId="1" fontId="31" fillId="0" borderId="0" xfId="1" applyNumberFormat="1" applyFont="1" applyFill="1" applyAlignment="1">
      <alignment horizontal="center" vertical="center" wrapText="1"/>
    </xf>
    <xf numFmtId="1" fontId="15" fillId="0" borderId="0" xfId="1" applyNumberFormat="1" applyFont="1" applyFill="1" applyAlignment="1"/>
    <xf numFmtId="3" fontId="7" fillId="0" borderId="4" xfId="1" applyNumberFormat="1" applyFont="1" applyFill="1" applyBorder="1" applyAlignment="1">
      <alignment vertical="center" wrapText="1"/>
    </xf>
    <xf numFmtId="3" fontId="7" fillId="0" borderId="5" xfId="1" applyNumberFormat="1" applyFont="1" applyFill="1" applyBorder="1" applyAlignment="1">
      <alignment vertical="center" wrapText="1"/>
    </xf>
    <xf numFmtId="1" fontId="18" fillId="0" borderId="0" xfId="1" applyNumberFormat="1" applyFont="1" applyFill="1" applyAlignment="1">
      <alignment horizontal="center" vertical="center"/>
    </xf>
    <xf numFmtId="49" fontId="7" fillId="0" borderId="0" xfId="1" applyNumberFormat="1" applyFont="1" applyFill="1" applyBorder="1" applyAlignment="1">
      <alignment horizontal="center" vertical="center"/>
    </xf>
    <xf numFmtId="1" fontId="7" fillId="0" borderId="0" xfId="1" quotePrefix="1" applyNumberFormat="1" applyFont="1" applyFill="1" applyBorder="1" applyAlignment="1">
      <alignment vertical="center" wrapText="1"/>
    </xf>
    <xf numFmtId="1" fontId="16" fillId="0" borderId="0" xfId="1" applyNumberFormat="1" applyFont="1" applyFill="1" applyBorder="1" applyAlignment="1">
      <alignment horizontal="center" vertical="center" wrapText="1"/>
    </xf>
    <xf numFmtId="49" fontId="7" fillId="0" borderId="0" xfId="1" applyNumberFormat="1" applyFont="1" applyFill="1" applyAlignment="1">
      <alignment vertical="center"/>
    </xf>
    <xf numFmtId="49" fontId="15" fillId="0" borderId="0" xfId="1" applyNumberFormat="1" applyFont="1" applyFill="1" applyBorder="1" applyAlignment="1">
      <alignment vertical="center"/>
    </xf>
    <xf numFmtId="49" fontId="7" fillId="0" borderId="0" xfId="1" applyNumberFormat="1" applyFont="1" applyFill="1" applyBorder="1" applyAlignment="1">
      <alignment vertical="center"/>
    </xf>
    <xf numFmtId="49" fontId="7" fillId="0" borderId="0" xfId="1" applyNumberFormat="1" applyFont="1" applyFill="1" applyAlignment="1">
      <alignment horizontal="center" vertical="center"/>
    </xf>
    <xf numFmtId="1" fontId="7" fillId="0" borderId="0" xfId="1" applyNumberFormat="1" applyFont="1" applyFill="1" applyAlignment="1">
      <alignment horizontal="left" vertical="center" wrapText="1"/>
    </xf>
    <xf numFmtId="0" fontId="50" fillId="0" borderId="0" xfId="21" applyFont="1" applyAlignment="1">
      <alignment vertical="center" wrapText="1" readingOrder="1"/>
    </xf>
    <xf numFmtId="0" fontId="50" fillId="0" borderId="0" xfId="21" applyFont="1" applyAlignment="1">
      <alignment vertical="center" readingOrder="1"/>
    </xf>
    <xf numFmtId="0" fontId="51" fillId="0" borderId="0" xfId="21" applyFont="1" applyAlignment="1">
      <alignment vertical="center" wrapText="1" readingOrder="1"/>
    </xf>
    <xf numFmtId="0" fontId="8" fillId="0" borderId="0" xfId="21" applyFont="1" applyAlignment="1">
      <alignment vertical="center" wrapText="1" readingOrder="1"/>
    </xf>
    <xf numFmtId="0" fontId="8" fillId="0" borderId="0" xfId="21" applyFont="1" applyAlignment="1">
      <alignment vertical="center" readingOrder="1"/>
    </xf>
    <xf numFmtId="0" fontId="53" fillId="0" borderId="0" xfId="21" applyFont="1" applyAlignment="1">
      <alignment vertical="center" wrapText="1" readingOrder="1"/>
    </xf>
    <xf numFmtId="0" fontId="8" fillId="0" borderId="0" xfId="21" applyFont="1" applyAlignment="1">
      <alignment horizontal="center" vertical="center" wrapText="1" readingOrder="1"/>
    </xf>
    <xf numFmtId="0" fontId="55" fillId="0" borderId="0" xfId="21" applyFont="1" applyAlignment="1">
      <alignment vertical="center" wrapText="1" readingOrder="1"/>
    </xf>
    <xf numFmtId="0" fontId="53" fillId="0" borderId="0" xfId="21" applyFont="1" applyAlignment="1">
      <alignment horizontal="left" vertical="center" wrapText="1" readingOrder="1"/>
    </xf>
    <xf numFmtId="0" fontId="53" fillId="0" borderId="2" xfId="21" applyFont="1" applyBorder="1" applyAlignment="1">
      <alignment horizontal="center" vertical="center" wrapText="1" readingOrder="1"/>
    </xf>
    <xf numFmtId="0" fontId="53" fillId="0" borderId="0" xfId="21" applyFont="1" applyAlignment="1">
      <alignment horizontal="center" vertical="center" wrapText="1" readingOrder="1"/>
    </xf>
    <xf numFmtId="0" fontId="53" fillId="0" borderId="2" xfId="21" applyFont="1" applyBorder="1" applyAlignment="1">
      <alignment vertical="center" wrapText="1" readingOrder="1"/>
    </xf>
    <xf numFmtId="0" fontId="51" fillId="0" borderId="2" xfId="21" applyFont="1" applyBorder="1" applyAlignment="1">
      <alignment horizontal="center" vertical="center" wrapText="1" readingOrder="1"/>
    </xf>
    <xf numFmtId="0" fontId="56" fillId="0" borderId="2" xfId="21" applyFont="1" applyBorder="1" applyAlignment="1">
      <alignment horizontal="right" vertical="center" wrapText="1" readingOrder="1"/>
    </xf>
    <xf numFmtId="0" fontId="51" fillId="0" borderId="2" xfId="21" applyFont="1" applyBorder="1" applyAlignment="1">
      <alignment horizontal="left" vertical="center" wrapText="1" readingOrder="1"/>
    </xf>
    <xf numFmtId="0" fontId="51" fillId="0" borderId="6" xfId="21" applyFont="1" applyBorder="1" applyAlignment="1">
      <alignment vertical="center" wrapText="1" readingOrder="1"/>
    </xf>
    <xf numFmtId="0" fontId="51" fillId="0" borderId="2" xfId="21" applyFont="1" applyBorder="1" applyAlignment="1">
      <alignment vertical="center" wrapText="1" readingOrder="1"/>
    </xf>
    <xf numFmtId="0" fontId="57" fillId="0" borderId="2" xfId="21" applyFont="1" applyBorder="1" applyAlignment="1">
      <alignment horizontal="center" vertical="center" wrapText="1" readingOrder="1"/>
    </xf>
    <xf numFmtId="0" fontId="57" fillId="0" borderId="2" xfId="21" applyFont="1" applyBorder="1" applyAlignment="1">
      <alignment vertical="center" wrapText="1" readingOrder="1"/>
    </xf>
    <xf numFmtId="0" fontId="58" fillId="0" borderId="2" xfId="21" applyFont="1" applyBorder="1" applyAlignment="1">
      <alignment horizontal="right" vertical="center" wrapText="1" readingOrder="1"/>
    </xf>
    <xf numFmtId="0" fontId="55" fillId="0" borderId="2" xfId="21" applyFont="1" applyBorder="1" applyAlignment="1">
      <alignment vertical="center" wrapText="1" readingOrder="1"/>
    </xf>
    <xf numFmtId="0" fontId="55" fillId="0" borderId="2" xfId="21" quotePrefix="1" applyFont="1" applyBorder="1" applyAlignment="1">
      <alignment horizontal="center" vertical="center" wrapText="1" readingOrder="1"/>
    </xf>
    <xf numFmtId="0" fontId="59" fillId="0" borderId="2" xfId="21" applyFont="1" applyBorder="1" applyAlignment="1">
      <alignment horizontal="right" vertical="center" wrapText="1" readingOrder="1"/>
    </xf>
    <xf numFmtId="0" fontId="53" fillId="0" borderId="3" xfId="21" quotePrefix="1" applyFont="1" applyBorder="1" applyAlignment="1">
      <alignment horizontal="center" vertical="center" wrapText="1" readingOrder="1"/>
    </xf>
    <xf numFmtId="0" fontId="53" fillId="0" borderId="2" xfId="21" applyFont="1" applyBorder="1" applyAlignment="1">
      <alignment vertical="center" wrapText="1"/>
    </xf>
    <xf numFmtId="0" fontId="53" fillId="0" borderId="5" xfId="21" applyFont="1" applyBorder="1" applyAlignment="1">
      <alignment vertical="center" wrapText="1" readingOrder="1"/>
    </xf>
    <xf numFmtId="0" fontId="60" fillId="0" borderId="2" xfId="21" applyFont="1" applyBorder="1" applyAlignment="1">
      <alignment horizontal="right" vertical="center" wrapText="1" readingOrder="1"/>
    </xf>
    <xf numFmtId="49" fontId="10" fillId="0" borderId="2" xfId="21" applyNumberFormat="1" applyFont="1" applyBorder="1" applyAlignment="1">
      <alignment vertical="center" wrapText="1"/>
    </xf>
    <xf numFmtId="0" fontId="57" fillId="0" borderId="2" xfId="21" quotePrefix="1" applyFont="1" applyBorder="1" applyAlignment="1">
      <alignment horizontal="center" vertical="center" wrapText="1" readingOrder="1"/>
    </xf>
    <xf numFmtId="49" fontId="57" fillId="0" borderId="2" xfId="22" applyNumberFormat="1" applyFont="1" applyFill="1" applyBorder="1" applyAlignment="1">
      <alignment horizontal="left" vertical="center" wrapText="1"/>
    </xf>
    <xf numFmtId="0" fontId="57" fillId="0" borderId="0" xfId="21" applyFont="1" applyAlignment="1">
      <alignment vertical="center" wrapText="1" readingOrder="1"/>
    </xf>
    <xf numFmtId="173" fontId="53" fillId="0" borderId="2" xfId="21" quotePrefix="1" applyNumberFormat="1" applyFont="1" applyBorder="1" applyAlignment="1">
      <alignment horizontal="center" vertical="center" wrapText="1" readingOrder="1"/>
    </xf>
    <xf numFmtId="0" fontId="53" fillId="0" borderId="2" xfId="21" quotePrefix="1" applyFont="1" applyBorder="1" applyAlignment="1">
      <alignment horizontal="center" vertical="center" wrapText="1" readingOrder="1"/>
    </xf>
    <xf numFmtId="49" fontId="53" fillId="0" borderId="2" xfId="22" applyNumberFormat="1" applyFont="1" applyFill="1" applyBorder="1" applyAlignment="1">
      <alignment horizontal="left" vertical="center" wrapText="1"/>
    </xf>
    <xf numFmtId="0" fontId="20" fillId="0" borderId="0" xfId="21" applyFont="1" applyAlignment="1">
      <alignment vertical="center" wrapText="1" readingOrder="1"/>
    </xf>
    <xf numFmtId="0" fontId="20" fillId="0" borderId="0" xfId="21" applyFont="1" applyAlignment="1">
      <alignment vertical="center"/>
    </xf>
    <xf numFmtId="0" fontId="1" fillId="0" borderId="0" xfId="21" applyAlignment="1">
      <alignment vertical="center"/>
    </xf>
    <xf numFmtId="49" fontId="53" fillId="0" borderId="0" xfId="21" applyNumberFormat="1" applyFont="1" applyAlignment="1">
      <alignment vertical="center" wrapText="1" readingOrder="1"/>
    </xf>
    <xf numFmtId="49" fontId="55" fillId="0" borderId="0" xfId="21" applyNumberFormat="1" applyFont="1" applyAlignment="1">
      <alignment vertical="center" wrapText="1" readingOrder="1"/>
    </xf>
    <xf numFmtId="49" fontId="50" fillId="0" borderId="2" xfId="21" applyNumberFormat="1" applyFont="1" applyBorder="1" applyAlignment="1">
      <alignment horizontal="center" vertical="center" wrapText="1"/>
    </xf>
    <xf numFmtId="0" fontId="50" fillId="0" borderId="2" xfId="21" applyFont="1" applyBorder="1" applyAlignment="1">
      <alignment horizontal="center" vertical="center" wrapText="1"/>
    </xf>
    <xf numFmtId="0" fontId="50" fillId="0" borderId="0" xfId="21" applyFont="1" applyAlignment="1">
      <alignment horizontal="center" vertical="center"/>
    </xf>
    <xf numFmtId="0" fontId="51" fillId="0" borderId="2" xfId="21" applyFont="1" applyBorder="1" applyAlignment="1">
      <alignment horizontal="center" vertical="center" wrapText="1"/>
    </xf>
    <xf numFmtId="0" fontId="61" fillId="0" borderId="2" xfId="21" applyFont="1" applyBorder="1" applyAlignment="1">
      <alignment horizontal="right" vertical="center" wrapText="1"/>
    </xf>
    <xf numFmtId="0" fontId="1" fillId="0" borderId="2" xfId="21" applyBorder="1" applyAlignment="1">
      <alignment vertical="center"/>
    </xf>
    <xf numFmtId="0" fontId="62" fillId="0" borderId="2" xfId="21" applyFont="1" applyBorder="1" applyAlignment="1">
      <alignment horizontal="right" vertical="center" wrapText="1"/>
    </xf>
    <xf numFmtId="0" fontId="1" fillId="0" borderId="2" xfId="21" applyFont="1" applyBorder="1" applyAlignment="1">
      <alignment vertical="center"/>
    </xf>
    <xf numFmtId="0" fontId="1" fillId="0" borderId="0" xfId="21" applyFont="1" applyAlignment="1">
      <alignment vertical="center"/>
    </xf>
    <xf numFmtId="49" fontId="51" fillId="0" borderId="2" xfId="21" applyNumberFormat="1" applyFont="1" applyBorder="1" applyAlignment="1">
      <alignment horizontal="center" vertical="center" wrapText="1" readingOrder="1"/>
    </xf>
    <xf numFmtId="0" fontId="63" fillId="0" borderId="2" xfId="21" applyFont="1" applyBorder="1" applyAlignment="1">
      <alignment vertical="center"/>
    </xf>
    <xf numFmtId="49" fontId="1" fillId="0" borderId="0" xfId="21" applyNumberFormat="1" applyAlignment="1">
      <alignment vertical="center"/>
    </xf>
    <xf numFmtId="1" fontId="3" fillId="0" borderId="0" xfId="1" applyNumberFormat="1" applyFont="1" applyFill="1" applyAlignment="1">
      <alignment vertical="center" wrapText="1"/>
    </xf>
    <xf numFmtId="1" fontId="35" fillId="0" borderId="0" xfId="1" applyNumberFormat="1" applyFont="1" applyFill="1" applyAlignment="1">
      <alignment vertical="center" wrapText="1"/>
    </xf>
    <xf numFmtId="0" fontId="13" fillId="0" borderId="2" xfId="10" applyFont="1" applyBorder="1" applyAlignment="1">
      <alignment horizontal="center" vertical="center" wrapText="1"/>
    </xf>
    <xf numFmtId="3" fontId="7" fillId="0" borderId="2" xfId="1" applyNumberFormat="1" applyFont="1" applyFill="1" applyBorder="1" applyAlignment="1">
      <alignment vertical="center" wrapText="1"/>
    </xf>
    <xf numFmtId="0" fontId="7" fillId="0" borderId="2" xfId="1" applyNumberFormat="1" applyFont="1" applyFill="1" applyBorder="1" applyAlignment="1">
      <alignment horizontal="center" vertical="center" wrapText="1"/>
    </xf>
    <xf numFmtId="1" fontId="16" fillId="0" borderId="2" xfId="1" applyNumberFormat="1" applyFont="1" applyFill="1" applyBorder="1" applyAlignment="1">
      <alignment vertical="center"/>
    </xf>
    <xf numFmtId="1" fontId="16" fillId="0" borderId="0"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7" fillId="0" borderId="0" xfId="1" applyNumberFormat="1" applyFont="1" applyFill="1" applyBorder="1" applyAlignment="1">
      <alignment horizontal="right" vertical="center"/>
    </xf>
    <xf numFmtId="49" fontId="7" fillId="0" borderId="0" xfId="1" applyNumberFormat="1" applyFont="1" applyFill="1" applyAlignment="1">
      <alignment horizontal="right" vertical="center"/>
    </xf>
    <xf numFmtId="3" fontId="7" fillId="0" borderId="2" xfId="1" applyNumberFormat="1" applyFont="1" applyFill="1" applyBorder="1" applyAlignment="1">
      <alignment horizontal="center" vertical="center" wrapText="1"/>
    </xf>
    <xf numFmtId="1" fontId="18" fillId="0" borderId="0" xfId="1" applyNumberFormat="1" applyFont="1" applyFill="1" applyBorder="1" applyAlignment="1">
      <alignment vertical="center"/>
    </xf>
    <xf numFmtId="3" fontId="15" fillId="0" borderId="2" xfId="1" applyNumberFormat="1" applyFont="1" applyFill="1" applyBorder="1" applyAlignment="1">
      <alignment horizontal="center" vertical="center" wrapText="1"/>
    </xf>
    <xf numFmtId="3" fontId="15" fillId="0" borderId="0" xfId="1" applyNumberFormat="1" applyFont="1" applyFill="1" applyBorder="1" applyAlignment="1">
      <alignment horizontal="center" vertical="center" wrapText="1"/>
    </xf>
    <xf numFmtId="1" fontId="16" fillId="0" borderId="15" xfId="1" applyNumberFormat="1" applyFont="1" applyFill="1" applyBorder="1" applyAlignment="1">
      <alignment horizontal="right" vertical="center"/>
    </xf>
    <xf numFmtId="1" fontId="7" fillId="0" borderId="15" xfId="1" applyNumberFormat="1" applyFont="1" applyFill="1" applyBorder="1" applyAlignment="1">
      <alignment horizontal="right" vertical="center"/>
    </xf>
    <xf numFmtId="1" fontId="15" fillId="0" borderId="16" xfId="1" applyNumberFormat="1" applyFont="1" applyFill="1" applyBorder="1" applyAlignment="1">
      <alignment horizontal="right" vertical="center"/>
    </xf>
    <xf numFmtId="1" fontId="14" fillId="0" borderId="16" xfId="1" applyNumberFormat="1" applyFont="1" applyFill="1" applyBorder="1" applyAlignment="1">
      <alignment horizontal="right" vertical="center"/>
    </xf>
    <xf numFmtId="0" fontId="275" fillId="0" borderId="0" xfId="11" applyFont="1" applyAlignment="1">
      <alignment vertical="center"/>
    </xf>
    <xf numFmtId="0" fontId="275" fillId="0" borderId="0" xfId="11" applyFont="1"/>
    <xf numFmtId="0" fontId="31" fillId="0" borderId="0" xfId="11" applyFont="1" applyAlignment="1">
      <alignment vertical="center"/>
    </xf>
    <xf numFmtId="0" fontId="31" fillId="0" borderId="0" xfId="11" applyFont="1" applyAlignment="1">
      <alignment horizontal="center" vertical="center" wrapText="1"/>
    </xf>
    <xf numFmtId="0" fontId="16" fillId="0" borderId="2" xfId="11" applyFont="1" applyBorder="1" applyAlignment="1">
      <alignment horizontal="center" vertical="center" wrapText="1"/>
    </xf>
    <xf numFmtId="0" fontId="16" fillId="0" borderId="0" xfId="11" applyFont="1" applyAlignment="1">
      <alignment horizontal="center" vertical="center" wrapText="1"/>
    </xf>
    <xf numFmtId="0" fontId="16" fillId="0" borderId="2" xfId="4262" applyFont="1" applyBorder="1" applyAlignment="1">
      <alignment horizontal="center" vertical="center"/>
    </xf>
    <xf numFmtId="0" fontId="7" fillId="0" borderId="2" xfId="4262" applyFont="1" applyBorder="1" applyAlignment="1">
      <alignment horizontal="center" vertical="center"/>
    </xf>
    <xf numFmtId="0" fontId="37" fillId="0" borderId="0" xfId="11" applyFont="1"/>
    <xf numFmtId="0" fontId="7" fillId="0" borderId="0" xfId="11" applyFont="1"/>
    <xf numFmtId="0" fontId="8" fillId="0" borderId="0" xfId="21" applyFont="1" applyAlignment="1">
      <alignment vertical="center"/>
    </xf>
    <xf numFmtId="49" fontId="15" fillId="0" borderId="2" xfId="1" applyNumberFormat="1" applyFont="1" applyFill="1" applyBorder="1" applyAlignment="1">
      <alignment horizontal="center" vertical="center"/>
    </xf>
    <xf numFmtId="1" fontId="15" fillId="0" borderId="2" xfId="1" quotePrefix="1" applyNumberFormat="1" applyFont="1" applyFill="1" applyBorder="1" applyAlignment="1">
      <alignment vertical="center" wrapText="1"/>
    </xf>
    <xf numFmtId="1" fontId="7" fillId="0" borderId="2" xfId="1" applyNumberFormat="1" applyFont="1" applyFill="1" applyBorder="1" applyAlignment="1">
      <alignment horizontal="justify" vertical="center" wrapText="1"/>
    </xf>
    <xf numFmtId="1" fontId="7" fillId="0" borderId="2" xfId="1" quotePrefix="1" applyNumberFormat="1" applyFont="1" applyFill="1" applyBorder="1" applyAlignment="1">
      <alignment horizontal="justify" vertical="center" wrapText="1"/>
    </xf>
    <xf numFmtId="175" fontId="7" fillId="0" borderId="2" xfId="1656" quotePrefix="1" applyNumberFormat="1" applyFont="1" applyFill="1" applyBorder="1" applyAlignment="1">
      <alignment horizontal="justify" vertical="center" wrapText="1"/>
    </xf>
    <xf numFmtId="338" fontId="7" fillId="0" borderId="2" xfId="1656" applyNumberFormat="1" applyFont="1" applyFill="1" applyBorder="1" applyAlignment="1">
      <alignment horizontal="right" vertical="center"/>
    </xf>
    <xf numFmtId="338" fontId="7" fillId="0" borderId="2" xfId="1" applyNumberFormat="1" applyFont="1" applyFill="1" applyBorder="1" applyAlignment="1">
      <alignment horizontal="right" vertical="center"/>
    </xf>
    <xf numFmtId="338" fontId="16" fillId="0" borderId="2" xfId="1" applyNumberFormat="1" applyFont="1" applyFill="1" applyBorder="1" applyAlignment="1">
      <alignment horizontal="right" vertical="center"/>
    </xf>
    <xf numFmtId="49" fontId="31" fillId="0" borderId="2" xfId="1" applyNumberFormat="1" applyFont="1" applyFill="1" applyBorder="1" applyAlignment="1">
      <alignment horizontal="center" vertical="center"/>
    </xf>
    <xf numFmtId="175" fontId="31" fillId="0" borderId="2" xfId="1656" applyNumberFormat="1" applyFont="1" applyFill="1" applyBorder="1" applyAlignment="1">
      <alignment horizontal="right" vertical="center"/>
    </xf>
    <xf numFmtId="1" fontId="42" fillId="0" borderId="2" xfId="1" applyNumberFormat="1" applyFont="1" applyFill="1" applyBorder="1" applyAlignment="1">
      <alignment horizontal="right" vertical="center"/>
    </xf>
    <xf numFmtId="1" fontId="31" fillId="0" borderId="2" xfId="1" quotePrefix="1" applyNumberFormat="1" applyFont="1" applyFill="1" applyBorder="1" applyAlignment="1">
      <alignment vertical="center" wrapText="1"/>
    </xf>
    <xf numFmtId="175" fontId="7" fillId="0" borderId="2" xfId="1656" applyNumberFormat="1" applyFont="1" applyFill="1" applyBorder="1" applyAlignment="1">
      <alignment horizontal="right" vertical="center"/>
    </xf>
    <xf numFmtId="339" fontId="7" fillId="0" borderId="2" xfId="1656" applyNumberFormat="1" applyFont="1" applyFill="1" applyBorder="1" applyAlignment="1">
      <alignment horizontal="right" vertical="center"/>
    </xf>
    <xf numFmtId="175" fontId="7" fillId="0" borderId="0" xfId="1656" applyNumberFormat="1" applyFont="1" applyFill="1" applyAlignment="1">
      <alignment vertical="center"/>
    </xf>
    <xf numFmtId="1" fontId="7" fillId="0" borderId="2" xfId="1" quotePrefix="1" applyNumberFormat="1" applyFont="1" applyFill="1" applyBorder="1" applyAlignment="1">
      <alignment horizontal="center" vertical="center" wrapText="1"/>
    </xf>
    <xf numFmtId="1" fontId="7" fillId="0" borderId="2" xfId="1" applyNumberFormat="1" applyFont="1" applyFill="1" applyBorder="1" applyAlignment="1">
      <alignment horizontal="right" vertical="center" wrapText="1"/>
    </xf>
    <xf numFmtId="1" fontId="276" fillId="0" borderId="2" xfId="1" quotePrefix="1" applyNumberFormat="1" applyFont="1" applyFill="1" applyBorder="1" applyAlignment="1">
      <alignment horizontal="justify" vertical="center" wrapText="1"/>
    </xf>
    <xf numFmtId="1" fontId="276" fillId="0" borderId="2" xfId="1" quotePrefix="1" applyNumberFormat="1" applyFont="1" applyFill="1" applyBorder="1" applyAlignment="1">
      <alignment horizontal="center" vertical="center" wrapText="1"/>
    </xf>
    <xf numFmtId="175" fontId="276" fillId="0" borderId="2" xfId="1656" applyNumberFormat="1" applyFont="1" applyFill="1" applyBorder="1" applyAlignment="1">
      <alignment horizontal="right" vertical="center"/>
    </xf>
    <xf numFmtId="1" fontId="276" fillId="0" borderId="2" xfId="1" applyNumberFormat="1" applyFont="1" applyFill="1" applyBorder="1" applyAlignment="1">
      <alignment horizontal="right" vertical="center" wrapText="1"/>
    </xf>
    <xf numFmtId="1" fontId="276" fillId="50" borderId="2" xfId="1" applyNumberFormat="1" applyFont="1" applyFill="1" applyBorder="1" applyAlignment="1">
      <alignment horizontal="right" vertical="center"/>
    </xf>
    <xf numFmtId="1" fontId="276" fillId="50" borderId="0" xfId="1" applyNumberFormat="1" applyFont="1" applyFill="1" applyAlignment="1">
      <alignment vertical="center"/>
    </xf>
    <xf numFmtId="0" fontId="8" fillId="0" borderId="0" xfId="0" applyFont="1" applyAlignment="1">
      <alignment horizontal="left" vertical="center" wrapText="1" readingOrder="1"/>
    </xf>
    <xf numFmtId="1" fontId="14" fillId="0" borderId="0" xfId="1" applyNumberFormat="1" applyFont="1" applyFill="1" applyAlignment="1">
      <alignment horizontal="right" vertical="center"/>
    </xf>
    <xf numFmtId="3" fontId="15" fillId="0" borderId="2" xfId="1" applyNumberFormat="1" applyFont="1" applyBorder="1" applyAlignment="1">
      <alignment horizontal="center" vertical="center" wrapText="1"/>
    </xf>
    <xf numFmtId="3" fontId="7" fillId="0" borderId="0" xfId="1" applyNumberFormat="1" applyFont="1" applyBorder="1" applyAlignment="1">
      <alignment horizontal="center" vertical="center" wrapText="1"/>
    </xf>
    <xf numFmtId="3" fontId="15" fillId="0" borderId="0" xfId="1" applyNumberFormat="1" applyFont="1" applyBorder="1" applyAlignment="1">
      <alignment horizontal="center" vertical="center" wrapText="1"/>
    </xf>
    <xf numFmtId="0" fontId="31" fillId="0" borderId="2" xfId="11" applyFont="1" applyBorder="1" applyAlignment="1">
      <alignment horizontal="center" vertical="center" wrapText="1"/>
    </xf>
    <xf numFmtId="0" fontId="31" fillId="0" borderId="0" xfId="11" applyFont="1" applyBorder="1" applyAlignment="1">
      <alignment horizontal="center" vertical="center" wrapText="1"/>
    </xf>
    <xf numFmtId="340" fontId="7" fillId="0" borderId="2" xfId="1656" applyNumberFormat="1" applyFont="1" applyFill="1" applyBorder="1" applyAlignment="1">
      <alignment horizontal="right" vertical="center"/>
    </xf>
    <xf numFmtId="169" fontId="7" fillId="0" borderId="2" xfId="1656" applyNumberFormat="1" applyFont="1" applyFill="1" applyBorder="1" applyAlignment="1">
      <alignment horizontal="right" vertical="center"/>
    </xf>
    <xf numFmtId="169" fontId="7" fillId="0" borderId="2" xfId="1656" applyFont="1" applyFill="1" applyBorder="1" applyAlignment="1">
      <alignment horizontal="right" vertical="center"/>
    </xf>
    <xf numFmtId="175" fontId="7" fillId="0" borderId="2" xfId="1" applyNumberFormat="1" applyFont="1" applyFill="1" applyBorder="1" applyAlignment="1">
      <alignment horizontal="right" vertical="center"/>
    </xf>
    <xf numFmtId="233" fontId="7" fillId="0" borderId="2" xfId="1656" applyNumberFormat="1" applyFont="1" applyFill="1" applyBorder="1" applyAlignment="1">
      <alignment horizontal="right" vertical="center"/>
    </xf>
    <xf numFmtId="233" fontId="7" fillId="0" borderId="2" xfId="1" applyNumberFormat="1" applyFont="1" applyFill="1" applyBorder="1" applyAlignment="1">
      <alignment horizontal="right" vertical="center"/>
    </xf>
    <xf numFmtId="1" fontId="7" fillId="0" borderId="16" xfId="1" applyNumberFormat="1" applyFont="1" applyFill="1" applyBorder="1" applyAlignment="1">
      <alignment horizontal="right" vertical="center"/>
    </xf>
    <xf numFmtId="1" fontId="16" fillId="0" borderId="2" xfId="1" applyNumberFormat="1" applyFont="1" applyFill="1" applyBorder="1" applyAlignment="1">
      <alignment horizontal="justify" vertical="center" wrapText="1"/>
    </xf>
    <xf numFmtId="3" fontId="16" fillId="0" borderId="2" xfId="1" applyNumberFormat="1" applyFont="1" applyFill="1" applyBorder="1" applyAlignment="1">
      <alignment horizontal="justify" vertical="center" wrapText="1"/>
    </xf>
    <xf numFmtId="1" fontId="14" fillId="0" borderId="2" xfId="1" applyNumberFormat="1" applyFont="1" applyFill="1" applyBorder="1" applyAlignment="1">
      <alignment horizontal="justify" vertical="center" wrapText="1"/>
    </xf>
    <xf numFmtId="0" fontId="7" fillId="0" borderId="0" xfId="1" applyNumberFormat="1" applyFont="1" applyFill="1" applyAlignment="1">
      <alignment horizontal="right" vertical="center"/>
    </xf>
    <xf numFmtId="0" fontId="5" fillId="0" borderId="0" xfId="0" applyNumberFormat="1" applyFont="1" applyAlignment="1">
      <alignment vertical="center" wrapText="1"/>
    </xf>
    <xf numFmtId="0" fontId="6" fillId="0" borderId="0" xfId="0" applyNumberFormat="1" applyFont="1" applyAlignment="1">
      <alignment vertical="center" wrapText="1" readingOrder="1"/>
    </xf>
    <xf numFmtId="0" fontId="10" fillId="0" borderId="0" xfId="0" applyNumberFormat="1" applyFont="1" applyAlignment="1">
      <alignment vertical="center" wrapText="1"/>
    </xf>
    <xf numFmtId="0" fontId="5" fillId="0" borderId="0" xfId="0" applyNumberFormat="1" applyFont="1" applyBorder="1" applyAlignment="1">
      <alignment vertical="center" wrapText="1"/>
    </xf>
    <xf numFmtId="0" fontId="5" fillId="0" borderId="0" xfId="0" applyNumberFormat="1" applyFont="1" applyAlignment="1">
      <alignment horizontal="center" vertical="center" wrapText="1"/>
    </xf>
    <xf numFmtId="0" fontId="5"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5" fillId="0" borderId="2" xfId="0" applyNumberFormat="1" applyFont="1" applyBorder="1" applyAlignment="1">
      <alignment vertical="center" wrapText="1"/>
    </xf>
    <xf numFmtId="0" fontId="10" fillId="0" borderId="2" xfId="0" applyNumberFormat="1" applyFont="1" applyBorder="1" applyAlignment="1">
      <alignment horizontal="left" vertical="center" wrapText="1"/>
    </xf>
    <xf numFmtId="0" fontId="10" fillId="0" borderId="2" xfId="0" applyNumberFormat="1" applyFont="1" applyBorder="1" applyAlignment="1">
      <alignment vertical="center" wrapText="1"/>
    </xf>
    <xf numFmtId="0" fontId="11" fillId="0" borderId="2" xfId="0" applyNumberFormat="1" applyFont="1" applyBorder="1" applyAlignment="1">
      <alignment horizontal="left" vertical="center" wrapText="1"/>
    </xf>
    <xf numFmtId="0" fontId="11" fillId="0" borderId="2" xfId="0" applyNumberFormat="1" applyFont="1" applyBorder="1" applyAlignment="1">
      <alignment vertical="center" wrapText="1"/>
    </xf>
    <xf numFmtId="0" fontId="10" fillId="0" borderId="0" xfId="0" applyNumberFormat="1" applyFont="1" applyBorder="1" applyAlignment="1">
      <alignment vertical="center" wrapText="1"/>
    </xf>
    <xf numFmtId="0" fontId="11" fillId="0" borderId="2" xfId="0" quotePrefix="1" applyNumberFormat="1" applyFont="1" applyBorder="1" applyAlignment="1">
      <alignment vertical="center" wrapText="1"/>
    </xf>
    <xf numFmtId="0" fontId="11" fillId="0" borderId="2" xfId="0" applyNumberFormat="1" applyFont="1" applyBorder="1" applyAlignment="1">
      <alignment horizontal="center" vertical="center" wrapText="1"/>
    </xf>
    <xf numFmtId="0" fontId="9" fillId="0" borderId="0" xfId="0" applyNumberFormat="1" applyFont="1" applyAlignment="1">
      <alignment vertical="center" wrapText="1"/>
    </xf>
    <xf numFmtId="0" fontId="9" fillId="0" borderId="2" xfId="0" applyNumberFormat="1" applyFont="1" applyBorder="1" applyAlignment="1">
      <alignment horizontal="center" vertical="center" wrapText="1"/>
    </xf>
    <xf numFmtId="0" fontId="272" fillId="0" borderId="0" xfId="0" applyNumberFormat="1" applyFont="1" applyAlignment="1">
      <alignment vertical="center" wrapText="1" readingOrder="1"/>
    </xf>
    <xf numFmtId="0" fontId="272" fillId="0" borderId="0" xfId="0" quotePrefix="1" applyNumberFormat="1" applyFont="1" applyAlignment="1">
      <alignment vertical="center"/>
    </xf>
    <xf numFmtId="338" fontId="10" fillId="0" borderId="2" xfId="0" applyNumberFormat="1" applyFont="1" applyBorder="1" applyAlignment="1" applyProtection="1">
      <alignment vertical="center" wrapText="1"/>
      <protection locked="0"/>
    </xf>
    <xf numFmtId="338" fontId="9" fillId="0" borderId="2" xfId="0" applyNumberFormat="1" applyFont="1" applyBorder="1" applyAlignment="1" applyProtection="1">
      <alignment vertical="center" wrapText="1"/>
      <protection locked="0"/>
    </xf>
    <xf numFmtId="0" fontId="7" fillId="0" borderId="2" xfId="4262" quotePrefix="1" applyFont="1" applyBorder="1" applyAlignment="1">
      <alignment horizontal="center" vertical="center"/>
    </xf>
    <xf numFmtId="169" fontId="7" fillId="0" borderId="2" xfId="1656" applyFont="1" applyFill="1" applyBorder="1" applyAlignment="1">
      <alignment vertical="center" shrinkToFit="1"/>
    </xf>
    <xf numFmtId="169" fontId="16" fillId="0" borderId="2" xfId="1656" applyFont="1" applyBorder="1" applyAlignment="1">
      <alignment vertical="center" shrinkToFit="1"/>
    </xf>
    <xf numFmtId="0" fontId="16" fillId="0" borderId="2" xfId="11" applyFont="1" applyBorder="1" applyAlignment="1">
      <alignment vertical="center" shrinkToFit="1"/>
    </xf>
    <xf numFmtId="0" fontId="16" fillId="0" borderId="0" xfId="11" applyFont="1" applyAlignment="1">
      <alignment vertical="center" wrapText="1"/>
    </xf>
    <xf numFmtId="0" fontId="7" fillId="0" borderId="2" xfId="4262" quotePrefix="1" applyFont="1" applyFill="1" applyBorder="1" applyAlignment="1">
      <alignment horizontal="center" vertical="center"/>
    </xf>
    <xf numFmtId="169" fontId="277" fillId="0" borderId="2" xfId="1656" applyFont="1" applyFill="1" applyBorder="1" applyAlignment="1">
      <alignment horizontal="center" vertical="center" shrinkToFit="1"/>
    </xf>
    <xf numFmtId="169" fontId="16" fillId="0" borderId="2" xfId="1656" applyNumberFormat="1" applyFont="1" applyBorder="1" applyAlignment="1">
      <alignment vertical="center" shrinkToFit="1"/>
    </xf>
    <xf numFmtId="169" fontId="7" fillId="0" borderId="2" xfId="1656" applyFont="1" applyBorder="1" applyAlignment="1">
      <alignment vertical="center" shrinkToFit="1"/>
    </xf>
    <xf numFmtId="0" fontId="7" fillId="0" borderId="2" xfId="11" applyFont="1" applyBorder="1" applyAlignment="1">
      <alignment vertical="center" shrinkToFit="1"/>
    </xf>
    <xf numFmtId="0" fontId="7" fillId="0" borderId="0" xfId="11" applyFont="1" applyAlignment="1">
      <alignment vertical="center" wrapText="1"/>
    </xf>
    <xf numFmtId="0" fontId="7" fillId="0" borderId="2" xfId="11" applyFont="1" applyFill="1" applyBorder="1" applyAlignment="1">
      <alignment vertical="center" shrinkToFit="1"/>
    </xf>
    <xf numFmtId="0" fontId="7" fillId="0" borderId="0" xfId="11" applyFont="1" applyFill="1" applyAlignment="1">
      <alignment vertical="center" wrapText="1"/>
    </xf>
    <xf numFmtId="175" fontId="16" fillId="0" borderId="2" xfId="1656" applyNumberFormat="1" applyFont="1" applyBorder="1" applyAlignment="1">
      <alignment vertical="center" shrinkToFit="1"/>
    </xf>
    <xf numFmtId="339" fontId="7" fillId="0" borderId="2" xfId="1656" applyNumberFormat="1" applyFont="1" applyFill="1" applyBorder="1" applyAlignment="1">
      <alignment vertical="center" shrinkToFit="1"/>
    </xf>
    <xf numFmtId="0" fontId="16" fillId="0" borderId="2" xfId="11" applyFont="1" applyFill="1" applyBorder="1" applyAlignment="1">
      <alignment vertical="center" shrinkToFit="1"/>
    </xf>
    <xf numFmtId="0" fontId="16" fillId="0" borderId="0" xfId="11" applyFont="1" applyFill="1" applyAlignment="1">
      <alignment vertical="center" wrapText="1"/>
    </xf>
    <xf numFmtId="0" fontId="16" fillId="0" borderId="2" xfId="4262" applyFont="1" applyBorder="1" applyAlignment="1">
      <alignment horizontal="justify" vertical="center" wrapText="1"/>
    </xf>
    <xf numFmtId="0" fontId="279" fillId="0" borderId="2" xfId="0" applyFont="1" applyBorder="1" applyAlignment="1">
      <alignment horizontal="justify" vertical="center" wrapText="1"/>
    </xf>
    <xf numFmtId="0" fontId="278" fillId="0" borderId="2" xfId="0" applyFont="1" applyFill="1" applyBorder="1" applyAlignment="1">
      <alignment horizontal="justify" vertical="center" wrapText="1"/>
    </xf>
    <xf numFmtId="338" fontId="16" fillId="0" borderId="2" xfId="1656" applyNumberFormat="1" applyFont="1" applyFill="1" applyBorder="1" applyAlignment="1">
      <alignment horizontal="right" vertical="center"/>
    </xf>
    <xf numFmtId="49" fontId="280" fillId="0" borderId="2" xfId="1" applyNumberFormat="1" applyFont="1" applyFill="1" applyBorder="1" applyAlignment="1">
      <alignment horizontal="center" vertical="center"/>
    </xf>
    <xf numFmtId="1" fontId="280" fillId="0" borderId="2" xfId="1" quotePrefix="1" applyNumberFormat="1" applyFont="1" applyFill="1" applyBorder="1" applyAlignment="1">
      <alignment vertical="center" wrapText="1"/>
    </xf>
    <xf numFmtId="1" fontId="276" fillId="0" borderId="2" xfId="1" applyNumberFormat="1" applyFont="1" applyFill="1" applyBorder="1" applyAlignment="1">
      <alignment horizontal="center" vertical="center" wrapText="1"/>
    </xf>
    <xf numFmtId="1" fontId="281" fillId="0" borderId="2" xfId="1" applyNumberFormat="1" applyFont="1" applyFill="1" applyBorder="1" applyAlignment="1">
      <alignment horizontal="center" vertical="center" wrapText="1"/>
    </xf>
    <xf numFmtId="175" fontId="280" fillId="0" borderId="2" xfId="1656" applyNumberFormat="1" applyFont="1" applyFill="1" applyBorder="1" applyAlignment="1">
      <alignment horizontal="right" vertical="center"/>
    </xf>
    <xf numFmtId="1" fontId="282" fillId="0" borderId="2" xfId="1" applyNumberFormat="1" applyFont="1" applyFill="1" applyBorder="1" applyAlignment="1">
      <alignment horizontal="right" vertical="center"/>
    </xf>
    <xf numFmtId="1" fontId="282" fillId="0" borderId="0" xfId="1" applyNumberFormat="1" applyFont="1" applyFill="1" applyAlignment="1">
      <alignment vertical="center"/>
    </xf>
    <xf numFmtId="338" fontId="10" fillId="0" borderId="2" xfId="0" applyNumberFormat="1" applyFont="1" applyBorder="1" applyAlignment="1">
      <alignment horizontal="center" vertical="center" wrapText="1"/>
    </xf>
    <xf numFmtId="338" fontId="10" fillId="0" borderId="0" xfId="0" applyNumberFormat="1" applyFont="1" applyBorder="1" applyAlignment="1">
      <alignment vertical="center" wrapText="1"/>
    </xf>
    <xf numFmtId="0" fontId="37" fillId="0" borderId="0" xfId="0" applyFont="1" applyFill="1"/>
    <xf numFmtId="3" fontId="132" fillId="0" borderId="0" xfId="0" applyNumberFormat="1" applyFont="1" applyFill="1"/>
    <xf numFmtId="0" fontId="37" fillId="0" borderId="0" xfId="0" applyFont="1" applyFill="1" applyAlignment="1">
      <alignment horizontal="center"/>
    </xf>
    <xf numFmtId="0" fontId="37" fillId="0" borderId="0" xfId="0" applyFont="1" applyFill="1" applyAlignment="1"/>
    <xf numFmtId="175" fontId="37" fillId="0" borderId="0" xfId="0" applyNumberFormat="1" applyFont="1" applyFill="1" applyAlignment="1">
      <alignment horizontal="left"/>
    </xf>
    <xf numFmtId="175" fontId="37" fillId="0" borderId="0" xfId="0" applyNumberFormat="1" applyFont="1" applyFill="1"/>
    <xf numFmtId="169" fontId="132" fillId="0" borderId="0" xfId="0" applyNumberFormat="1" applyFont="1" applyFill="1"/>
    <xf numFmtId="0" fontId="161" fillId="0" borderId="2" xfId="0" applyFont="1" applyFill="1" applyBorder="1" applyAlignment="1">
      <alignment vertical="center" wrapText="1"/>
    </xf>
    <xf numFmtId="0" fontId="132" fillId="0" borderId="0" xfId="0" applyFont="1" applyFill="1"/>
    <xf numFmtId="0" fontId="161" fillId="0" borderId="2" xfId="0" applyFont="1" applyFill="1" applyBorder="1" applyAlignment="1">
      <alignment horizontal="center" vertical="center" wrapText="1"/>
    </xf>
    <xf numFmtId="0" fontId="161" fillId="0" borderId="2" xfId="0" applyFont="1" applyFill="1" applyBorder="1" applyAlignment="1">
      <alignment horizontal="center" vertical="center"/>
    </xf>
    <xf numFmtId="0" fontId="161" fillId="0" borderId="2" xfId="0" applyFont="1" applyFill="1" applyBorder="1" applyAlignment="1">
      <alignment horizontal="center" wrapText="1"/>
    </xf>
    <xf numFmtId="0" fontId="161" fillId="0" borderId="6" xfId="0" applyFont="1" applyFill="1" applyBorder="1" applyAlignment="1">
      <alignment horizontal="center" vertical="center" wrapText="1"/>
    </xf>
    <xf numFmtId="175" fontId="132" fillId="0" borderId="0" xfId="0" applyNumberFormat="1" applyFont="1" applyFill="1"/>
    <xf numFmtId="0" fontId="37" fillId="0" borderId="2" xfId="0" applyFont="1" applyFill="1" applyBorder="1" applyAlignment="1">
      <alignment horizontal="center" vertical="center" wrapText="1"/>
    </xf>
    <xf numFmtId="0" fontId="37" fillId="0" borderId="2" xfId="0" applyFont="1" applyFill="1" applyBorder="1" applyAlignment="1">
      <alignment vertical="center" wrapText="1"/>
    </xf>
    <xf numFmtId="0" fontId="284" fillId="0" borderId="2" xfId="0" applyFont="1" applyFill="1" applyBorder="1" applyAlignment="1">
      <alignment horizontal="center" vertical="center" wrapText="1"/>
    </xf>
    <xf numFmtId="0" fontId="284" fillId="0" borderId="2" xfId="0" applyFont="1" applyFill="1" applyBorder="1" applyAlignment="1">
      <alignment horizontal="left" vertical="center" wrapText="1"/>
    </xf>
    <xf numFmtId="0" fontId="284" fillId="0" borderId="2" xfId="0" applyFont="1" applyFill="1" applyBorder="1" applyAlignment="1">
      <alignment horizontal="center" vertical="center" shrinkToFit="1"/>
    </xf>
    <xf numFmtId="175" fontId="284" fillId="0" borderId="2" xfId="1656" applyNumberFormat="1" applyFont="1" applyFill="1" applyBorder="1" applyAlignment="1">
      <alignment horizontal="center" vertical="center" shrinkToFit="1"/>
    </xf>
    <xf numFmtId="9" fontId="284" fillId="0" borderId="2" xfId="4263" applyFont="1" applyFill="1" applyBorder="1" applyAlignment="1">
      <alignment vertical="center" shrinkToFit="1"/>
    </xf>
    <xf numFmtId="9" fontId="40" fillId="0" borderId="2" xfId="4263" applyFont="1" applyFill="1" applyBorder="1" applyAlignment="1">
      <alignment vertical="center" shrinkToFit="1"/>
    </xf>
    <xf numFmtId="0" fontId="285" fillId="0" borderId="2" xfId="0" applyFont="1" applyFill="1" applyBorder="1" applyAlignment="1">
      <alignment vertical="center" shrinkToFit="1"/>
    </xf>
    <xf numFmtId="175" fontId="285" fillId="0" borderId="0" xfId="0" applyNumberFormat="1" applyFont="1" applyFill="1" applyAlignment="1">
      <alignment vertical="center"/>
    </xf>
    <xf numFmtId="1" fontId="285" fillId="0" borderId="0" xfId="0" applyNumberFormat="1" applyFont="1" applyFill="1" applyAlignment="1">
      <alignment vertical="center"/>
    </xf>
    <xf numFmtId="0" fontId="285" fillId="0" borderId="0" xfId="0" applyFont="1" applyFill="1" applyAlignment="1">
      <alignment vertical="center"/>
    </xf>
    <xf numFmtId="0" fontId="284" fillId="0" borderId="2" xfId="0" applyFont="1" applyFill="1" applyBorder="1" applyAlignment="1">
      <alignment vertical="center" wrapText="1"/>
    </xf>
    <xf numFmtId="0" fontId="286" fillId="0" borderId="2" xfId="0" applyFont="1" applyFill="1" applyBorder="1" applyAlignment="1">
      <alignment horizontal="left" vertical="center" wrapText="1"/>
    </xf>
    <xf numFmtId="0" fontId="286" fillId="0" borderId="2" xfId="0" applyFont="1" applyFill="1" applyBorder="1" applyAlignment="1">
      <alignment horizontal="center" vertical="center" wrapText="1"/>
    </xf>
    <xf numFmtId="0" fontId="286" fillId="0" borderId="2" xfId="0" applyFont="1" applyFill="1" applyBorder="1" applyAlignment="1">
      <alignment horizontal="center" vertical="center" shrinkToFit="1"/>
    </xf>
    <xf numFmtId="0" fontId="284" fillId="0" borderId="2" xfId="0" applyFont="1" applyFill="1" applyBorder="1" applyAlignment="1">
      <alignment vertical="center" shrinkToFit="1"/>
    </xf>
    <xf numFmtId="3" fontId="7" fillId="0" borderId="0" xfId="0" applyNumberFormat="1" applyFont="1" applyFill="1"/>
    <xf numFmtId="175" fontId="284" fillId="0" borderId="0" xfId="0" applyNumberFormat="1" applyFont="1" applyFill="1" applyAlignment="1">
      <alignment vertical="center"/>
    </xf>
    <xf numFmtId="0" fontId="284" fillId="0" borderId="0" xfId="0" applyFont="1" applyFill="1" applyAlignment="1">
      <alignment vertical="center"/>
    </xf>
    <xf numFmtId="0" fontId="40" fillId="0" borderId="2" xfId="0" applyFont="1" applyFill="1" applyBorder="1" applyAlignment="1">
      <alignment horizontal="center" vertical="center" wrapText="1"/>
    </xf>
    <xf numFmtId="0" fontId="40" fillId="0" borderId="2" xfId="0" applyFont="1" applyFill="1" applyBorder="1" applyAlignment="1">
      <alignment vertical="center" shrinkToFit="1"/>
    </xf>
    <xf numFmtId="0" fontId="161" fillId="0" borderId="2" xfId="0" applyFont="1" applyFill="1" applyBorder="1" applyAlignment="1">
      <alignment horizontal="left" vertical="center" wrapText="1"/>
    </xf>
    <xf numFmtId="0" fontId="161" fillId="0" borderId="2" xfId="0" applyFont="1" applyFill="1" applyBorder="1" applyAlignment="1">
      <alignment horizontal="center" vertical="center" shrinkToFit="1"/>
    </xf>
    <xf numFmtId="175" fontId="40" fillId="0" borderId="2" xfId="1656" applyNumberFormat="1" applyFont="1" applyFill="1" applyBorder="1" applyAlignment="1">
      <alignment horizontal="center" vertical="center" shrinkToFit="1"/>
    </xf>
    <xf numFmtId="0" fontId="37" fillId="0" borderId="2" xfId="0" applyFont="1" applyFill="1" applyBorder="1" applyAlignment="1">
      <alignment vertical="center" shrinkToFit="1"/>
    </xf>
    <xf numFmtId="0" fontId="37" fillId="0" borderId="0" xfId="0" applyFont="1" applyFill="1" applyAlignment="1">
      <alignment vertical="center"/>
    </xf>
    <xf numFmtId="175" fontId="37" fillId="0" borderId="0" xfId="0" applyNumberFormat="1" applyFont="1" applyFill="1" applyAlignment="1">
      <alignment vertical="center"/>
    </xf>
    <xf numFmtId="0" fontId="283" fillId="0" borderId="2" xfId="0" applyFont="1" applyFill="1" applyBorder="1" applyAlignment="1">
      <alignment vertical="center"/>
    </xf>
    <xf numFmtId="0" fontId="40" fillId="0" borderId="0" xfId="0" applyFont="1" applyFill="1" applyAlignment="1">
      <alignment vertical="center"/>
    </xf>
    <xf numFmtId="0" fontId="281" fillId="0" borderId="2" xfId="0" quotePrefix="1" applyFont="1" applyFill="1" applyBorder="1" applyAlignment="1">
      <alignment horizontal="center" vertical="center" wrapText="1"/>
    </xf>
    <xf numFmtId="0" fontId="281" fillId="0" borderId="2" xfId="0" applyFont="1" applyFill="1" applyBorder="1" applyAlignment="1">
      <alignment horizontal="left" vertical="center" wrapText="1"/>
    </xf>
    <xf numFmtId="0" fontId="281" fillId="0" borderId="2" xfId="0" applyFont="1" applyFill="1" applyBorder="1" applyAlignment="1">
      <alignment horizontal="center" vertical="center" shrinkToFit="1"/>
    </xf>
    <xf numFmtId="0" fontId="281" fillId="0" borderId="2" xfId="0" applyFont="1" applyFill="1" applyBorder="1" applyAlignment="1">
      <alignment vertical="center" shrinkToFit="1"/>
    </xf>
    <xf numFmtId="0" fontId="278" fillId="0" borderId="2" xfId="0" applyFont="1" applyFill="1" applyBorder="1" applyAlignment="1">
      <alignment horizontal="center" vertical="center" wrapText="1"/>
    </xf>
    <xf numFmtId="175" fontId="281" fillId="0" borderId="2" xfId="1656" applyNumberFormat="1" applyFont="1" applyFill="1" applyBorder="1" applyAlignment="1">
      <alignment horizontal="center" vertical="center" shrinkToFit="1"/>
    </xf>
    <xf numFmtId="175" fontId="287" fillId="0" borderId="2" xfId="1656" applyNumberFormat="1" applyFont="1" applyFill="1" applyBorder="1" applyAlignment="1">
      <alignment vertical="center" shrinkToFit="1"/>
    </xf>
    <xf numFmtId="9" fontId="281" fillId="0" borderId="2" xfId="4263" applyFont="1" applyFill="1" applyBorder="1" applyAlignment="1">
      <alignment vertical="center" shrinkToFit="1"/>
    </xf>
    <xf numFmtId="175" fontId="281" fillId="0" borderId="2" xfId="4263" applyNumberFormat="1" applyFont="1" applyFill="1" applyBorder="1" applyAlignment="1">
      <alignment horizontal="center" vertical="center" shrinkToFit="1"/>
    </xf>
    <xf numFmtId="175" fontId="281" fillId="0" borderId="0" xfId="0" applyNumberFormat="1" applyFont="1" applyFill="1" applyAlignment="1">
      <alignment vertical="center"/>
    </xf>
    <xf numFmtId="0" fontId="281" fillId="0" borderId="0" xfId="0" applyFont="1" applyFill="1" applyAlignment="1">
      <alignment vertical="center"/>
    </xf>
    <xf numFmtId="175" fontId="40" fillId="0" borderId="0" xfId="0" applyNumberFormat="1" applyFont="1" applyFill="1" applyAlignment="1">
      <alignment vertical="center"/>
    </xf>
    <xf numFmtId="0" fontId="40" fillId="0" borderId="2" xfId="0" applyFont="1" applyFill="1" applyBorder="1" applyAlignment="1">
      <alignment horizontal="center" vertical="center"/>
    </xf>
    <xf numFmtId="0" fontId="40" fillId="0" borderId="2" xfId="0" applyFont="1" applyFill="1" applyBorder="1" applyAlignment="1">
      <alignment vertical="center" wrapText="1"/>
    </xf>
    <xf numFmtId="0" fontId="40" fillId="0" borderId="2" xfId="0" applyFont="1" applyFill="1" applyBorder="1" applyAlignment="1">
      <alignment horizontal="left" vertical="center" wrapText="1"/>
    </xf>
    <xf numFmtId="175" fontId="40" fillId="0" borderId="2" xfId="1656" applyNumberFormat="1" applyFont="1" applyFill="1" applyBorder="1" applyAlignment="1">
      <alignment horizontal="right" vertical="center" shrinkToFit="1"/>
    </xf>
    <xf numFmtId="9" fontId="284" fillId="0" borderId="2" xfId="4263" applyFont="1" applyFill="1" applyBorder="1" applyAlignment="1">
      <alignment horizontal="center" vertical="center" shrinkToFit="1"/>
    </xf>
    <xf numFmtId="175" fontId="37" fillId="0" borderId="0" xfId="0" applyNumberFormat="1" applyFont="1" applyFill="1" applyBorder="1" applyAlignment="1">
      <alignment vertical="center"/>
    </xf>
    <xf numFmtId="0" fontId="37" fillId="0" borderId="0" xfId="0" applyFont="1" applyFill="1" applyBorder="1" applyAlignment="1">
      <alignment vertical="center"/>
    </xf>
    <xf numFmtId="0" fontId="281" fillId="0" borderId="2" xfId="0" applyFont="1" applyFill="1" applyBorder="1" applyAlignment="1">
      <alignment horizontal="center" vertical="center"/>
    </xf>
    <xf numFmtId="0" fontId="288" fillId="0" borderId="2" xfId="0" applyFont="1" applyFill="1" applyBorder="1" applyAlignment="1">
      <alignment horizontal="left" vertical="center" wrapText="1"/>
    </xf>
    <xf numFmtId="1" fontId="288" fillId="0" borderId="2" xfId="1" applyNumberFormat="1" applyFont="1" applyFill="1" applyBorder="1" applyAlignment="1">
      <alignment vertical="center" wrapText="1"/>
    </xf>
    <xf numFmtId="0" fontId="288" fillId="0" borderId="2" xfId="0" applyFont="1" applyFill="1" applyBorder="1" applyAlignment="1">
      <alignment horizontal="center" vertical="center" wrapText="1"/>
    </xf>
    <xf numFmtId="0" fontId="278" fillId="0" borderId="2" xfId="0" applyFont="1" applyFill="1" applyBorder="1" applyAlignment="1">
      <alignment horizontal="left" vertical="center" wrapText="1"/>
    </xf>
    <xf numFmtId="1" fontId="278" fillId="0" borderId="2" xfId="1" applyNumberFormat="1" applyFont="1" applyFill="1" applyBorder="1" applyAlignment="1">
      <alignment horizontal="center" vertical="center" wrapText="1"/>
    </xf>
    <xf numFmtId="175" fontId="288" fillId="0" borderId="2" xfId="1656" applyNumberFormat="1" applyFont="1" applyFill="1" applyBorder="1" applyAlignment="1">
      <alignment horizontal="right" vertical="center" shrinkToFit="1"/>
    </xf>
    <xf numFmtId="175" fontId="281" fillId="0" borderId="2" xfId="0" applyNumberFormat="1" applyFont="1" applyFill="1" applyBorder="1" applyAlignment="1">
      <alignment vertical="center" shrinkToFit="1"/>
    </xf>
    <xf numFmtId="9" fontId="281" fillId="0" borderId="2" xfId="4263" applyFont="1" applyFill="1" applyBorder="1" applyAlignment="1">
      <alignment horizontal="center" vertical="center" shrinkToFit="1"/>
    </xf>
    <xf numFmtId="233" fontId="281" fillId="0" borderId="2" xfId="1656" applyNumberFormat="1" applyFont="1" applyFill="1" applyBorder="1" applyAlignment="1">
      <alignment horizontal="center" vertical="center" shrinkToFit="1"/>
    </xf>
    <xf numFmtId="0" fontId="37" fillId="0" borderId="2" xfId="0" applyFont="1" applyFill="1" applyBorder="1" applyAlignment="1">
      <alignment horizontal="center" vertical="center"/>
    </xf>
    <xf numFmtId="169" fontId="284" fillId="50" borderId="0" xfId="0" applyNumberFormat="1" applyFont="1" applyFill="1" applyAlignment="1">
      <alignment vertical="center"/>
    </xf>
    <xf numFmtId="0" fontId="40" fillId="0" borderId="2" xfId="0" applyFont="1" applyFill="1" applyBorder="1" applyAlignment="1">
      <alignment horizontal="center" vertical="center" shrinkToFit="1"/>
    </xf>
    <xf numFmtId="0" fontId="161" fillId="0" borderId="2" xfId="0" applyFont="1" applyFill="1" applyBorder="1" applyAlignment="1">
      <alignment horizontal="left" vertical="center"/>
    </xf>
    <xf numFmtId="175" fontId="40" fillId="0" borderId="2" xfId="1656" applyNumberFormat="1" applyFont="1" applyFill="1" applyBorder="1" applyAlignment="1">
      <alignment vertical="center" shrinkToFit="1"/>
    </xf>
    <xf numFmtId="339" fontId="37" fillId="0" borderId="0" xfId="0" applyNumberFormat="1" applyFont="1" applyFill="1" applyAlignment="1">
      <alignment vertical="center"/>
    </xf>
    <xf numFmtId="1" fontId="37" fillId="0" borderId="0" xfId="0" applyNumberFormat="1" applyFont="1" applyFill="1" applyAlignment="1">
      <alignment vertical="center"/>
    </xf>
    <xf numFmtId="0" fontId="40" fillId="0" borderId="2" xfId="0" applyFont="1" applyFill="1" applyBorder="1" applyAlignment="1">
      <alignment vertical="center"/>
    </xf>
    <xf numFmtId="341" fontId="37" fillId="0" borderId="0" xfId="0" applyNumberFormat="1" applyFont="1" applyFill="1" applyAlignment="1">
      <alignment vertical="center"/>
    </xf>
    <xf numFmtId="0" fontId="281" fillId="0" borderId="2" xfId="0" applyFont="1" applyFill="1" applyBorder="1" applyAlignment="1">
      <alignment vertical="center" wrapText="1"/>
    </xf>
    <xf numFmtId="0" fontId="278" fillId="0" borderId="2" xfId="0" applyFont="1" applyFill="1" applyBorder="1" applyAlignment="1">
      <alignment horizontal="center" vertical="center" shrinkToFit="1"/>
    </xf>
    <xf numFmtId="0" fontId="278" fillId="0" borderId="2" xfId="0" applyFont="1" applyFill="1" applyBorder="1" applyAlignment="1">
      <alignment horizontal="center" vertical="center"/>
    </xf>
    <xf numFmtId="171" fontId="281" fillId="0" borderId="0" xfId="0" applyNumberFormat="1" applyFont="1" applyFill="1" applyAlignment="1">
      <alignment vertical="center"/>
    </xf>
    <xf numFmtId="0" fontId="37" fillId="0" borderId="2" xfId="0" applyFont="1" applyFill="1" applyBorder="1" applyAlignment="1">
      <alignment horizontal="center" vertical="center" shrinkToFit="1"/>
    </xf>
    <xf numFmtId="0" fontId="132" fillId="0" borderId="2" xfId="0" applyFont="1" applyFill="1" applyBorder="1" applyAlignment="1">
      <alignment horizontal="center" vertical="center" shrinkToFit="1"/>
    </xf>
    <xf numFmtId="0" fontId="132" fillId="0" borderId="2" xfId="0" applyFont="1" applyFill="1" applyBorder="1" applyAlignment="1">
      <alignment horizontal="center" vertical="center"/>
    </xf>
    <xf numFmtId="0" fontId="132" fillId="0" borderId="2" xfId="0" applyFont="1" applyFill="1" applyBorder="1" applyAlignment="1">
      <alignment horizontal="center" vertical="center" wrapText="1"/>
    </xf>
    <xf numFmtId="175" fontId="37" fillId="0" borderId="2" xfId="1656" applyNumberFormat="1" applyFont="1" applyFill="1" applyBorder="1" applyAlignment="1">
      <alignment horizontal="center" vertical="center" shrinkToFit="1"/>
    </xf>
    <xf numFmtId="175" fontId="37" fillId="0" borderId="2" xfId="0" applyNumberFormat="1" applyFont="1" applyFill="1" applyBorder="1" applyAlignment="1">
      <alignment vertical="center" shrinkToFit="1"/>
    </xf>
    <xf numFmtId="9" fontId="37" fillId="0" borderId="2" xfId="4263" applyFont="1" applyFill="1" applyBorder="1" applyAlignment="1">
      <alignment vertical="center" shrinkToFit="1"/>
    </xf>
    <xf numFmtId="175" fontId="37" fillId="0" borderId="2" xfId="4263" applyNumberFormat="1" applyFont="1" applyFill="1" applyBorder="1" applyAlignment="1">
      <alignment horizontal="center" vertical="center" shrinkToFit="1"/>
    </xf>
    <xf numFmtId="1" fontId="200" fillId="0" borderId="2" xfId="1" applyNumberFormat="1" applyFont="1" applyFill="1" applyBorder="1" applyAlignment="1">
      <alignment vertical="center" wrapText="1"/>
    </xf>
    <xf numFmtId="0" fontId="37" fillId="0" borderId="2" xfId="0" applyFont="1" applyFill="1" applyBorder="1" applyAlignment="1">
      <alignment horizontal="center" vertical="center" wrapText="1" shrinkToFit="1"/>
    </xf>
    <xf numFmtId="1" fontId="132" fillId="0" borderId="2" xfId="1" applyNumberFormat="1" applyFont="1" applyFill="1" applyBorder="1" applyAlignment="1">
      <alignment horizontal="center" vertical="center" wrapText="1"/>
    </xf>
    <xf numFmtId="175" fontId="37" fillId="0" borderId="2" xfId="1656" applyNumberFormat="1" applyFont="1" applyFill="1" applyBorder="1" applyAlignment="1">
      <alignment vertical="center"/>
    </xf>
    <xf numFmtId="175" fontId="37" fillId="0" borderId="2" xfId="1656" applyNumberFormat="1" applyFont="1" applyFill="1" applyBorder="1" applyAlignment="1">
      <alignment vertical="center" shrinkToFit="1"/>
    </xf>
    <xf numFmtId="0" fontId="37" fillId="0" borderId="2" xfId="0" applyNumberFormat="1" applyFont="1" applyFill="1" applyBorder="1" applyAlignment="1">
      <alignment vertical="center" shrinkToFit="1"/>
    </xf>
    <xf numFmtId="342" fontId="37" fillId="0" borderId="2" xfId="0" applyNumberFormat="1" applyFont="1" applyFill="1" applyBorder="1" applyAlignment="1">
      <alignment vertical="center" shrinkToFit="1"/>
    </xf>
    <xf numFmtId="0" fontId="132" fillId="0" borderId="2" xfId="0" applyFont="1" applyFill="1" applyBorder="1" applyAlignment="1">
      <alignment horizontal="left" vertical="center" shrinkToFit="1"/>
    </xf>
    <xf numFmtId="0" fontId="31" fillId="0" borderId="2" xfId="0" applyFont="1" applyFill="1" applyBorder="1" applyAlignment="1">
      <alignment horizontal="center" vertical="center" wrapText="1"/>
    </xf>
    <xf numFmtId="2" fontId="37" fillId="0" borderId="2" xfId="0" applyNumberFormat="1" applyFont="1" applyFill="1" applyBorder="1" applyAlignment="1">
      <alignment vertical="center" shrinkToFit="1"/>
    </xf>
    <xf numFmtId="175" fontId="161" fillId="0" borderId="2" xfId="0" applyNumberFormat="1" applyFont="1" applyFill="1" applyBorder="1" applyAlignment="1">
      <alignment horizontal="left" vertical="center" wrapText="1"/>
    </xf>
    <xf numFmtId="0" fontId="200" fillId="0" borderId="2" xfId="0" applyFont="1" applyFill="1" applyBorder="1" applyAlignment="1">
      <alignment horizontal="justify" vertical="center" wrapText="1"/>
    </xf>
    <xf numFmtId="1" fontId="31" fillId="0" borderId="2" xfId="1" applyNumberFormat="1" applyFont="1" applyFill="1" applyBorder="1" applyAlignment="1">
      <alignment horizontal="center" vertical="center" wrapText="1"/>
    </xf>
    <xf numFmtId="0" fontId="288" fillId="0" borderId="2" xfId="0" applyFont="1" applyFill="1" applyBorder="1" applyAlignment="1">
      <alignment horizontal="justify" vertical="center" wrapText="1"/>
    </xf>
    <xf numFmtId="1" fontId="280" fillId="0" borderId="2" xfId="1" applyNumberFormat="1" applyFont="1" applyFill="1" applyBorder="1" applyAlignment="1">
      <alignment horizontal="center" vertical="center" wrapText="1"/>
    </xf>
    <xf numFmtId="175" fontId="281" fillId="0" borderId="2" xfId="1656" applyNumberFormat="1" applyFont="1" applyFill="1" applyBorder="1" applyAlignment="1">
      <alignment vertical="center" shrinkToFit="1"/>
    </xf>
    <xf numFmtId="0" fontId="40" fillId="0" borderId="2" xfId="0" applyFont="1" applyFill="1" applyBorder="1" applyAlignment="1">
      <alignment horizontal="center" vertical="center" wrapText="1" shrinkToFit="1"/>
    </xf>
    <xf numFmtId="0" fontId="280" fillId="0" borderId="2" xfId="0" applyFont="1" applyFill="1" applyBorder="1" applyAlignment="1">
      <alignment horizontal="center" vertical="center" wrapText="1"/>
    </xf>
    <xf numFmtId="0" fontId="281" fillId="0" borderId="3" xfId="0" applyFont="1" applyFill="1" applyBorder="1" applyAlignment="1">
      <alignment vertical="center" shrinkToFit="1"/>
    </xf>
    <xf numFmtId="169" fontId="281" fillId="0" borderId="2" xfId="1656" applyNumberFormat="1" applyFont="1" applyFill="1" applyBorder="1" applyAlignment="1">
      <alignment vertical="center" shrinkToFit="1"/>
    </xf>
    <xf numFmtId="0" fontId="40" fillId="0" borderId="3" xfId="0" applyFont="1" applyFill="1" applyBorder="1" applyAlignment="1">
      <alignment vertical="center" shrinkToFit="1"/>
    </xf>
    <xf numFmtId="169" fontId="37" fillId="0" borderId="2" xfId="1656" applyNumberFormat="1" applyFont="1" applyFill="1" applyBorder="1" applyAlignment="1">
      <alignment vertical="center" shrinkToFit="1"/>
    </xf>
    <xf numFmtId="0" fontId="200" fillId="0" borderId="3" xfId="0" applyFont="1" applyFill="1" applyBorder="1" applyAlignment="1">
      <alignment horizontal="justify" vertical="center" wrapText="1"/>
    </xf>
    <xf numFmtId="339" fontId="37" fillId="0" borderId="2" xfId="0" applyNumberFormat="1" applyFont="1" applyFill="1" applyBorder="1" applyAlignment="1">
      <alignment vertical="center" shrinkToFit="1"/>
    </xf>
    <xf numFmtId="0" fontId="37" fillId="0" borderId="2" xfId="0" applyFont="1" applyFill="1" applyBorder="1" applyAlignment="1">
      <alignment horizontal="left" vertical="center" wrapText="1"/>
    </xf>
    <xf numFmtId="0" fontId="132" fillId="0" borderId="2" xfId="0" applyFont="1" applyFill="1" applyBorder="1" applyAlignment="1">
      <alignment horizontal="left" vertical="center" wrapText="1"/>
    </xf>
    <xf numFmtId="175" fontId="37" fillId="0" borderId="2" xfId="1656" applyNumberFormat="1" applyFont="1" applyFill="1" applyBorder="1" applyAlignment="1">
      <alignment horizontal="right" vertical="center" shrinkToFit="1"/>
    </xf>
    <xf numFmtId="1" fontId="37" fillId="0" borderId="2" xfId="0" applyNumberFormat="1" applyFont="1" applyFill="1" applyBorder="1" applyAlignment="1">
      <alignment vertical="center" shrinkToFit="1"/>
    </xf>
    <xf numFmtId="0" fontId="37" fillId="0" borderId="3" xfId="0" applyFont="1" applyFill="1" applyBorder="1" applyAlignment="1">
      <alignment vertical="center" shrinkToFit="1"/>
    </xf>
    <xf numFmtId="0" fontId="39" fillId="0" borderId="2" xfId="0" applyFont="1" applyFill="1" applyBorder="1" applyAlignment="1">
      <alignment horizontal="center" vertical="center" wrapText="1" shrinkToFit="1"/>
    </xf>
    <xf numFmtId="175" fontId="40" fillId="0" borderId="2" xfId="0" applyNumberFormat="1" applyFont="1" applyFill="1" applyBorder="1" applyAlignment="1">
      <alignment vertical="center" shrinkToFit="1"/>
    </xf>
    <xf numFmtId="0" fontId="40" fillId="0" borderId="0" xfId="0" applyFont="1" applyFill="1" applyBorder="1" applyAlignment="1">
      <alignment vertical="center"/>
    </xf>
    <xf numFmtId="0" fontId="289" fillId="0" borderId="2" xfId="0" applyFont="1" applyFill="1" applyBorder="1" applyAlignment="1">
      <alignment horizontal="center"/>
    </xf>
    <xf numFmtId="0" fontId="289" fillId="0" borderId="2" xfId="0" applyFont="1" applyFill="1" applyBorder="1" applyAlignment="1"/>
    <xf numFmtId="0" fontId="289" fillId="0" borderId="2" xfId="0" applyFont="1" applyFill="1" applyBorder="1"/>
    <xf numFmtId="0" fontId="289" fillId="0" borderId="2" xfId="0" applyFont="1" applyFill="1" applyBorder="1" applyAlignment="1">
      <alignment horizontal="left"/>
    </xf>
    <xf numFmtId="175" fontId="289" fillId="0" borderId="2" xfId="0" applyNumberFormat="1" applyFont="1" applyFill="1" applyBorder="1"/>
    <xf numFmtId="9" fontId="289" fillId="0" borderId="2" xfId="4263" applyFont="1" applyFill="1" applyBorder="1" applyAlignment="1">
      <alignment vertical="center" shrinkToFit="1"/>
    </xf>
    <xf numFmtId="0" fontId="290" fillId="0" borderId="0" xfId="0" applyFont="1" applyFill="1" applyAlignment="1">
      <alignment vertical="center"/>
    </xf>
    <xf numFmtId="0" fontId="289" fillId="0" borderId="0" xfId="0" applyFont="1" applyFill="1"/>
    <xf numFmtId="339" fontId="281" fillId="0" borderId="2" xfId="1656" applyNumberFormat="1" applyFont="1" applyFill="1" applyBorder="1" applyAlignment="1">
      <alignment vertical="center" shrinkToFit="1"/>
    </xf>
    <xf numFmtId="0" fontId="281" fillId="0" borderId="2" xfId="0" applyFont="1" applyFill="1" applyBorder="1" applyAlignment="1">
      <alignment vertical="center"/>
    </xf>
    <xf numFmtId="277" fontId="281" fillId="0" borderId="2" xfId="0" applyNumberFormat="1" applyFont="1" applyFill="1" applyBorder="1" applyAlignment="1">
      <alignment vertical="center"/>
    </xf>
    <xf numFmtId="169" fontId="281" fillId="0" borderId="2" xfId="1656" applyNumberFormat="1" applyFont="1" applyFill="1" applyBorder="1" applyAlignment="1">
      <alignment horizontal="center" vertical="center" shrinkToFit="1"/>
    </xf>
    <xf numFmtId="2" fontId="281" fillId="0" borderId="2" xfId="0" applyNumberFormat="1" applyFont="1" applyFill="1" applyBorder="1" applyAlignment="1">
      <alignment vertical="center"/>
    </xf>
    <xf numFmtId="0" fontId="281" fillId="0" borderId="0" xfId="0" applyFont="1" applyFill="1"/>
    <xf numFmtId="175" fontId="200" fillId="0" borderId="2" xfId="1656" applyNumberFormat="1" applyFont="1" applyFill="1" applyBorder="1" applyAlignment="1">
      <alignment horizontal="right" vertical="center" shrinkToFit="1"/>
    </xf>
    <xf numFmtId="339" fontId="37" fillId="0" borderId="2" xfId="1656" applyNumberFormat="1" applyFont="1" applyFill="1" applyBorder="1" applyAlignment="1">
      <alignment vertical="center" shrinkToFit="1"/>
    </xf>
    <xf numFmtId="0" fontId="37" fillId="0" borderId="2" xfId="0" applyFont="1" applyFill="1" applyBorder="1" applyAlignment="1">
      <alignment vertical="center"/>
    </xf>
    <xf numFmtId="169" fontId="37" fillId="0" borderId="2" xfId="1656" applyNumberFormat="1" applyFont="1" applyFill="1" applyBorder="1" applyAlignment="1">
      <alignment horizontal="center" vertical="center" shrinkToFit="1"/>
    </xf>
    <xf numFmtId="169" fontId="200" fillId="0" borderId="2" xfId="1656" applyNumberFormat="1" applyFont="1" applyFill="1" applyBorder="1" applyAlignment="1">
      <alignment horizontal="right" vertical="center" shrinkToFit="1"/>
    </xf>
    <xf numFmtId="0" fontId="200" fillId="0" borderId="2" xfId="0" applyFont="1" applyFill="1" applyBorder="1" applyAlignment="1">
      <alignment vertical="center" wrapText="1"/>
    </xf>
    <xf numFmtId="1" fontId="200" fillId="0" borderId="2" xfId="1" applyNumberFormat="1" applyFont="1" applyFill="1" applyBorder="1" applyAlignment="1">
      <alignment horizontal="center" vertical="center" wrapText="1"/>
    </xf>
    <xf numFmtId="0" fontId="200" fillId="0" borderId="2" xfId="0" applyFont="1" applyFill="1" applyBorder="1" applyAlignment="1">
      <alignment horizontal="center" vertical="center" wrapText="1"/>
    </xf>
    <xf numFmtId="175" fontId="200" fillId="0" borderId="2" xfId="1656" applyNumberFormat="1" applyFont="1" applyFill="1" applyBorder="1" applyAlignment="1">
      <alignment vertical="center" shrinkToFit="1"/>
    </xf>
    <xf numFmtId="9" fontId="37" fillId="0" borderId="2" xfId="4263" applyFont="1" applyFill="1" applyBorder="1" applyAlignment="1">
      <alignment horizontal="center" vertical="center" shrinkToFit="1"/>
    </xf>
    <xf numFmtId="0" fontId="132" fillId="0" borderId="2" xfId="0" applyFont="1" applyFill="1" applyBorder="1" applyAlignment="1">
      <alignment horizontal="justify" vertical="center" wrapText="1"/>
    </xf>
    <xf numFmtId="277" fontId="37" fillId="0" borderId="2" xfId="0" applyNumberFormat="1" applyFont="1" applyFill="1" applyBorder="1" applyAlignment="1">
      <alignment vertical="center"/>
    </xf>
    <xf numFmtId="339" fontId="37" fillId="0" borderId="2" xfId="1656" applyNumberFormat="1" applyFont="1" applyFill="1" applyBorder="1" applyAlignment="1">
      <alignment horizontal="center" vertical="center" shrinkToFit="1"/>
    </xf>
    <xf numFmtId="175" fontId="281" fillId="0" borderId="2" xfId="1656" applyNumberFormat="1" applyFont="1" applyFill="1" applyBorder="1" applyAlignment="1">
      <alignment horizontal="right" vertical="center" shrinkToFit="1"/>
    </xf>
    <xf numFmtId="0" fontId="288" fillId="0" borderId="2" xfId="0" applyFont="1" applyFill="1" applyBorder="1" applyAlignment="1">
      <alignment vertical="center" wrapText="1"/>
    </xf>
    <xf numFmtId="1" fontId="288" fillId="0" borderId="2" xfId="1" applyNumberFormat="1" applyFont="1" applyFill="1" applyBorder="1" applyAlignment="1">
      <alignment horizontal="center" vertical="center" wrapText="1"/>
    </xf>
    <xf numFmtId="175" fontId="288" fillId="0" borderId="2" xfId="1656" applyNumberFormat="1" applyFont="1" applyFill="1" applyBorder="1" applyAlignment="1">
      <alignment vertical="center" shrinkToFit="1"/>
    </xf>
    <xf numFmtId="0" fontId="287" fillId="0" borderId="0" xfId="0" applyFont="1" applyFill="1" applyBorder="1" applyAlignment="1">
      <alignment vertical="center" shrinkToFit="1"/>
    </xf>
    <xf numFmtId="0" fontId="37" fillId="0" borderId="0" xfId="0" applyFont="1" applyFill="1" applyAlignment="1">
      <alignment horizontal="left"/>
    </xf>
    <xf numFmtId="0" fontId="40" fillId="0" borderId="0" xfId="0" applyFont="1" applyFill="1" applyAlignment="1"/>
    <xf numFmtId="0" fontId="40" fillId="0" borderId="0" xfId="0" applyFont="1" applyFill="1" applyAlignment="1">
      <alignment horizontal="center"/>
    </xf>
    <xf numFmtId="0" fontId="10" fillId="0" borderId="0" xfId="0" applyNumberFormat="1" applyFont="1" applyAlignment="1">
      <alignment horizontal="center" vertical="center" wrapText="1"/>
    </xf>
    <xf numFmtId="0" fontId="291" fillId="0" borderId="2" xfId="0" applyFont="1" applyBorder="1" applyAlignment="1">
      <alignment vertical="center" wrapText="1"/>
    </xf>
    <xf numFmtId="167" fontId="293" fillId="0" borderId="2" xfId="0" applyNumberFormat="1" applyFont="1" applyFill="1" applyBorder="1" applyAlignment="1">
      <alignment horizontal="center" vertical="center" shrinkToFit="1"/>
    </xf>
    <xf numFmtId="175" fontId="291" fillId="51" borderId="2" xfId="4265" applyNumberFormat="1" applyFont="1" applyFill="1" applyBorder="1" applyAlignment="1">
      <alignment horizontal="center" vertical="center" shrinkToFit="1"/>
    </xf>
    <xf numFmtId="167" fontId="132" fillId="0" borderId="2" xfId="4265" applyNumberFormat="1" applyFont="1" applyBorder="1" applyAlignment="1">
      <alignment horizontal="center" vertical="center" shrinkToFit="1"/>
    </xf>
    <xf numFmtId="0" fontId="292" fillId="52" borderId="2" xfId="0" applyFont="1" applyFill="1" applyBorder="1" applyAlignment="1">
      <alignment vertical="center" wrapText="1"/>
    </xf>
    <xf numFmtId="0" fontId="132" fillId="51" borderId="2" xfId="0" applyFont="1" applyFill="1" applyBorder="1" applyAlignment="1">
      <alignment horizontal="left" vertical="center" wrapText="1"/>
    </xf>
    <xf numFmtId="0" fontId="291" fillId="0" borderId="2" xfId="0" quotePrefix="1" applyFont="1" applyBorder="1" applyAlignment="1">
      <alignment horizontal="left" vertical="center" wrapText="1"/>
    </xf>
    <xf numFmtId="0" fontId="291" fillId="0" borderId="2" xfId="0" applyFont="1" applyBorder="1" applyAlignment="1">
      <alignment horizontal="left" vertical="center" wrapText="1"/>
    </xf>
    <xf numFmtId="0" fontId="278" fillId="51" borderId="2" xfId="0" applyFont="1" applyFill="1" applyBorder="1" applyAlignment="1">
      <alignment horizontal="left" vertical="center" wrapText="1"/>
    </xf>
    <xf numFmtId="0" fontId="294" fillId="0" borderId="0" xfId="0" applyFont="1" applyBorder="1" applyAlignment="1">
      <alignment horizontal="center" vertical="center" wrapText="1"/>
    </xf>
    <xf numFmtId="0" fontId="294" fillId="0" borderId="0" xfId="0" applyFont="1"/>
    <xf numFmtId="245" fontId="294" fillId="0" borderId="0" xfId="0" applyNumberFormat="1" applyFont="1"/>
    <xf numFmtId="245" fontId="294" fillId="0" borderId="0" xfId="0" applyNumberFormat="1" applyFont="1" applyBorder="1" applyAlignment="1">
      <alignment horizontal="center" vertical="center" wrapText="1"/>
    </xf>
    <xf numFmtId="0" fontId="295" fillId="0" borderId="53" xfId="0" applyFont="1" applyBorder="1" applyAlignment="1">
      <alignment horizontal="center" vertical="center" wrapText="1"/>
    </xf>
    <xf numFmtId="0" fontId="295" fillId="0" borderId="0" xfId="0" applyFont="1" applyBorder="1" applyAlignment="1">
      <alignment horizontal="center" vertical="center" wrapText="1"/>
    </xf>
    <xf numFmtId="245" fontId="295" fillId="0" borderId="0" xfId="0" applyNumberFormat="1" applyFont="1" applyBorder="1" applyAlignment="1">
      <alignment horizontal="center" vertical="center" wrapText="1"/>
    </xf>
    <xf numFmtId="0" fontId="295" fillId="0" borderId="0" xfId="0" applyFont="1"/>
    <xf numFmtId="0" fontId="294" fillId="0" borderId="53" xfId="0" applyFont="1" applyBorder="1" applyAlignment="1">
      <alignment horizontal="center" vertical="center" wrapText="1"/>
    </xf>
    <xf numFmtId="0" fontId="294" fillId="0" borderId="53" xfId="0" applyFont="1" applyBorder="1" applyAlignment="1">
      <alignment horizontal="left" vertical="center" wrapText="1"/>
    </xf>
    <xf numFmtId="0" fontId="294" fillId="0" borderId="53" xfId="0" applyFont="1" applyBorder="1" applyAlignment="1">
      <alignment vertical="center" wrapText="1"/>
    </xf>
    <xf numFmtId="245" fontId="294" fillId="0" borderId="53" xfId="4265" applyNumberFormat="1" applyFont="1" applyBorder="1" applyAlignment="1">
      <alignment vertical="center" shrinkToFit="1"/>
    </xf>
    <xf numFmtId="0" fontId="294" fillId="0" borderId="0" xfId="0" applyFont="1" applyBorder="1" applyAlignment="1">
      <alignment vertical="center" wrapText="1"/>
    </xf>
    <xf numFmtId="175" fontId="294" fillId="0" borderId="0" xfId="0" applyNumberFormat="1" applyFont="1"/>
    <xf numFmtId="0" fontId="294" fillId="0" borderId="53" xfId="0" applyFont="1" applyBorder="1" applyAlignment="1">
      <alignment horizontal="left" vertical="center" shrinkToFit="1"/>
    </xf>
    <xf numFmtId="0" fontId="296" fillId="0" borderId="53" xfId="0" applyFont="1" applyFill="1" applyBorder="1" applyAlignment="1">
      <alignment vertical="center" wrapText="1"/>
    </xf>
    <xf numFmtId="245" fontId="294" fillId="0" borderId="0" xfId="0" applyNumberFormat="1" applyFont="1" applyBorder="1" applyAlignment="1">
      <alignment vertical="center" wrapText="1"/>
    </xf>
    <xf numFmtId="0" fontId="295" fillId="0" borderId="53" xfId="0" applyFont="1" applyBorder="1" applyAlignment="1">
      <alignment horizontal="justify" vertical="center" wrapText="1"/>
    </xf>
    <xf numFmtId="0" fontId="295" fillId="0" borderId="53" xfId="0" applyFont="1" applyFill="1" applyBorder="1" applyAlignment="1">
      <alignment horizontal="center" vertical="center" wrapText="1"/>
    </xf>
    <xf numFmtId="0" fontId="295" fillId="0" borderId="53" xfId="0" applyFont="1" applyBorder="1" applyAlignment="1">
      <alignment horizontal="center" wrapText="1"/>
    </xf>
    <xf numFmtId="0" fontId="295" fillId="0" borderId="53" xfId="0" quotePrefix="1" applyFont="1" applyBorder="1" applyAlignment="1">
      <alignment horizontal="center" vertical="center" wrapText="1"/>
    </xf>
    <xf numFmtId="245" fontId="295" fillId="0" borderId="53" xfId="4265" applyNumberFormat="1" applyFont="1" applyFill="1" applyBorder="1" applyAlignment="1">
      <alignment horizontal="center" vertical="center" shrinkToFit="1"/>
    </xf>
    <xf numFmtId="245" fontId="295" fillId="0" borderId="53" xfId="4265" applyNumberFormat="1" applyFont="1" applyBorder="1" applyAlignment="1">
      <alignment vertical="center" shrinkToFit="1"/>
    </xf>
    <xf numFmtId="245" fontId="295" fillId="51" borderId="53" xfId="4265" applyNumberFormat="1" applyFont="1" applyFill="1" applyBorder="1" applyAlignment="1">
      <alignment vertical="center" shrinkToFit="1"/>
    </xf>
    <xf numFmtId="245" fontId="295" fillId="0" borderId="53" xfId="0" applyNumberFormat="1" applyFont="1" applyBorder="1" applyAlignment="1">
      <alignment vertical="center" wrapText="1"/>
    </xf>
    <xf numFmtId="245" fontId="295" fillId="0" borderId="0" xfId="0" applyNumberFormat="1" applyFont="1" applyBorder="1" applyAlignment="1">
      <alignment vertical="center" wrapText="1"/>
    </xf>
    <xf numFmtId="0" fontId="294" fillId="0" borderId="53" xfId="0" applyFont="1" applyBorder="1" applyAlignment="1">
      <alignment wrapText="1"/>
    </xf>
    <xf numFmtId="245" fontId="296" fillId="0" borderId="53" xfId="4265" applyNumberFormat="1" applyFont="1" applyFill="1" applyBorder="1" applyAlignment="1">
      <alignment vertical="center" shrinkToFit="1"/>
    </xf>
    <xf numFmtId="0" fontId="295" fillId="0" borderId="53" xfId="0" applyFont="1" applyBorder="1" applyAlignment="1">
      <alignment vertical="center" wrapText="1"/>
    </xf>
    <xf numFmtId="245" fontId="294" fillId="0" borderId="53" xfId="0" applyNumberFormat="1" applyFont="1" applyBorder="1" applyAlignment="1">
      <alignment vertical="center" wrapText="1"/>
    </xf>
    <xf numFmtId="0" fontId="295" fillId="51" borderId="53" xfId="0" applyFont="1" applyFill="1" applyBorder="1" applyAlignment="1">
      <alignment horizontal="center" vertical="center" wrapText="1"/>
    </xf>
    <xf numFmtId="0" fontId="295" fillId="51" borderId="53" xfId="0" applyFont="1" applyFill="1" applyBorder="1" applyAlignment="1">
      <alignment horizontal="justify" vertical="center" wrapText="1"/>
    </xf>
    <xf numFmtId="0" fontId="295" fillId="51" borderId="53" xfId="0" applyFont="1" applyFill="1" applyBorder="1" applyAlignment="1">
      <alignment horizontal="center" wrapText="1"/>
    </xf>
    <xf numFmtId="0" fontId="295" fillId="51" borderId="53" xfId="0" applyFont="1" applyFill="1" applyBorder="1" applyAlignment="1">
      <alignment vertical="center" wrapText="1"/>
    </xf>
    <xf numFmtId="0" fontId="294" fillId="51" borderId="53" xfId="0" applyFont="1" applyFill="1" applyBorder="1" applyAlignment="1">
      <alignment vertical="center" wrapText="1"/>
    </xf>
    <xf numFmtId="245" fontId="295" fillId="51" borderId="53" xfId="4265" applyNumberFormat="1" applyFont="1" applyFill="1" applyBorder="1" applyAlignment="1">
      <alignment horizontal="center" vertical="center" shrinkToFit="1"/>
    </xf>
    <xf numFmtId="0" fontId="294" fillId="51" borderId="0" xfId="0" applyFont="1" applyFill="1" applyBorder="1" applyAlignment="1">
      <alignment vertical="center" wrapText="1"/>
    </xf>
    <xf numFmtId="245" fontId="294" fillId="51" borderId="0" xfId="0" applyNumberFormat="1" applyFont="1" applyFill="1" applyBorder="1" applyAlignment="1">
      <alignment vertical="center" wrapText="1"/>
    </xf>
    <xf numFmtId="175" fontId="294" fillId="51" borderId="0" xfId="0" applyNumberFormat="1" applyFont="1" applyFill="1"/>
    <xf numFmtId="0" fontId="294" fillId="51" borderId="0" xfId="0" applyFont="1" applyFill="1"/>
    <xf numFmtId="0" fontId="295" fillId="0" borderId="53" xfId="0" applyFont="1" applyBorder="1" applyAlignment="1">
      <alignment horizontal="left" vertical="center" wrapText="1"/>
    </xf>
    <xf numFmtId="0" fontId="295" fillId="0" borderId="53" xfId="0" applyFont="1" applyBorder="1" applyAlignment="1">
      <alignment wrapText="1"/>
    </xf>
    <xf numFmtId="245" fontId="295" fillId="50" borderId="0" xfId="0" applyNumberFormat="1" applyFont="1" applyFill="1" applyBorder="1" applyAlignment="1">
      <alignment vertical="center" wrapText="1"/>
    </xf>
    <xf numFmtId="0" fontId="295" fillId="0" borderId="0" xfId="0" applyFont="1" applyBorder="1" applyAlignment="1">
      <alignment vertical="center" wrapText="1"/>
    </xf>
    <xf numFmtId="175" fontId="295" fillId="0" borderId="0" xfId="0" applyNumberFormat="1" applyFont="1"/>
    <xf numFmtId="0" fontId="296" fillId="0" borderId="53" xfId="0" quotePrefix="1" applyFont="1" applyFill="1" applyBorder="1" applyAlignment="1">
      <alignment horizontal="center" vertical="center" wrapText="1"/>
    </xf>
    <xf numFmtId="0" fontId="296" fillId="0" borderId="53" xfId="0" applyFont="1" applyFill="1" applyBorder="1" applyAlignment="1">
      <alignment wrapText="1"/>
    </xf>
    <xf numFmtId="175" fontId="296" fillId="0" borderId="53" xfId="0" applyNumberFormat="1" applyFont="1" applyFill="1" applyBorder="1" applyAlignment="1">
      <alignment vertical="center" wrapText="1"/>
    </xf>
    <xf numFmtId="0" fontId="296" fillId="0" borderId="0" xfId="0" applyFont="1" applyFill="1" applyBorder="1" applyAlignment="1">
      <alignment vertical="center" wrapText="1"/>
    </xf>
    <xf numFmtId="0" fontId="295" fillId="0" borderId="0" xfId="0" applyFont="1" applyFill="1"/>
    <xf numFmtId="0" fontId="295" fillId="51" borderId="53" xfId="0" quotePrefix="1" applyFont="1" applyFill="1" applyBorder="1" applyAlignment="1">
      <alignment horizontal="center" vertical="center"/>
    </xf>
    <xf numFmtId="0" fontId="295" fillId="0" borderId="53" xfId="0" applyFont="1" applyFill="1" applyBorder="1" applyAlignment="1">
      <alignment horizontal="center" wrapText="1"/>
    </xf>
    <xf numFmtId="245" fontId="295" fillId="0" borderId="53" xfId="4265" applyNumberFormat="1" applyFont="1" applyFill="1" applyBorder="1" applyAlignment="1">
      <alignment horizontal="right" vertical="center" shrinkToFit="1"/>
    </xf>
    <xf numFmtId="0" fontId="295" fillId="0" borderId="52" xfId="0" applyFont="1" applyFill="1" applyBorder="1" applyAlignment="1">
      <alignment vertical="center" wrapText="1"/>
    </xf>
    <xf numFmtId="0" fontId="295" fillId="0" borderId="53" xfId="0" applyFont="1" applyFill="1" applyBorder="1" applyAlignment="1">
      <alignment horizontal="center" vertical="center"/>
    </xf>
    <xf numFmtId="245" fontId="295" fillId="0" borderId="0" xfId="0" applyNumberFormat="1" applyFont="1" applyFill="1" applyBorder="1" applyAlignment="1">
      <alignment horizontal="center" vertical="center"/>
    </xf>
    <xf numFmtId="0" fontId="295" fillId="0" borderId="0" xfId="0" applyFont="1" applyFill="1" applyBorder="1" applyAlignment="1">
      <alignment horizontal="center" vertical="center"/>
    </xf>
    <xf numFmtId="343" fontId="295" fillId="0" borderId="0" xfId="0" applyNumberFormat="1" applyFont="1" applyFill="1" applyAlignment="1">
      <alignment horizontal="left"/>
    </xf>
    <xf numFmtId="0" fontId="295" fillId="0" borderId="0" xfId="0" applyFont="1" applyFill="1" applyAlignment="1">
      <alignment horizontal="center"/>
    </xf>
    <xf numFmtId="245" fontId="295" fillId="0" borderId="0" xfId="0" applyNumberFormat="1" applyFont="1" applyFill="1"/>
    <xf numFmtId="0" fontId="295" fillId="0" borderId="53" xfId="0" applyFont="1" applyFill="1" applyBorder="1" applyAlignment="1">
      <alignment horizontal="center" shrinkToFit="1"/>
    </xf>
    <xf numFmtId="0" fontId="295" fillId="0" borderId="53" xfId="0" applyFont="1" applyFill="1" applyBorder="1" applyAlignment="1">
      <alignment horizontal="justify" vertical="center" wrapText="1"/>
    </xf>
    <xf numFmtId="175" fontId="295" fillId="0" borderId="0" xfId="0" applyNumberFormat="1" applyFont="1" applyFill="1" applyAlignment="1">
      <alignment horizontal="center"/>
    </xf>
    <xf numFmtId="175" fontId="295" fillId="0" borderId="53" xfId="0" applyNumberFormat="1" applyFont="1" applyFill="1" applyBorder="1" applyAlignment="1">
      <alignment horizontal="justify" vertical="center" wrapText="1"/>
    </xf>
    <xf numFmtId="245" fontId="295" fillId="0" borderId="0" xfId="0" applyNumberFormat="1" applyFont="1" applyFill="1" applyBorder="1" applyAlignment="1">
      <alignment horizontal="justify" vertical="center" wrapText="1"/>
    </xf>
    <xf numFmtId="0" fontId="295" fillId="0" borderId="0" xfId="0" applyFont="1" applyFill="1" applyBorder="1" applyAlignment="1">
      <alignment horizontal="justify" vertical="center" wrapText="1"/>
    </xf>
    <xf numFmtId="0" fontId="294" fillId="51" borderId="53" xfId="0" quotePrefix="1" applyFont="1" applyFill="1" applyBorder="1" applyAlignment="1">
      <alignment horizontal="center" vertical="center"/>
    </xf>
    <xf numFmtId="0" fontId="294" fillId="0" borderId="53" xfId="0" applyFont="1" applyBorder="1" applyAlignment="1">
      <alignment vertical="center" shrinkToFit="1"/>
    </xf>
    <xf numFmtId="0" fontId="294" fillId="0" borderId="53" xfId="0" applyFont="1" applyFill="1" applyBorder="1" applyAlignment="1">
      <alignment horizontal="center" vertical="center" wrapText="1"/>
    </xf>
    <xf numFmtId="0" fontId="294" fillId="0" borderId="53" xfId="0" applyFont="1" applyFill="1" applyBorder="1" applyAlignment="1">
      <alignment horizontal="center" wrapText="1"/>
    </xf>
    <xf numFmtId="245" fontId="294" fillId="0" borderId="53" xfId="4265" applyNumberFormat="1" applyFont="1" applyFill="1" applyBorder="1" applyAlignment="1">
      <alignment horizontal="center" vertical="center" shrinkToFit="1"/>
    </xf>
    <xf numFmtId="0" fontId="294" fillId="0" borderId="53" xfId="0" applyFont="1" applyFill="1" applyBorder="1" applyAlignment="1">
      <alignment horizontal="justify" vertical="center" wrapText="1"/>
    </xf>
    <xf numFmtId="245" fontId="294" fillId="0" borderId="0" xfId="0" applyNumberFormat="1" applyFont="1" applyFill="1" applyBorder="1" applyAlignment="1">
      <alignment horizontal="center" vertical="center" wrapText="1"/>
    </xf>
    <xf numFmtId="0" fontId="294" fillId="0" borderId="0" xfId="0" applyFont="1" applyFill="1" applyBorder="1" applyAlignment="1">
      <alignment horizontal="center" vertical="center" wrapText="1"/>
    </xf>
    <xf numFmtId="0" fontId="294" fillId="0" borderId="0" xfId="0" applyFont="1" applyFill="1"/>
    <xf numFmtId="245" fontId="294" fillId="0" borderId="0" xfId="0" applyNumberFormat="1" applyFont="1" applyFill="1"/>
    <xf numFmtId="175" fontId="294" fillId="0" borderId="53" xfId="0" applyNumberFormat="1" applyFont="1" applyBorder="1" applyAlignment="1">
      <alignment vertical="center" wrapText="1"/>
    </xf>
    <xf numFmtId="245" fontId="295" fillId="51" borderId="53" xfId="4265" applyNumberFormat="1" applyFont="1" applyFill="1" applyBorder="1" applyAlignment="1">
      <alignment horizontal="right" vertical="center" shrinkToFit="1"/>
    </xf>
    <xf numFmtId="245" fontId="294" fillId="51" borderId="53" xfId="4265" applyNumberFormat="1" applyFont="1" applyFill="1" applyBorder="1" applyAlignment="1">
      <alignment horizontal="right" vertical="center" shrinkToFit="1"/>
    </xf>
    <xf numFmtId="175" fontId="294" fillId="51" borderId="53" xfId="0" applyNumberFormat="1" applyFont="1" applyFill="1" applyBorder="1" applyAlignment="1">
      <alignment vertical="center" wrapText="1"/>
    </xf>
    <xf numFmtId="245" fontId="295" fillId="51" borderId="53" xfId="0" applyNumberFormat="1" applyFont="1" applyFill="1" applyBorder="1" applyAlignment="1">
      <alignment vertical="center" wrapText="1"/>
    </xf>
    <xf numFmtId="245" fontId="295" fillId="51" borderId="0" xfId="0" applyNumberFormat="1" applyFont="1" applyFill="1" applyBorder="1" applyAlignment="1">
      <alignment vertical="center" wrapText="1"/>
    </xf>
    <xf numFmtId="245" fontId="294" fillId="51" borderId="0" xfId="0" applyNumberFormat="1" applyFont="1" applyFill="1"/>
    <xf numFmtId="245" fontId="295" fillId="0" borderId="53" xfId="4265" applyNumberFormat="1" applyFont="1" applyBorder="1" applyAlignment="1">
      <alignment horizontal="right" vertical="center" shrinkToFit="1"/>
    </xf>
    <xf numFmtId="245" fontId="294" fillId="0" borderId="53" xfId="4265" applyNumberFormat="1" applyFont="1" applyBorder="1" applyAlignment="1">
      <alignment horizontal="right" vertical="center" shrinkToFit="1"/>
    </xf>
    <xf numFmtId="245" fontId="294" fillId="51" borderId="53" xfId="0" applyNumberFormat="1" applyFont="1" applyFill="1" applyBorder="1" applyAlignment="1">
      <alignment vertical="center" wrapText="1"/>
    </xf>
    <xf numFmtId="245" fontId="295" fillId="50" borderId="0" xfId="0" applyNumberFormat="1" applyFont="1" applyFill="1" applyBorder="1" applyAlignment="1">
      <alignment horizontal="center" vertical="center" wrapText="1"/>
    </xf>
    <xf numFmtId="175" fontId="295" fillId="0" borderId="0" xfId="0" applyNumberFormat="1" applyFont="1" applyFill="1"/>
    <xf numFmtId="0" fontId="294" fillId="0" borderId="53" xfId="0" applyFont="1" applyBorder="1" applyAlignment="1">
      <alignment horizontal="justify" vertical="center" wrapText="1"/>
    </xf>
    <xf numFmtId="0" fontId="294" fillId="0" borderId="53" xfId="0" applyFont="1" applyFill="1" applyBorder="1" applyAlignment="1">
      <alignment horizontal="center" vertical="center"/>
    </xf>
    <xf numFmtId="0" fontId="294" fillId="0" borderId="0" xfId="0" applyFont="1" applyFill="1" applyBorder="1" applyAlignment="1">
      <alignment horizontal="center" vertical="center"/>
    </xf>
    <xf numFmtId="343" fontId="294" fillId="0" borderId="0" xfId="0" applyNumberFormat="1" applyFont="1" applyFill="1" applyAlignment="1">
      <alignment horizontal="left"/>
    </xf>
    <xf numFmtId="0" fontId="294" fillId="0" borderId="0" xfId="0" applyFont="1" applyFill="1" applyAlignment="1">
      <alignment horizontal="center"/>
    </xf>
    <xf numFmtId="0" fontId="294" fillId="0" borderId="53" xfId="0" applyFont="1" applyBorder="1"/>
    <xf numFmtId="0" fontId="294" fillId="0" borderId="53" xfId="0" applyFont="1" applyBorder="1" applyAlignment="1">
      <alignment horizontal="justify" wrapText="1"/>
    </xf>
    <xf numFmtId="0" fontId="294" fillId="0" borderId="53" xfId="0" applyFont="1" applyBorder="1" applyAlignment="1"/>
    <xf numFmtId="245" fontId="294" fillId="0" borderId="53" xfId="0" applyNumberFormat="1" applyFont="1" applyBorder="1"/>
    <xf numFmtId="0" fontId="294" fillId="0" borderId="0" xfId="0" applyFont="1" applyBorder="1"/>
    <xf numFmtId="0" fontId="295" fillId="0" borderId="53" xfId="0" applyFont="1" applyBorder="1" applyAlignment="1">
      <alignment horizontal="center" vertical="center"/>
    </xf>
    <xf numFmtId="0" fontId="295" fillId="0" borderId="53" xfId="0" applyFont="1" applyBorder="1" applyAlignment="1">
      <alignment vertical="center"/>
    </xf>
    <xf numFmtId="245" fontId="295" fillId="0" borderId="53" xfId="0" applyNumberFormat="1" applyFont="1" applyBorder="1" applyAlignment="1">
      <alignment vertical="center"/>
    </xf>
    <xf numFmtId="245" fontId="295" fillId="0" borderId="53" xfId="4265" applyNumberFormat="1" applyFont="1" applyBorder="1" applyAlignment="1">
      <alignment vertical="center"/>
    </xf>
    <xf numFmtId="0" fontId="295" fillId="0" borderId="53" xfId="0" applyFont="1" applyBorder="1"/>
    <xf numFmtId="0" fontId="295" fillId="0" borderId="0" xfId="0" applyFont="1" applyBorder="1"/>
    <xf numFmtId="0" fontId="294" fillId="0" borderId="0" xfId="0" applyFont="1" applyAlignment="1">
      <alignment horizontal="center"/>
    </xf>
    <xf numFmtId="0" fontId="294" fillId="0" borderId="0" xfId="0" applyFont="1" applyAlignment="1">
      <alignment horizontal="center" vertical="center" wrapText="1"/>
    </xf>
    <xf numFmtId="0" fontId="297" fillId="0" borderId="0" xfId="0" applyFont="1" applyAlignment="1">
      <alignment horizontal="center" vertical="center" wrapText="1"/>
    </xf>
    <xf numFmtId="0" fontId="297" fillId="0" borderId="0" xfId="0" applyFont="1" applyBorder="1" applyAlignment="1">
      <alignment horizontal="right" vertical="center"/>
    </xf>
    <xf numFmtId="1" fontId="295" fillId="0" borderId="2" xfId="1" quotePrefix="1" applyNumberFormat="1" applyFont="1" applyFill="1" applyBorder="1" applyAlignment="1">
      <alignment horizontal="justify" vertical="center" wrapText="1"/>
    </xf>
    <xf numFmtId="1" fontId="295" fillId="0" borderId="2" xfId="1" applyNumberFormat="1" applyFont="1" applyFill="1" applyBorder="1" applyAlignment="1">
      <alignment horizontal="center" vertical="center" wrapText="1"/>
    </xf>
    <xf numFmtId="338" fontId="295" fillId="0" borderId="2" xfId="1" applyNumberFormat="1" applyFont="1" applyFill="1" applyBorder="1" applyAlignment="1">
      <alignment horizontal="right" vertical="center"/>
    </xf>
    <xf numFmtId="1" fontId="294" fillId="0" borderId="53" xfId="1" applyNumberFormat="1" applyFont="1" applyFill="1" applyBorder="1" applyAlignment="1">
      <alignment horizontal="center" vertical="center" wrapText="1"/>
    </xf>
    <xf numFmtId="0" fontId="295" fillId="51" borderId="53" xfId="0" quotePrefix="1" applyFont="1" applyFill="1" applyBorder="1" applyAlignment="1">
      <alignment horizontal="center" vertical="center" wrapText="1"/>
    </xf>
    <xf numFmtId="175" fontId="16" fillId="0" borderId="0" xfId="11" applyNumberFormat="1" applyFont="1" applyAlignment="1">
      <alignment vertical="center" wrapText="1"/>
    </xf>
    <xf numFmtId="0" fontId="31" fillId="0" borderId="0" xfId="0" applyFont="1" applyFill="1"/>
    <xf numFmtId="0" fontId="31" fillId="0" borderId="0" xfId="0" applyFont="1" applyFill="1" applyAlignment="1">
      <alignment horizontal="center"/>
    </xf>
    <xf numFmtId="0" fontId="31" fillId="0" borderId="0" xfId="0" applyFont="1" applyFill="1" applyAlignment="1"/>
    <xf numFmtId="175" fontId="31" fillId="0" borderId="0" xfId="0" applyNumberFormat="1" applyFont="1" applyFill="1" applyAlignment="1">
      <alignment horizontal="left"/>
    </xf>
    <xf numFmtId="175" fontId="31" fillId="0" borderId="0" xfId="0" applyNumberFormat="1" applyFont="1" applyFill="1"/>
    <xf numFmtId="0" fontId="42" fillId="0" borderId="2" xfId="0" applyFont="1" applyFill="1" applyBorder="1" applyAlignment="1">
      <alignment vertical="center" wrapText="1"/>
    </xf>
    <xf numFmtId="0" fontId="42" fillId="0" borderId="2" xfId="0" applyFont="1" applyFill="1" applyBorder="1" applyAlignment="1">
      <alignment horizontal="center" vertical="center"/>
    </xf>
    <xf numFmtId="0" fontId="42" fillId="0" borderId="2" xfId="0" applyFont="1" applyFill="1" applyBorder="1" applyAlignment="1">
      <alignment horizontal="center" wrapText="1"/>
    </xf>
    <xf numFmtId="0" fontId="300" fillId="0" borderId="2" xfId="0" applyFont="1" applyFill="1" applyBorder="1" applyAlignment="1">
      <alignment horizontal="center" vertical="center" wrapText="1"/>
    </xf>
    <xf numFmtId="0" fontId="300" fillId="0" borderId="2" xfId="0" applyFont="1" applyFill="1" applyBorder="1" applyAlignment="1">
      <alignment horizontal="left" vertical="center" wrapText="1"/>
    </xf>
    <xf numFmtId="0" fontId="300" fillId="0" borderId="2" xfId="0" applyFont="1" applyFill="1" applyBorder="1" applyAlignment="1">
      <alignment horizontal="center" vertical="center" shrinkToFit="1"/>
    </xf>
    <xf numFmtId="175" fontId="300" fillId="0" borderId="2" xfId="4265" applyNumberFormat="1" applyFont="1" applyFill="1" applyBorder="1" applyAlignment="1">
      <alignment horizontal="center" vertical="center" shrinkToFit="1"/>
    </xf>
    <xf numFmtId="0" fontId="301" fillId="0" borderId="2" xfId="0" applyFont="1" applyFill="1" applyBorder="1" applyAlignment="1">
      <alignment vertical="center"/>
    </xf>
    <xf numFmtId="0" fontId="301" fillId="0" borderId="0" xfId="0" applyFont="1" applyFill="1" applyAlignment="1">
      <alignment vertical="center"/>
    </xf>
    <xf numFmtId="0" fontId="300" fillId="0" borderId="2" xfId="0" applyFont="1" applyFill="1" applyBorder="1" applyAlignment="1">
      <alignment vertical="center" wrapText="1"/>
    </xf>
    <xf numFmtId="0" fontId="300" fillId="0" borderId="2" xfId="0" applyFont="1" applyFill="1" applyBorder="1" applyAlignment="1">
      <alignment vertical="center"/>
    </xf>
    <xf numFmtId="0" fontId="300" fillId="0" borderId="0" xfId="0" applyFont="1" applyFill="1" applyAlignment="1">
      <alignment vertical="center"/>
    </xf>
    <xf numFmtId="0" fontId="42" fillId="0" borderId="2" xfId="0" applyFont="1" applyFill="1" applyBorder="1" applyAlignment="1">
      <alignment vertical="center" shrinkToFit="1"/>
    </xf>
    <xf numFmtId="0" fontId="42" fillId="0" borderId="2" xfId="0" applyFont="1" applyFill="1" applyBorder="1" applyAlignment="1">
      <alignment horizontal="center" vertical="center" shrinkToFit="1"/>
    </xf>
    <xf numFmtId="175" fontId="42" fillId="0" borderId="2" xfId="4265" applyNumberFormat="1" applyFont="1" applyFill="1" applyBorder="1" applyAlignment="1">
      <alignment horizontal="center" vertical="center" shrinkToFit="1"/>
    </xf>
    <xf numFmtId="0" fontId="31" fillId="0" borderId="2" xfId="0" applyFont="1" applyFill="1" applyBorder="1" applyAlignment="1">
      <alignment vertical="center"/>
    </xf>
    <xf numFmtId="0" fontId="31" fillId="0" borderId="0" xfId="0" applyFont="1" applyFill="1" applyAlignment="1">
      <alignment vertical="center"/>
    </xf>
    <xf numFmtId="0" fontId="42" fillId="0" borderId="2" xfId="0" applyFont="1" applyFill="1" applyBorder="1" applyAlignment="1">
      <alignment vertical="center"/>
    </xf>
    <xf numFmtId="0" fontId="42" fillId="0" borderId="0" xfId="0" applyFont="1" applyFill="1" applyAlignment="1">
      <alignment vertical="center"/>
    </xf>
    <xf numFmtId="175" fontId="31" fillId="0" borderId="2" xfId="4265" applyNumberFormat="1" applyFont="1" applyFill="1" applyBorder="1" applyAlignment="1">
      <alignment horizontal="center" vertical="center" shrinkToFit="1"/>
    </xf>
    <xf numFmtId="175" fontId="42" fillId="0" borderId="2" xfId="4265" applyNumberFormat="1" applyFont="1" applyFill="1" applyBorder="1" applyAlignment="1">
      <alignment vertical="center" shrinkToFit="1"/>
    </xf>
    <xf numFmtId="0" fontId="280" fillId="0" borderId="0" xfId="0" applyFont="1" applyFill="1" applyAlignment="1">
      <alignment vertical="center"/>
    </xf>
    <xf numFmtId="175" fontId="42" fillId="0" borderId="2" xfId="4265" applyNumberFormat="1" applyFont="1" applyFill="1" applyBorder="1" applyAlignment="1">
      <alignment horizontal="right" vertical="center" shrinkToFit="1"/>
    </xf>
    <xf numFmtId="0" fontId="31" fillId="0" borderId="0" xfId="0" applyFont="1" applyFill="1" applyBorder="1" applyAlignment="1">
      <alignment vertical="center"/>
    </xf>
    <xf numFmtId="175" fontId="31" fillId="0" borderId="2" xfId="4265" applyNumberFormat="1" applyFont="1" applyFill="1" applyBorder="1" applyAlignment="1">
      <alignment horizontal="right" vertical="center" shrinkToFit="1"/>
    </xf>
    <xf numFmtId="175" fontId="31" fillId="0" borderId="2" xfId="0" applyNumberFormat="1" applyFont="1" applyFill="1" applyBorder="1" applyAlignment="1">
      <alignment vertical="center" shrinkToFit="1"/>
    </xf>
    <xf numFmtId="0" fontId="302" fillId="0" borderId="2" xfId="0" applyFont="1" applyFill="1" applyBorder="1" applyAlignment="1">
      <alignment horizontal="center" vertical="center" wrapText="1"/>
    </xf>
    <xf numFmtId="0" fontId="302" fillId="0" borderId="2" xfId="0" applyFont="1" applyFill="1" applyBorder="1" applyAlignment="1">
      <alignment horizontal="center" vertical="center" shrinkToFit="1"/>
    </xf>
    <xf numFmtId="175" fontId="302" fillId="0" borderId="2" xfId="4265" applyNumberFormat="1" applyFont="1" applyFill="1" applyBorder="1" applyAlignment="1">
      <alignment horizontal="center" vertical="center" shrinkToFit="1"/>
    </xf>
    <xf numFmtId="220" fontId="42" fillId="0" borderId="2" xfId="4263" applyNumberFormat="1" applyFont="1" applyFill="1" applyBorder="1" applyAlignment="1">
      <alignment vertical="center" shrinkToFit="1"/>
    </xf>
    <xf numFmtId="0" fontId="302" fillId="0" borderId="2" xfId="0" applyFont="1" applyFill="1" applyBorder="1" applyAlignment="1">
      <alignment vertical="center"/>
    </xf>
    <xf numFmtId="0" fontId="302" fillId="0" borderId="0" xfId="0" applyFont="1" applyFill="1" applyAlignment="1">
      <alignment vertical="center"/>
    </xf>
    <xf numFmtId="0" fontId="42" fillId="0" borderId="2" xfId="0" applyFont="1" applyFill="1" applyBorder="1" applyAlignment="1">
      <alignment horizontal="left" vertical="center"/>
    </xf>
    <xf numFmtId="175" fontId="31" fillId="0" borderId="2" xfId="4265" applyNumberFormat="1" applyFont="1" applyFill="1" applyBorder="1" applyAlignment="1">
      <alignment vertical="center" shrinkToFit="1"/>
    </xf>
    <xf numFmtId="175" fontId="42" fillId="0" borderId="2" xfId="0" applyNumberFormat="1" applyFont="1" applyFill="1" applyBorder="1" applyAlignment="1">
      <alignment vertical="center" shrinkToFit="1"/>
    </xf>
    <xf numFmtId="0" fontId="42" fillId="0" borderId="0" xfId="0" applyFont="1" applyFill="1" applyBorder="1" applyAlignment="1">
      <alignment vertical="center"/>
    </xf>
    <xf numFmtId="0" fontId="42" fillId="0" borderId="0" xfId="0" applyFont="1" applyFill="1"/>
    <xf numFmtId="0" fontId="31" fillId="0" borderId="0" xfId="0" applyFont="1" applyFill="1" applyAlignment="1">
      <alignment horizontal="left"/>
    </xf>
    <xf numFmtId="175" fontId="7" fillId="0" borderId="53" xfId="4265" applyNumberFormat="1" applyFont="1" applyFill="1" applyBorder="1" applyAlignment="1">
      <alignment horizontal="center" vertical="center" wrapText="1"/>
    </xf>
    <xf numFmtId="0" fontId="7" fillId="0" borderId="0" xfId="0" applyFont="1" applyFill="1" applyBorder="1" applyAlignment="1">
      <alignment horizontal="center"/>
    </xf>
    <xf numFmtId="0" fontId="16" fillId="0" borderId="53" xfId="0" applyFont="1" applyFill="1" applyBorder="1" applyAlignment="1">
      <alignment horizontal="justify" vertical="center" wrapText="1" shrinkToFit="1"/>
    </xf>
    <xf numFmtId="0" fontId="16" fillId="0" borderId="53" xfId="0" applyFont="1" applyFill="1" applyBorder="1" applyAlignment="1">
      <alignment horizontal="left" vertical="center" shrinkToFit="1"/>
    </xf>
    <xf numFmtId="0" fontId="16" fillId="0" borderId="53" xfId="0" applyFont="1" applyFill="1" applyBorder="1" applyAlignment="1">
      <alignment vertical="center" shrinkToFit="1"/>
    </xf>
    <xf numFmtId="339" fontId="16" fillId="0" borderId="53" xfId="4265" applyNumberFormat="1" applyFont="1" applyFill="1" applyBorder="1" applyAlignment="1">
      <alignment vertical="center" shrinkToFit="1"/>
    </xf>
    <xf numFmtId="339" fontId="16" fillId="0" borderId="53" xfId="4265" applyNumberFormat="1" applyFont="1" applyFill="1" applyBorder="1" applyAlignment="1">
      <alignment horizontal="center" vertical="center" shrinkToFit="1"/>
    </xf>
    <xf numFmtId="175" fontId="16" fillId="0" borderId="53" xfId="4265" applyNumberFormat="1" applyFont="1" applyFill="1" applyBorder="1" applyAlignment="1">
      <alignment horizontal="right" vertical="center" shrinkToFit="1"/>
    </xf>
    <xf numFmtId="0" fontId="7" fillId="0" borderId="53" xfId="0" applyFont="1" applyFill="1" applyBorder="1" applyAlignment="1">
      <alignment vertical="center"/>
    </xf>
    <xf numFmtId="0" fontId="7" fillId="0" borderId="0" xfId="0" applyFont="1" applyFill="1" applyAlignment="1">
      <alignment vertical="center"/>
    </xf>
    <xf numFmtId="0" fontId="7" fillId="0" borderId="53" xfId="0" applyFont="1" applyFill="1" applyBorder="1" applyAlignment="1">
      <alignment horizontal="left" vertical="center" wrapText="1"/>
    </xf>
    <xf numFmtId="44" fontId="7" fillId="0" borderId="53" xfId="0" applyNumberFormat="1" applyFont="1" applyFill="1" applyBorder="1" applyAlignment="1">
      <alignment horizontal="justify" vertical="center" wrapText="1"/>
    </xf>
    <xf numFmtId="0" fontId="276" fillId="0" borderId="53" xfId="0" applyFont="1" applyFill="1" applyBorder="1" applyAlignment="1">
      <alignment horizontal="left" vertical="center" wrapText="1"/>
    </xf>
    <xf numFmtId="0" fontId="276" fillId="0" borderId="53" xfId="0" applyFont="1" applyBorder="1" applyAlignment="1">
      <alignment horizontal="center" vertical="center" shrinkToFit="1"/>
    </xf>
    <xf numFmtId="0" fontId="276" fillId="0" borderId="53" xfId="0" applyFont="1" applyBorder="1" applyAlignment="1">
      <alignment horizontal="center" vertical="center" wrapText="1"/>
    </xf>
    <xf numFmtId="0" fontId="7" fillId="0" borderId="53" xfId="0" applyFont="1" applyBorder="1" applyAlignment="1">
      <alignment horizontal="justify" vertical="center" wrapText="1"/>
    </xf>
    <xf numFmtId="0" fontId="7" fillId="0" borderId="53" xfId="0" applyFont="1" applyBorder="1" applyAlignment="1">
      <alignment horizontal="center" vertical="center" shrinkToFit="1"/>
    </xf>
    <xf numFmtId="339" fontId="7" fillId="0" borderId="53" xfId="4265" applyNumberFormat="1" applyFont="1" applyBorder="1" applyAlignment="1">
      <alignment horizontal="center" vertical="center" wrapText="1"/>
    </xf>
    <xf numFmtId="0" fontId="7" fillId="0" borderId="53" xfId="0" applyFont="1" applyBorder="1" applyAlignment="1">
      <alignment horizontal="center" vertical="center" wrapText="1"/>
    </xf>
    <xf numFmtId="175" fontId="7" fillId="51" borderId="53" xfId="4265" applyNumberFormat="1" applyFont="1" applyFill="1" applyBorder="1" applyAlignment="1">
      <alignment vertical="center" wrapText="1" shrinkToFit="1"/>
    </xf>
    <xf numFmtId="0" fontId="7" fillId="0" borderId="7" xfId="0" applyFont="1" applyBorder="1" applyAlignment="1">
      <alignment horizontal="justify" vertical="center" wrapText="1"/>
    </xf>
    <xf numFmtId="0" fontId="7" fillId="0" borderId="7" xfId="0" applyFont="1" applyFill="1" applyBorder="1" applyAlignment="1">
      <alignment horizontal="center" vertical="center" wrapText="1"/>
    </xf>
    <xf numFmtId="175" fontId="7" fillId="51" borderId="7" xfId="4265" applyNumberFormat="1" applyFont="1" applyFill="1" applyBorder="1" applyAlignment="1">
      <alignment horizontal="center" vertical="center" shrinkToFit="1"/>
    </xf>
    <xf numFmtId="0" fontId="7" fillId="0" borderId="7" xfId="0" applyFont="1" applyBorder="1" applyAlignment="1">
      <alignment horizontal="center" vertical="center" wrapText="1"/>
    </xf>
    <xf numFmtId="339" fontId="7" fillId="0" borderId="7" xfId="4265" applyNumberFormat="1" applyFont="1" applyBorder="1" applyAlignment="1">
      <alignment horizontal="center" vertical="center" wrapText="1"/>
    </xf>
    <xf numFmtId="175" fontId="7" fillId="51" borderId="7" xfId="4265" applyNumberFormat="1" applyFont="1" applyFill="1" applyBorder="1" applyAlignment="1">
      <alignment vertical="center" wrapText="1" shrinkToFit="1"/>
    </xf>
    <xf numFmtId="245" fontId="7" fillId="0" borderId="53" xfId="4265" applyNumberFormat="1" applyFont="1" applyBorder="1" applyAlignment="1">
      <alignment vertical="center" shrinkToFit="1"/>
    </xf>
    <xf numFmtId="0" fontId="7" fillId="0" borderId="0" xfId="0" applyFont="1" applyFill="1"/>
    <xf numFmtId="0" fontId="7" fillId="0" borderId="0" xfId="0" applyFont="1" applyFill="1" applyAlignment="1">
      <alignment horizontal="center"/>
    </xf>
    <xf numFmtId="339" fontId="7" fillId="0" borderId="0" xfId="4265" applyNumberFormat="1" applyFont="1" applyFill="1" applyAlignment="1"/>
    <xf numFmtId="339" fontId="7" fillId="0" borderId="0" xfId="4265" applyNumberFormat="1" applyFont="1" applyFill="1"/>
    <xf numFmtId="0" fontId="16" fillId="0" borderId="53" xfId="0" applyFont="1" applyFill="1" applyBorder="1" applyAlignment="1">
      <alignment horizontal="center" vertical="center" wrapText="1"/>
    </xf>
    <xf numFmtId="0" fontId="16" fillId="0" borderId="0" xfId="0" applyFont="1" applyFill="1"/>
    <xf numFmtId="0" fontId="7" fillId="0" borderId="0" xfId="0" applyFont="1" applyFill="1" applyAlignment="1">
      <alignment horizontal="left"/>
    </xf>
    <xf numFmtId="0" fontId="16" fillId="0" borderId="53" xfId="0" applyFont="1" applyFill="1" applyBorder="1"/>
    <xf numFmtId="0" fontId="16" fillId="0" borderId="53" xfId="0" applyFont="1" applyFill="1" applyBorder="1" applyAlignment="1">
      <alignment horizontal="center"/>
    </xf>
    <xf numFmtId="0" fontId="16" fillId="0" borderId="53" xfId="0" applyFont="1" applyFill="1" applyBorder="1" applyAlignment="1">
      <alignment horizontal="left"/>
    </xf>
    <xf numFmtId="175" fontId="16" fillId="0" borderId="53" xfId="0" applyNumberFormat="1" applyFont="1" applyFill="1" applyBorder="1"/>
    <xf numFmtId="175" fontId="16" fillId="0" borderId="53" xfId="4265" applyNumberFormat="1" applyFont="1" applyFill="1" applyBorder="1" applyAlignment="1">
      <alignment shrinkToFit="1"/>
    </xf>
    <xf numFmtId="0" fontId="276" fillId="0" borderId="53" xfId="0" applyFont="1" applyFill="1" applyBorder="1" applyAlignment="1">
      <alignment horizontal="center" vertical="center" wrapText="1"/>
    </xf>
    <xf numFmtId="175" fontId="276" fillId="0" borderId="53" xfId="4265" applyNumberFormat="1" applyFont="1" applyFill="1" applyBorder="1" applyAlignment="1">
      <alignment horizontal="center" vertical="center" wrapText="1"/>
    </xf>
    <xf numFmtId="9" fontId="276" fillId="0" borderId="53" xfId="4263" applyFont="1" applyFill="1" applyBorder="1" applyAlignment="1">
      <alignment horizontal="center" vertical="center" shrinkToFit="1"/>
    </xf>
    <xf numFmtId="0" fontId="276" fillId="0" borderId="0" xfId="0" applyFont="1" applyFill="1"/>
    <xf numFmtId="9" fontId="16" fillId="0" borderId="53" xfId="4263" applyFont="1" applyFill="1" applyBorder="1" applyAlignment="1">
      <alignment horizontal="center" vertical="center" shrinkToFit="1"/>
    </xf>
    <xf numFmtId="0" fontId="276" fillId="0" borderId="53" xfId="0" applyFont="1" applyFill="1" applyBorder="1" applyAlignment="1">
      <alignment horizontal="center" vertical="center"/>
    </xf>
    <xf numFmtId="0" fontId="303" fillId="0" borderId="53" xfId="0" applyFont="1" applyFill="1" applyBorder="1"/>
    <xf numFmtId="0" fontId="276" fillId="0" borderId="53" xfId="0" applyFont="1" applyBorder="1" applyAlignment="1">
      <alignment horizontal="justify" vertical="center" wrapText="1"/>
    </xf>
    <xf numFmtId="339" fontId="276" fillId="0" borderId="53" xfId="4265" applyNumberFormat="1" applyFont="1" applyBorder="1" applyAlignment="1">
      <alignment horizontal="center" vertical="center" wrapText="1"/>
    </xf>
    <xf numFmtId="175" fontId="276" fillId="51" borderId="53" xfId="4265" applyNumberFormat="1" applyFont="1" applyFill="1" applyBorder="1" applyAlignment="1">
      <alignment horizontal="center" vertical="center" shrinkToFit="1"/>
    </xf>
    <xf numFmtId="175" fontId="276" fillId="51" borderId="53" xfId="4265" applyNumberFormat="1" applyFont="1" applyFill="1" applyBorder="1" applyAlignment="1">
      <alignment vertical="center" wrapText="1" shrinkToFit="1"/>
    </xf>
    <xf numFmtId="175" fontId="276" fillId="51" borderId="53" xfId="4265" applyNumberFormat="1" applyFont="1" applyFill="1" applyBorder="1" applyAlignment="1">
      <alignment horizontal="center" vertical="center" wrapText="1" shrinkToFit="1"/>
    </xf>
    <xf numFmtId="0" fontId="294" fillId="0" borderId="53" xfId="0" applyFont="1" applyFill="1" applyBorder="1" applyAlignment="1">
      <alignment horizontal="center" vertical="center" wrapText="1"/>
    </xf>
    <xf numFmtId="0" fontId="295" fillId="0" borderId="0" xfId="0" applyFont="1" applyFill="1"/>
    <xf numFmtId="0" fontId="294" fillId="0" borderId="53" xfId="0" applyFont="1" applyFill="1" applyBorder="1" applyAlignment="1">
      <alignment horizontal="center" vertical="center"/>
    </xf>
    <xf numFmtId="0" fontId="294" fillId="0" borderId="53" xfId="0" applyFont="1" applyFill="1" applyBorder="1" applyAlignment="1">
      <alignment horizontal="center" wrapText="1"/>
    </xf>
    <xf numFmtId="0" fontId="7" fillId="0" borderId="53" xfId="0" applyFont="1" applyFill="1" applyBorder="1" applyAlignment="1">
      <alignment horizontal="center" vertical="center"/>
    </xf>
    <xf numFmtId="0" fontId="7" fillId="0" borderId="53" xfId="0" applyFont="1" applyFill="1" applyBorder="1" applyAlignment="1">
      <alignment horizontal="center" vertical="center" wrapText="1"/>
    </xf>
    <xf numFmtId="175" fontId="7" fillId="51" borderId="53" xfId="4265" applyNumberFormat="1" applyFont="1" applyFill="1" applyBorder="1" applyAlignment="1">
      <alignment horizontal="center" vertical="center" shrinkToFit="1"/>
    </xf>
    <xf numFmtId="9" fontId="7" fillId="0" borderId="53" xfId="4263" applyFont="1" applyFill="1" applyBorder="1" applyAlignment="1">
      <alignment horizontal="center" vertical="center" shrinkToFit="1"/>
    </xf>
    <xf numFmtId="175" fontId="7" fillId="51" borderId="53" xfId="4265" applyNumberFormat="1" applyFont="1" applyFill="1" applyBorder="1" applyAlignment="1">
      <alignment horizontal="center" vertical="center" wrapText="1" shrinkToFit="1"/>
    </xf>
    <xf numFmtId="0" fontId="295" fillId="0" borderId="53" xfId="0" applyFont="1" applyFill="1" applyBorder="1" applyAlignment="1">
      <alignment horizontal="justify" vertical="center" wrapText="1"/>
    </xf>
    <xf numFmtId="0" fontId="31" fillId="0" borderId="53" xfId="0" applyFont="1" applyFill="1" applyBorder="1" applyAlignment="1">
      <alignment horizontal="center" vertical="center" wrapText="1"/>
    </xf>
    <xf numFmtId="0" fontId="304" fillId="0" borderId="53" xfId="0" applyFont="1" applyBorder="1" applyAlignment="1">
      <alignment horizontal="center" vertical="center" wrapText="1"/>
    </xf>
    <xf numFmtId="0" fontId="37" fillId="0" borderId="0" xfId="2612" applyFont="1" applyFill="1"/>
    <xf numFmtId="3" fontId="37" fillId="0" borderId="53" xfId="2612" applyNumberFormat="1" applyFont="1" applyFill="1" applyBorder="1" applyAlignment="1">
      <alignment horizontal="right" vertical="center" shrinkToFit="1"/>
    </xf>
    <xf numFmtId="0" fontId="37" fillId="0" borderId="53" xfId="2612" applyFont="1" applyFill="1" applyBorder="1" applyAlignment="1">
      <alignment horizontal="justify" vertical="center" wrapText="1"/>
    </xf>
    <xf numFmtId="0" fontId="31" fillId="0" borderId="53" xfId="0" applyFont="1" applyFill="1" applyBorder="1" applyAlignment="1">
      <alignment horizontal="left" vertical="center" wrapText="1"/>
    </xf>
    <xf numFmtId="175" fontId="31" fillId="0" borderId="53" xfId="4265" applyNumberFormat="1" applyFont="1" applyFill="1" applyBorder="1" applyAlignment="1">
      <alignment horizontal="right" vertical="center" shrinkToFit="1"/>
    </xf>
    <xf numFmtId="175" fontId="31" fillId="0" borderId="53" xfId="4265" applyNumberFormat="1" applyFont="1" applyFill="1" applyBorder="1" applyAlignment="1">
      <alignment vertical="center" shrinkToFit="1"/>
    </xf>
    <xf numFmtId="0" fontId="31" fillId="0" borderId="53" xfId="0" applyFont="1" applyFill="1" applyBorder="1" applyAlignment="1">
      <alignment vertical="center"/>
    </xf>
    <xf numFmtId="0" fontId="31" fillId="0" borderId="2" xfId="0" quotePrefix="1" applyFont="1" applyFill="1" applyBorder="1" applyAlignment="1">
      <alignment horizontal="center" vertical="center"/>
    </xf>
    <xf numFmtId="220" fontId="31" fillId="0" borderId="2" xfId="4263" applyNumberFormat="1" applyFont="1" applyFill="1" applyBorder="1" applyAlignment="1">
      <alignment vertical="center" shrinkToFit="1"/>
    </xf>
    <xf numFmtId="220" fontId="301" fillId="0" borderId="2" xfId="4263" applyNumberFormat="1" applyFont="1" applyFill="1" applyBorder="1" applyAlignment="1">
      <alignment vertical="center" shrinkToFit="1"/>
    </xf>
    <xf numFmtId="220" fontId="16" fillId="0" borderId="53" xfId="4263" applyNumberFormat="1" applyFont="1" applyFill="1" applyBorder="1" applyAlignment="1">
      <alignment horizontal="center" vertical="center" shrinkToFit="1"/>
    </xf>
    <xf numFmtId="0" fontId="50" fillId="0" borderId="0" xfId="0" applyFont="1" applyFill="1"/>
    <xf numFmtId="0" fontId="304" fillId="0" borderId="0" xfId="0" applyFont="1" applyFill="1" applyAlignment="1">
      <alignment horizontal="center"/>
    </xf>
    <xf numFmtId="0" fontId="304" fillId="0" borderId="0" xfId="0" applyFont="1" applyFill="1" applyAlignment="1">
      <alignment horizontal="left"/>
    </xf>
    <xf numFmtId="0" fontId="304" fillId="0" borderId="0" xfId="0" applyFont="1" applyFill="1"/>
    <xf numFmtId="339" fontId="304" fillId="0" borderId="0" xfId="4265" applyNumberFormat="1" applyFont="1" applyFill="1" applyAlignment="1"/>
    <xf numFmtId="339" fontId="304" fillId="0" borderId="0" xfId="4265" applyNumberFormat="1" applyFont="1" applyFill="1"/>
    <xf numFmtId="0" fontId="279" fillId="0" borderId="53" xfId="0" applyFont="1" applyFill="1" applyBorder="1" applyAlignment="1">
      <alignment horizontal="center"/>
    </xf>
    <xf numFmtId="0" fontId="279" fillId="0" borderId="53" xfId="0" applyFont="1" applyFill="1" applyBorder="1" applyAlignment="1">
      <alignment horizontal="left"/>
    </xf>
    <xf numFmtId="0" fontId="279" fillId="0" borderId="53" xfId="0" applyFont="1" applyFill="1" applyBorder="1"/>
    <xf numFmtId="175" fontId="279" fillId="0" borderId="53" xfId="0" applyNumberFormat="1" applyFont="1" applyFill="1" applyBorder="1"/>
    <xf numFmtId="175" fontId="279" fillId="0" borderId="53" xfId="4265" applyNumberFormat="1" applyFont="1" applyFill="1" applyBorder="1" applyAlignment="1">
      <alignment shrinkToFit="1"/>
    </xf>
    <xf numFmtId="9" fontId="279" fillId="0" borderId="53" xfId="4263" applyFont="1" applyFill="1" applyBorder="1" applyAlignment="1">
      <alignment horizontal="center" vertical="center" shrinkToFit="1"/>
    </xf>
    <xf numFmtId="0" fontId="49" fillId="0" borderId="0" xfId="0" applyFont="1" applyFill="1"/>
    <xf numFmtId="0" fontId="304" fillId="0" borderId="53" xfId="0" applyFont="1" applyFill="1" applyBorder="1" applyAlignment="1">
      <alignment horizontal="center" vertical="center"/>
    </xf>
    <xf numFmtId="0" fontId="304" fillId="0" borderId="53" xfId="0" applyFont="1" applyFill="1" applyBorder="1" applyAlignment="1">
      <alignment horizontal="justify" vertical="center" wrapText="1"/>
    </xf>
    <xf numFmtId="0" fontId="304" fillId="0" borderId="53" xfId="0" applyFont="1" applyFill="1" applyBorder="1" applyAlignment="1">
      <alignment horizontal="center" vertical="center" wrapText="1"/>
    </xf>
    <xf numFmtId="175" fontId="304" fillId="0" borderId="53" xfId="4265" applyNumberFormat="1" applyFont="1" applyFill="1" applyBorder="1" applyAlignment="1">
      <alignment horizontal="center" vertical="center" wrapText="1"/>
    </xf>
    <xf numFmtId="175" fontId="304" fillId="51" borderId="53" xfId="4265" applyNumberFormat="1" applyFont="1" applyFill="1" applyBorder="1" applyAlignment="1">
      <alignment horizontal="center" vertical="center" shrinkToFit="1"/>
    </xf>
    <xf numFmtId="9" fontId="304" fillId="0" borderId="53" xfId="4263" applyFont="1" applyFill="1" applyBorder="1" applyAlignment="1">
      <alignment horizontal="center" vertical="center" shrinkToFit="1"/>
    </xf>
    <xf numFmtId="0" fontId="279" fillId="0" borderId="53" xfId="0" applyFont="1" applyFill="1" applyBorder="1" applyAlignment="1">
      <alignment horizontal="center" vertical="center"/>
    </xf>
    <xf numFmtId="0" fontId="279" fillId="0" borderId="53" xfId="0" applyFont="1" applyFill="1" applyBorder="1" applyAlignment="1">
      <alignment horizontal="justify" vertical="center" wrapText="1"/>
    </xf>
    <xf numFmtId="0" fontId="304" fillId="0" borderId="53" xfId="0" quotePrefix="1" applyFont="1" applyFill="1" applyBorder="1" applyAlignment="1">
      <alignment horizontal="center" vertical="center"/>
    </xf>
    <xf numFmtId="175" fontId="304" fillId="0" borderId="53" xfId="4265" applyNumberFormat="1" applyFont="1" applyFill="1" applyBorder="1" applyAlignment="1">
      <alignment horizontal="center" vertical="center" shrinkToFit="1"/>
    </xf>
    <xf numFmtId="9" fontId="304" fillId="0" borderId="53" xfId="4263" applyFont="1" applyFill="1" applyBorder="1" applyAlignment="1">
      <alignment horizontal="center" vertical="center" wrapText="1" shrinkToFit="1"/>
    </xf>
    <xf numFmtId="175" fontId="304" fillId="51" borderId="52" xfId="4265" applyNumberFormat="1" applyFont="1" applyFill="1" applyBorder="1" applyAlignment="1">
      <alignment vertical="center" wrapText="1" shrinkToFit="1"/>
    </xf>
    <xf numFmtId="1" fontId="304" fillId="0" borderId="53" xfId="1" applyNumberFormat="1" applyFont="1" applyFill="1" applyBorder="1" applyAlignment="1">
      <alignment horizontal="center" vertical="center" wrapText="1"/>
    </xf>
    <xf numFmtId="175" fontId="304" fillId="0" borderId="53" xfId="4265" applyNumberFormat="1" applyFont="1" applyFill="1" applyBorder="1" applyAlignment="1">
      <alignment horizontal="right" vertical="center" shrinkToFit="1"/>
    </xf>
    <xf numFmtId="0" fontId="50" fillId="0" borderId="53" xfId="0" quotePrefix="1" applyFont="1" applyFill="1" applyBorder="1" applyAlignment="1">
      <alignment horizontal="center" vertical="center"/>
    </xf>
    <xf numFmtId="0" fontId="50" fillId="0" borderId="53" xfId="0" applyFont="1" applyFill="1" applyBorder="1" applyAlignment="1">
      <alignment horizontal="center" vertical="center" wrapText="1"/>
    </xf>
    <xf numFmtId="175" fontId="50" fillId="0" borderId="53" xfId="4265" applyNumberFormat="1" applyFont="1" applyFill="1" applyBorder="1" applyAlignment="1">
      <alignment horizontal="center" vertical="center" wrapText="1"/>
    </xf>
    <xf numFmtId="9" fontId="50" fillId="0" borderId="53" xfId="4263" applyFont="1" applyFill="1" applyBorder="1" applyAlignment="1">
      <alignment horizontal="center" vertical="center" shrinkToFit="1"/>
    </xf>
    <xf numFmtId="0" fontId="20" fillId="0" borderId="0" xfId="0" applyFont="1" applyFill="1" applyBorder="1" applyAlignment="1">
      <alignment vertical="center" wrapText="1"/>
    </xf>
    <xf numFmtId="0" fontId="304" fillId="0" borderId="0" xfId="0" applyFont="1" applyFill="1" applyAlignment="1"/>
    <xf numFmtId="175" fontId="304" fillId="0" borderId="0" xfId="0" applyNumberFormat="1" applyFont="1" applyFill="1" applyAlignment="1">
      <alignment horizontal="left"/>
    </xf>
    <xf numFmtId="175" fontId="304" fillId="0" borderId="0" xfId="0" applyNumberFormat="1" applyFont="1" applyFill="1"/>
    <xf numFmtId="0" fontId="279" fillId="0" borderId="53" xfId="0" applyFont="1" applyFill="1" applyBorder="1" applyAlignment="1">
      <alignment horizontal="center" wrapText="1"/>
    </xf>
    <xf numFmtId="0" fontId="279" fillId="0" borderId="0" xfId="0" applyFont="1" applyFill="1"/>
    <xf numFmtId="0" fontId="304" fillId="0" borderId="53" xfId="0" applyFont="1" applyFill="1" applyBorder="1" applyAlignment="1">
      <alignment vertical="center" shrinkToFit="1"/>
    </xf>
    <xf numFmtId="0" fontId="304" fillId="0" borderId="53" xfId="0" applyFont="1" applyFill="1" applyBorder="1" applyAlignment="1">
      <alignment horizontal="center" vertical="center" shrinkToFit="1"/>
    </xf>
    <xf numFmtId="0" fontId="304" fillId="0" borderId="53" xfId="0" applyFont="1" applyFill="1" applyBorder="1" applyAlignment="1">
      <alignment horizontal="center"/>
    </xf>
    <xf numFmtId="0" fontId="304" fillId="0" borderId="53" xfId="0" applyFont="1" applyFill="1" applyBorder="1"/>
    <xf numFmtId="0" fontId="279" fillId="0" borderId="53" xfId="0" applyFont="1" applyBorder="1" applyAlignment="1">
      <alignment horizontal="justify" vertical="center" wrapText="1"/>
    </xf>
    <xf numFmtId="0" fontId="304" fillId="0" borderId="53" xfId="0" applyFont="1" applyBorder="1" applyAlignment="1">
      <alignment horizontal="center" vertical="center" shrinkToFit="1"/>
    </xf>
    <xf numFmtId="0" fontId="304" fillId="0" borderId="53" xfId="0" quotePrefix="1" applyFont="1" applyFill="1" applyBorder="1" applyAlignment="1">
      <alignment horizontal="center" vertical="center" wrapText="1"/>
    </xf>
    <xf numFmtId="175" fontId="50" fillId="51" borderId="53" xfId="4265" applyNumberFormat="1" applyFont="1" applyFill="1" applyBorder="1" applyAlignment="1">
      <alignment horizontal="center" vertical="center" shrinkToFit="1"/>
    </xf>
    <xf numFmtId="0" fontId="50" fillId="0" borderId="0" xfId="0" applyFont="1" applyFill="1" applyAlignment="1">
      <alignment horizontal="center"/>
    </xf>
    <xf numFmtId="0" fontId="50" fillId="0" borderId="0" xfId="0" applyFont="1" applyFill="1" applyAlignment="1">
      <alignment horizontal="left"/>
    </xf>
    <xf numFmtId="339" fontId="50" fillId="0" borderId="0" xfId="4265" applyNumberFormat="1" applyFont="1" applyFill="1" applyAlignment="1"/>
    <xf numFmtId="339" fontId="50" fillId="0" borderId="0" xfId="4265" applyNumberFormat="1" applyFont="1" applyFill="1"/>
    <xf numFmtId="0" fontId="50" fillId="0" borderId="0" xfId="0" applyFont="1" applyFill="1" applyBorder="1" applyAlignment="1">
      <alignment horizontal="center"/>
    </xf>
    <xf numFmtId="0" fontId="49" fillId="0" borderId="53" xfId="0" applyFont="1" applyFill="1" applyBorder="1" applyAlignment="1">
      <alignment horizontal="justify" vertical="center" wrapText="1" shrinkToFit="1"/>
    </xf>
    <xf numFmtId="0" fontId="49" fillId="0" borderId="53" xfId="0" applyFont="1" applyFill="1" applyBorder="1" applyAlignment="1">
      <alignment horizontal="left" vertical="center" shrinkToFit="1"/>
    </xf>
    <xf numFmtId="0" fontId="49" fillId="0" borderId="53" xfId="0" applyFont="1" applyFill="1" applyBorder="1" applyAlignment="1">
      <alignment vertical="center" shrinkToFit="1"/>
    </xf>
    <xf numFmtId="339" fontId="49" fillId="0" borderId="53" xfId="4265" applyNumberFormat="1" applyFont="1" applyFill="1" applyBorder="1" applyAlignment="1">
      <alignment vertical="center" shrinkToFit="1"/>
    </xf>
    <xf numFmtId="339" fontId="49" fillId="0" borderId="53" xfId="4265" applyNumberFormat="1" applyFont="1" applyFill="1" applyBorder="1" applyAlignment="1">
      <alignment horizontal="center" vertical="center" shrinkToFit="1"/>
    </xf>
    <xf numFmtId="175" fontId="49" fillId="0" borderId="53" xfId="4265" applyNumberFormat="1" applyFont="1" applyFill="1" applyBorder="1" applyAlignment="1">
      <alignment horizontal="right" vertical="center" shrinkToFit="1"/>
    </xf>
    <xf numFmtId="9" fontId="49" fillId="0" borderId="53" xfId="4263" applyFont="1" applyFill="1" applyBorder="1" applyAlignment="1">
      <alignment horizontal="center" vertical="center" shrinkToFit="1"/>
    </xf>
    <xf numFmtId="0" fontId="50" fillId="0" borderId="53" xfId="0" applyFont="1" applyFill="1" applyBorder="1" applyAlignment="1">
      <alignment vertical="center"/>
    </xf>
    <xf numFmtId="0" fontId="50" fillId="0" borderId="0" xfId="0" applyFont="1" applyFill="1" applyAlignment="1">
      <alignment vertical="center"/>
    </xf>
    <xf numFmtId="0" fontId="49" fillId="0" borderId="53" xfId="0" applyFont="1" applyFill="1" applyBorder="1" applyAlignment="1">
      <alignment horizontal="center"/>
    </xf>
    <xf numFmtId="0" fontId="49" fillId="0" borderId="53" xfId="0" applyFont="1" applyFill="1" applyBorder="1" applyAlignment="1">
      <alignment horizontal="left"/>
    </xf>
    <xf numFmtId="0" fontId="49" fillId="0" borderId="53" xfId="0" applyFont="1" applyFill="1" applyBorder="1"/>
    <xf numFmtId="175" fontId="49" fillId="0" borderId="53" xfId="0" applyNumberFormat="1" applyFont="1" applyFill="1" applyBorder="1"/>
    <xf numFmtId="175" fontId="49" fillId="0" borderId="53" xfId="4265" applyNumberFormat="1" applyFont="1" applyFill="1" applyBorder="1" applyAlignment="1">
      <alignment shrinkToFit="1"/>
    </xf>
    <xf numFmtId="0" fontId="50" fillId="0" borderId="53" xfId="0" applyFont="1" applyFill="1" applyBorder="1" applyAlignment="1">
      <alignment horizontal="center" vertical="center"/>
    </xf>
    <xf numFmtId="0" fontId="50" fillId="0" borderId="53" xfId="0" applyFont="1" applyFill="1" applyBorder="1" applyAlignment="1">
      <alignment horizontal="left" vertical="center" wrapText="1"/>
    </xf>
    <xf numFmtId="175" fontId="50" fillId="51" borderId="53" xfId="4265" applyNumberFormat="1" applyFont="1" applyFill="1" applyBorder="1" applyAlignment="1">
      <alignment horizontal="center" vertical="center" wrapText="1" shrinkToFit="1"/>
    </xf>
    <xf numFmtId="0" fontId="49" fillId="0" borderId="53"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37" fillId="0" borderId="53" xfId="0" applyFont="1" applyFill="1" applyBorder="1" applyAlignment="1">
      <alignment horizontal="left" vertical="center" wrapText="1"/>
    </xf>
    <xf numFmtId="0" fontId="37" fillId="0" borderId="53" xfId="0" applyFont="1" applyFill="1" applyBorder="1" applyAlignment="1">
      <alignment horizontal="center" vertical="center" wrapText="1"/>
    </xf>
    <xf numFmtId="0" fontId="37" fillId="0" borderId="53" xfId="0" applyFont="1" applyFill="1" applyBorder="1" applyAlignment="1">
      <alignment horizontal="right" vertical="center" wrapText="1"/>
    </xf>
    <xf numFmtId="0" fontId="16" fillId="0" borderId="53" xfId="0" applyFont="1" applyFill="1" applyBorder="1" applyAlignment="1">
      <alignment horizontal="center" vertical="center"/>
    </xf>
    <xf numFmtId="0" fontId="16" fillId="0" borderId="53" xfId="0" applyFont="1" applyFill="1" applyBorder="1" applyAlignment="1">
      <alignment horizontal="justify" vertical="center" wrapText="1"/>
    </xf>
    <xf numFmtId="0" fontId="16" fillId="0" borderId="53" xfId="0" applyFont="1" applyFill="1" applyBorder="1" applyAlignment="1">
      <alignment vertical="center"/>
    </xf>
    <xf numFmtId="175" fontId="16" fillId="0" borderId="53" xfId="0" applyNumberFormat="1" applyFont="1" applyFill="1" applyBorder="1" applyAlignment="1">
      <alignment vertical="center"/>
    </xf>
    <xf numFmtId="175" fontId="16" fillId="0" borderId="53" xfId="4265" applyNumberFormat="1" applyFont="1" applyFill="1" applyBorder="1" applyAlignment="1">
      <alignment vertical="center" shrinkToFit="1"/>
    </xf>
    <xf numFmtId="0" fontId="16" fillId="0" borderId="0" xfId="0" applyFont="1" applyFill="1" applyAlignment="1">
      <alignment vertical="center"/>
    </xf>
    <xf numFmtId="175" fontId="16" fillId="0" borderId="53" xfId="4265" applyNumberFormat="1" applyFont="1" applyFill="1" applyBorder="1" applyAlignment="1">
      <alignment horizontal="center" vertical="center" shrinkToFit="1"/>
    </xf>
    <xf numFmtId="0" fontId="276" fillId="0" borderId="53" xfId="0" applyFont="1" applyFill="1" applyBorder="1" applyAlignment="1">
      <alignment horizontal="justify" vertical="center" wrapText="1"/>
    </xf>
    <xf numFmtId="175" fontId="276" fillId="0" borderId="53" xfId="4265" applyNumberFormat="1" applyFont="1" applyFill="1" applyBorder="1" applyAlignment="1">
      <alignment horizontal="center" vertical="center" shrinkToFit="1"/>
    </xf>
    <xf numFmtId="0" fontId="50" fillId="0" borderId="53" xfId="0" applyFont="1" applyFill="1" applyBorder="1" applyAlignment="1">
      <alignment horizontal="justify" vertical="center" wrapText="1"/>
    </xf>
    <xf numFmtId="0" fontId="50" fillId="0" borderId="53" xfId="0" applyFont="1" applyBorder="1" applyAlignment="1">
      <alignment horizontal="center" vertical="center" wrapText="1" shrinkToFit="1"/>
    </xf>
    <xf numFmtId="175" fontId="50" fillId="0" borderId="53" xfId="4265" applyNumberFormat="1" applyFont="1" applyFill="1" applyBorder="1" applyAlignment="1">
      <alignment horizontal="center" vertical="center" shrinkToFit="1"/>
    </xf>
    <xf numFmtId="0" fontId="7" fillId="0" borderId="53" xfId="0" applyFont="1" applyFill="1" applyBorder="1" applyAlignment="1">
      <alignment horizontal="justify" vertical="center" wrapText="1"/>
    </xf>
    <xf numFmtId="175" fontId="7" fillId="0" borderId="53" xfId="4265" applyNumberFormat="1" applyFont="1" applyFill="1" applyBorder="1" applyAlignment="1">
      <alignment horizontal="center" vertical="center" shrinkToFit="1"/>
    </xf>
    <xf numFmtId="0" fontId="16" fillId="0" borderId="53" xfId="0" applyFont="1" applyFill="1" applyBorder="1" applyAlignment="1">
      <alignment horizontal="justify" wrapText="1"/>
    </xf>
    <xf numFmtId="0" fontId="49" fillId="0" borderId="53" xfId="0" applyFont="1" applyFill="1" applyBorder="1" applyAlignment="1">
      <alignment horizontal="center" vertical="center" wrapText="1"/>
    </xf>
    <xf numFmtId="175" fontId="31" fillId="0" borderId="53" xfId="4265" applyNumberFormat="1" applyFont="1" applyFill="1" applyBorder="1" applyAlignment="1">
      <alignment horizontal="center" vertical="center" shrinkToFit="1"/>
    </xf>
    <xf numFmtId="220" fontId="31" fillId="0" borderId="53" xfId="4263" applyNumberFormat="1" applyFont="1" applyFill="1" applyBorder="1" applyAlignment="1">
      <alignment vertical="center" shrinkToFit="1"/>
    </xf>
    <xf numFmtId="0" fontId="42" fillId="0" borderId="53" xfId="0" applyFont="1" applyFill="1" applyBorder="1" applyAlignment="1">
      <alignment horizontal="center" vertical="center" shrinkToFit="1"/>
    </xf>
    <xf numFmtId="175" fontId="42" fillId="0" borderId="53" xfId="4265" applyNumberFormat="1" applyFont="1" applyFill="1" applyBorder="1" applyAlignment="1">
      <alignment horizontal="center" vertical="center" shrinkToFit="1"/>
    </xf>
    <xf numFmtId="0" fontId="42" fillId="0" borderId="53" xfId="0" applyFont="1" applyFill="1" applyBorder="1" applyAlignment="1">
      <alignment vertical="center" shrinkToFit="1"/>
    </xf>
    <xf numFmtId="220" fontId="42" fillId="0" borderId="53" xfId="4263" applyNumberFormat="1" applyFont="1" applyFill="1" applyBorder="1" applyAlignment="1">
      <alignment vertical="center" shrinkToFit="1"/>
    </xf>
    <xf numFmtId="0" fontId="49" fillId="0" borderId="53" xfId="0" applyFont="1" applyFill="1" applyBorder="1" applyAlignment="1">
      <alignment horizontal="center" vertical="center"/>
    </xf>
    <xf numFmtId="0" fontId="49" fillId="0" borderId="53" xfId="0" applyFont="1" applyFill="1" applyBorder="1" applyAlignment="1">
      <alignment horizontal="left" vertical="center" wrapText="1"/>
    </xf>
    <xf numFmtId="175" fontId="49" fillId="0" borderId="53" xfId="4265" applyNumberFormat="1" applyFont="1" applyFill="1" applyBorder="1" applyAlignment="1">
      <alignment horizontal="center" vertical="center" wrapText="1"/>
    </xf>
    <xf numFmtId="175" fontId="49" fillId="51" borderId="53" xfId="4265" applyNumberFormat="1" applyFont="1" applyFill="1" applyBorder="1" applyAlignment="1">
      <alignment horizontal="center" vertical="center" shrinkToFit="1"/>
    </xf>
    <xf numFmtId="175" fontId="49" fillId="51" borderId="53" xfId="4265" applyNumberFormat="1" applyFont="1" applyFill="1" applyBorder="1" applyAlignment="1">
      <alignment horizontal="center" vertical="center" wrapText="1" shrinkToFit="1"/>
    </xf>
    <xf numFmtId="0" fontId="306" fillId="0" borderId="53" xfId="0" applyFont="1" applyFill="1" applyBorder="1" applyAlignment="1">
      <alignment vertical="center" wrapText="1"/>
    </xf>
    <xf numFmtId="0" fontId="276" fillId="0" borderId="53" xfId="0" quotePrefix="1" applyFont="1" applyFill="1" applyBorder="1" applyAlignment="1">
      <alignment horizontal="center" vertical="center"/>
    </xf>
    <xf numFmtId="175" fontId="302" fillId="0" borderId="0" xfId="0" applyNumberFormat="1" applyFont="1" applyFill="1" applyAlignment="1">
      <alignment vertical="center"/>
    </xf>
    <xf numFmtId="0" fontId="280" fillId="0" borderId="53" xfId="0" applyFont="1" applyFill="1" applyBorder="1" applyAlignment="1">
      <alignment horizontal="center" vertical="center" wrapText="1"/>
    </xf>
    <xf numFmtId="0" fontId="302" fillId="0" borderId="2" xfId="0" applyFont="1" applyFill="1" applyBorder="1" applyAlignment="1">
      <alignment horizontal="left" vertical="center" wrapText="1"/>
    </xf>
    <xf numFmtId="0" fontId="42" fillId="0" borderId="53" xfId="0" applyFont="1" applyFill="1" applyBorder="1" applyAlignment="1">
      <alignment horizontal="left" vertical="center" wrapText="1"/>
    </xf>
    <xf numFmtId="175" fontId="42" fillId="0" borderId="53" xfId="4265" applyNumberFormat="1" applyFont="1" applyFill="1" applyBorder="1" applyAlignment="1">
      <alignment horizontal="right" vertical="center" shrinkToFit="1"/>
    </xf>
    <xf numFmtId="220" fontId="50" fillId="0" borderId="53" xfId="4263" applyNumberFormat="1" applyFont="1" applyFill="1" applyBorder="1" applyAlignment="1">
      <alignment horizontal="center" vertical="center" shrinkToFit="1"/>
    </xf>
    <xf numFmtId="175" fontId="280" fillId="0" borderId="0" xfId="0" applyNumberFormat="1" applyFont="1" applyFill="1" applyAlignment="1">
      <alignment vertical="center"/>
    </xf>
    <xf numFmtId="175" fontId="301" fillId="0" borderId="0" xfId="0" applyNumberFormat="1" applyFont="1" applyFill="1" applyAlignment="1">
      <alignment vertical="center"/>
    </xf>
    <xf numFmtId="0" fontId="39" fillId="0" borderId="53" xfId="0" applyFont="1" applyFill="1" applyBorder="1" applyAlignment="1">
      <alignment horizontal="center" vertical="center" wrapText="1"/>
    </xf>
    <xf numFmtId="0" fontId="280" fillId="0" borderId="53" xfId="0" applyFont="1" applyFill="1" applyBorder="1" applyAlignment="1">
      <alignment horizontal="left" vertical="center" wrapText="1"/>
    </xf>
    <xf numFmtId="0" fontId="280" fillId="0" borderId="53" xfId="0" applyFont="1" applyFill="1" applyBorder="1" applyAlignment="1">
      <alignment horizontal="center" vertical="center" shrinkToFit="1"/>
    </xf>
    <xf numFmtId="0" fontId="280" fillId="0" borderId="53" xfId="0" applyFont="1" applyFill="1" applyBorder="1" applyAlignment="1">
      <alignment vertical="center" shrinkToFit="1"/>
    </xf>
    <xf numFmtId="175" fontId="280" fillId="0" borderId="53" xfId="4265" applyNumberFormat="1" applyFont="1" applyFill="1" applyBorder="1" applyAlignment="1">
      <alignment horizontal="center" vertical="center" shrinkToFit="1"/>
    </xf>
    <xf numFmtId="175" fontId="282" fillId="0" borderId="53" xfId="4265" applyNumberFormat="1" applyFont="1" applyFill="1" applyBorder="1" applyAlignment="1">
      <alignment vertical="center" shrinkToFit="1"/>
    </xf>
    <xf numFmtId="175" fontId="280" fillId="0" borderId="53" xfId="4265" applyNumberFormat="1" applyFont="1" applyFill="1" applyBorder="1" applyAlignment="1">
      <alignment horizontal="right" vertical="center" shrinkToFit="1"/>
    </xf>
    <xf numFmtId="0" fontId="280" fillId="0" borderId="53" xfId="0" applyFont="1" applyFill="1" applyBorder="1" applyAlignment="1">
      <alignment vertical="center"/>
    </xf>
    <xf numFmtId="0" fontId="281" fillId="0" borderId="53" xfId="0" applyFont="1" applyFill="1" applyBorder="1" applyAlignment="1">
      <alignment horizontal="left" vertical="center" wrapText="1"/>
    </xf>
    <xf numFmtId="0" fontId="37" fillId="0" borderId="53" xfId="0" applyFont="1" applyFill="1" applyBorder="1" applyAlignment="1">
      <alignment horizontal="justify" vertical="center" wrapText="1"/>
    </xf>
    <xf numFmtId="0" fontId="304" fillId="0" borderId="0" xfId="0" applyFont="1" applyFill="1" applyBorder="1" applyAlignment="1">
      <alignment horizontal="center"/>
    </xf>
    <xf numFmtId="0" fontId="279" fillId="0" borderId="53" xfId="0" applyFont="1" applyFill="1" applyBorder="1" applyAlignment="1">
      <alignment horizontal="left" vertical="center" shrinkToFit="1"/>
    </xf>
    <xf numFmtId="0" fontId="279" fillId="0" borderId="53" xfId="0" applyFont="1" applyFill="1" applyBorder="1" applyAlignment="1">
      <alignment horizontal="justify" vertical="center" wrapText="1" shrinkToFit="1"/>
    </xf>
    <xf numFmtId="0" fontId="279" fillId="0" borderId="53" xfId="0" applyFont="1" applyFill="1" applyBorder="1" applyAlignment="1">
      <alignment vertical="center" shrinkToFit="1"/>
    </xf>
    <xf numFmtId="339" fontId="279" fillId="0" borderId="53" xfId="4265" applyNumberFormat="1" applyFont="1" applyFill="1" applyBorder="1" applyAlignment="1">
      <alignment vertical="center" shrinkToFit="1"/>
    </xf>
    <xf numFmtId="339" fontId="279" fillId="0" borderId="53" xfId="4265" applyNumberFormat="1" applyFont="1" applyFill="1" applyBorder="1" applyAlignment="1">
      <alignment horizontal="center" vertical="center" shrinkToFit="1"/>
    </xf>
    <xf numFmtId="175" fontId="279" fillId="0" borderId="53" xfId="4265" applyNumberFormat="1" applyFont="1" applyFill="1" applyBorder="1" applyAlignment="1">
      <alignment horizontal="right" vertical="center" shrinkToFit="1"/>
    </xf>
    <xf numFmtId="0" fontId="304" fillId="0" borderId="53" xfId="0" applyFont="1" applyFill="1" applyBorder="1" applyAlignment="1">
      <alignment vertical="center"/>
    </xf>
    <xf numFmtId="0" fontId="304" fillId="0" borderId="0" xfId="0" applyFont="1" applyFill="1" applyAlignment="1">
      <alignment vertical="center"/>
    </xf>
    <xf numFmtId="0" fontId="304" fillId="0" borderId="53" xfId="0" applyFont="1" applyFill="1" applyBorder="1" applyAlignment="1">
      <alignment horizontal="left" vertical="center" wrapText="1"/>
    </xf>
    <xf numFmtId="0" fontId="31" fillId="0" borderId="53" xfId="0" applyFont="1" applyFill="1" applyBorder="1" applyAlignment="1">
      <alignment horizontal="center"/>
    </xf>
    <xf numFmtId="0" fontId="31" fillId="0" borderId="53" xfId="0" applyFont="1" applyFill="1" applyBorder="1"/>
    <xf numFmtId="0" fontId="31" fillId="0" borderId="53" xfId="0" applyFont="1" applyFill="1" applyBorder="1" applyAlignment="1">
      <alignment horizontal="left"/>
    </xf>
    <xf numFmtId="0" fontId="308" fillId="0" borderId="53" xfId="0" applyFont="1" applyFill="1" applyBorder="1" applyAlignment="1">
      <alignment horizontal="center" vertical="center"/>
    </xf>
    <xf numFmtId="0" fontId="309" fillId="0" borderId="53" xfId="0" applyFont="1" applyFill="1" applyBorder="1" applyAlignment="1">
      <alignment horizontal="justify" vertical="center" wrapText="1"/>
    </xf>
    <xf numFmtId="0" fontId="309" fillId="0" borderId="53" xfId="0" applyFont="1" applyFill="1" applyBorder="1" applyAlignment="1">
      <alignment horizontal="center" vertical="center" wrapText="1"/>
    </xf>
    <xf numFmtId="0" fontId="306" fillId="0" borderId="53" xfId="0" applyFont="1" applyFill="1" applyBorder="1" applyAlignment="1">
      <alignment horizontal="center" vertical="center" wrapText="1"/>
    </xf>
    <xf numFmtId="245" fontId="309" fillId="0" borderId="53" xfId="4265" applyNumberFormat="1" applyFont="1" applyFill="1" applyBorder="1" applyAlignment="1">
      <alignment horizontal="center" vertical="center" shrinkToFit="1"/>
    </xf>
    <xf numFmtId="175" fontId="308" fillId="0" borderId="53" xfId="4265" applyNumberFormat="1" applyFont="1" applyFill="1" applyBorder="1" applyAlignment="1">
      <alignment vertical="center" shrinkToFit="1"/>
    </xf>
    <xf numFmtId="245" fontId="309" fillId="0" borderId="53" xfId="4265" applyNumberFormat="1" applyFont="1" applyFill="1" applyBorder="1" applyAlignment="1">
      <alignment horizontal="right" vertical="center" shrinkToFit="1"/>
    </xf>
    <xf numFmtId="175" fontId="308" fillId="0" borderId="53" xfId="4265" applyNumberFormat="1" applyFont="1" applyFill="1" applyBorder="1" applyAlignment="1">
      <alignment horizontal="right" vertical="center" shrinkToFit="1"/>
    </xf>
    <xf numFmtId="0" fontId="308" fillId="0" borderId="53" xfId="0" applyFont="1" applyFill="1" applyBorder="1" applyAlignment="1">
      <alignment vertical="center"/>
    </xf>
    <xf numFmtId="0" fontId="308" fillId="0" borderId="0" xfId="0" applyFont="1" applyFill="1" applyAlignment="1">
      <alignment vertical="center"/>
    </xf>
    <xf numFmtId="175" fontId="31" fillId="0" borderId="53" xfId="4265" applyNumberFormat="1" applyFont="1" applyFill="1" applyBorder="1"/>
    <xf numFmtId="0" fontId="308" fillId="0" borderId="53" xfId="0" applyFont="1" applyFill="1" applyBorder="1" applyAlignment="1">
      <alignment horizontal="center"/>
    </xf>
    <xf numFmtId="0" fontId="308" fillId="0" borderId="53" xfId="0" applyFont="1" applyFill="1" applyBorder="1" applyAlignment="1"/>
    <xf numFmtId="0" fontId="308" fillId="0" borderId="53" xfId="0" applyFont="1" applyFill="1" applyBorder="1"/>
    <xf numFmtId="0" fontId="308" fillId="0" borderId="53" xfId="0" applyFont="1" applyFill="1" applyBorder="1" applyAlignment="1">
      <alignment horizontal="left"/>
    </xf>
    <xf numFmtId="0" fontId="308" fillId="0" borderId="0" xfId="0" applyFont="1" applyFill="1"/>
    <xf numFmtId="175" fontId="31" fillId="0" borderId="0" xfId="0" applyNumberFormat="1" applyFont="1" applyFill="1" applyAlignment="1">
      <alignment vertical="center"/>
    </xf>
    <xf numFmtId="0" fontId="307" fillId="0" borderId="53" xfId="0" applyFont="1" applyBorder="1" applyAlignment="1">
      <alignment horizontal="justify" vertical="justify" wrapText="1" shrinkToFit="1"/>
    </xf>
    <xf numFmtId="1" fontId="31" fillId="0" borderId="53" xfId="0" applyNumberFormat="1" applyFont="1" applyFill="1" applyBorder="1"/>
    <xf numFmtId="1" fontId="31" fillId="0" borderId="53" xfId="4265" applyNumberFormat="1" applyFont="1" applyFill="1" applyBorder="1" applyAlignment="1">
      <alignment horizontal="right" vertical="center" shrinkToFit="1"/>
    </xf>
    <xf numFmtId="0" fontId="42" fillId="0" borderId="53" xfId="0" applyFont="1" applyFill="1" applyBorder="1" applyAlignment="1">
      <alignment horizontal="center"/>
    </xf>
    <xf numFmtId="0" fontId="42" fillId="0" borderId="53" xfId="0" applyFont="1" applyFill="1" applyBorder="1"/>
    <xf numFmtId="175" fontId="42" fillId="0" borderId="53" xfId="0" applyNumberFormat="1" applyFont="1" applyFill="1" applyBorder="1"/>
    <xf numFmtId="175" fontId="31" fillId="0" borderId="53" xfId="0" applyNumberFormat="1" applyFont="1" applyFill="1" applyBorder="1"/>
    <xf numFmtId="0" fontId="42" fillId="0" borderId="53" xfId="0" applyFont="1" applyFill="1" applyBorder="1" applyAlignment="1">
      <alignment horizontal="center" wrapText="1"/>
    </xf>
    <xf numFmtId="175" fontId="42" fillId="0" borderId="53" xfId="4265" applyNumberFormat="1" applyFont="1" applyFill="1" applyBorder="1"/>
    <xf numFmtId="0" fontId="31" fillId="0" borderId="53" xfId="0" applyFont="1" applyFill="1" applyBorder="1" applyAlignment="1">
      <alignment horizontal="center" vertical="center"/>
    </xf>
    <xf numFmtId="0" fontId="280" fillId="0" borderId="53" xfId="0" applyFont="1" applyFill="1" applyBorder="1" applyAlignment="1">
      <alignment vertical="center" wrapText="1"/>
    </xf>
    <xf numFmtId="0" fontId="31" fillId="0" borderId="53" xfId="0" applyFont="1" applyFill="1" applyBorder="1" applyAlignment="1">
      <alignment horizontal="justify" vertical="center" wrapText="1"/>
    </xf>
    <xf numFmtId="175" fontId="31" fillId="0" borderId="53" xfId="0" applyNumberFormat="1" applyFont="1" applyFill="1" applyBorder="1" applyAlignment="1">
      <alignment vertical="center" shrinkToFit="1"/>
    </xf>
    <xf numFmtId="0" fontId="31" fillId="0" borderId="53" xfId="0" applyFont="1" applyFill="1" applyBorder="1" applyAlignment="1">
      <alignment vertical="center" shrinkToFit="1"/>
    </xf>
    <xf numFmtId="0" fontId="42" fillId="0" borderId="53" xfId="0" applyFont="1" applyFill="1" applyBorder="1" applyAlignment="1">
      <alignment horizontal="justify" vertical="center" wrapText="1"/>
    </xf>
    <xf numFmtId="0" fontId="42" fillId="0" borderId="53" xfId="0" applyFont="1" applyFill="1" applyBorder="1" applyAlignment="1">
      <alignment horizontal="center" vertical="center"/>
    </xf>
    <xf numFmtId="0" fontId="282" fillId="0" borderId="53" xfId="0" applyFont="1" applyFill="1" applyBorder="1" applyAlignment="1">
      <alignment horizontal="center" vertical="center" wrapText="1"/>
    </xf>
    <xf numFmtId="175" fontId="308" fillId="0" borderId="53" xfId="0" applyNumberFormat="1" applyFont="1" applyFill="1" applyBorder="1"/>
    <xf numFmtId="0" fontId="279" fillId="0" borderId="53" xfId="0" applyFont="1" applyFill="1" applyBorder="1" applyAlignment="1">
      <alignment horizontal="left" vertical="center" wrapText="1"/>
    </xf>
    <xf numFmtId="175" fontId="279" fillId="0" borderId="53" xfId="4265" applyNumberFormat="1" applyFont="1" applyFill="1" applyBorder="1" applyAlignment="1">
      <alignment horizontal="center" vertical="center" wrapText="1"/>
    </xf>
    <xf numFmtId="175" fontId="279" fillId="51" borderId="53" xfId="4265" applyNumberFormat="1" applyFont="1" applyFill="1" applyBorder="1" applyAlignment="1">
      <alignment horizontal="center" vertical="center" shrinkToFit="1"/>
    </xf>
    <xf numFmtId="0" fontId="37" fillId="0" borderId="53" xfId="0" applyFont="1" applyBorder="1" applyAlignment="1">
      <alignment horizontal="left" vertical="center" wrapText="1"/>
    </xf>
    <xf numFmtId="0" fontId="37" fillId="0" borderId="53" xfId="0" applyFont="1" applyBorder="1" applyAlignment="1">
      <alignment horizontal="center" vertical="center" wrapText="1"/>
    </xf>
    <xf numFmtId="339" fontId="37" fillId="0" borderId="53" xfId="4265" applyNumberFormat="1" applyFont="1" applyBorder="1" applyAlignment="1">
      <alignment horizontal="center" vertical="center"/>
    </xf>
    <xf numFmtId="1" fontId="37" fillId="0" borderId="53" xfId="1" applyNumberFormat="1" applyFont="1" applyFill="1" applyBorder="1" applyAlignment="1">
      <alignment horizontal="center" vertical="center" wrapText="1"/>
    </xf>
    <xf numFmtId="1" fontId="42" fillId="0" borderId="53" xfId="1" applyNumberFormat="1" applyFont="1" applyFill="1" applyBorder="1" applyAlignment="1">
      <alignment horizontal="center" vertical="center" wrapText="1"/>
    </xf>
    <xf numFmtId="175" fontId="37" fillId="0" borderId="53" xfId="4265" applyNumberFormat="1" applyFont="1" applyFill="1" applyBorder="1" applyAlignment="1">
      <alignment horizontal="right" vertical="center" shrinkToFit="1"/>
    </xf>
    <xf numFmtId="0" fontId="37" fillId="0" borderId="53" xfId="2612" applyFont="1" applyFill="1" applyBorder="1"/>
    <xf numFmtId="175" fontId="37" fillId="0" borderId="53" xfId="4265" applyNumberFormat="1" applyFont="1" applyFill="1" applyBorder="1" applyAlignment="1">
      <alignment shrinkToFit="1"/>
    </xf>
    <xf numFmtId="175" fontId="37" fillId="0" borderId="53" xfId="4265" applyNumberFormat="1" applyFont="1" applyFill="1" applyBorder="1"/>
    <xf numFmtId="245" fontId="31" fillId="0" borderId="0" xfId="0" applyNumberFormat="1" applyFont="1" applyFill="1" applyAlignment="1">
      <alignment vertical="center"/>
    </xf>
    <xf numFmtId="0" fontId="31" fillId="0" borderId="53" xfId="0" quotePrefix="1" applyFont="1" applyFill="1" applyBorder="1" applyAlignment="1">
      <alignment horizontal="center"/>
    </xf>
    <xf numFmtId="0" fontId="31" fillId="0" borderId="54" xfId="0" applyFont="1" applyFill="1" applyBorder="1" applyAlignment="1">
      <alignment horizontal="left" vertical="center" wrapText="1"/>
    </xf>
    <xf numFmtId="0" fontId="31" fillId="0" borderId="54" xfId="0" applyFont="1" applyFill="1" applyBorder="1" applyAlignment="1">
      <alignment horizontal="center" vertical="center" wrapText="1"/>
    </xf>
    <xf numFmtId="175" fontId="7" fillId="0" borderId="53" xfId="1618" applyNumberFormat="1" applyFont="1" applyFill="1" applyBorder="1" applyAlignment="1">
      <alignment vertical="center" shrinkToFit="1"/>
    </xf>
    <xf numFmtId="175" fontId="7" fillId="51" borderId="53" xfId="1618" applyNumberFormat="1" applyFont="1" applyFill="1" applyBorder="1" applyAlignment="1">
      <alignment horizontal="center" vertical="center" shrinkToFit="1"/>
    </xf>
    <xf numFmtId="0" fontId="31" fillId="0" borderId="53" xfId="0" quotePrefix="1" applyFont="1" applyFill="1" applyBorder="1" applyAlignment="1">
      <alignment horizontal="center" vertical="center" wrapText="1"/>
    </xf>
    <xf numFmtId="175" fontId="42" fillId="0" borderId="53" xfId="4265" applyNumberFormat="1" applyFont="1" applyFill="1" applyBorder="1" applyAlignment="1">
      <alignment vertical="center" shrinkToFit="1"/>
    </xf>
    <xf numFmtId="0" fontId="299" fillId="0" borderId="53" xfId="0" quotePrefix="1" applyFont="1" applyFill="1" applyBorder="1" applyAlignment="1">
      <alignment horizontal="center" vertical="center" wrapText="1"/>
    </xf>
    <xf numFmtId="175" fontId="299" fillId="0" borderId="53" xfId="4265" applyNumberFormat="1" applyFont="1" applyFill="1" applyBorder="1" applyAlignment="1">
      <alignment horizontal="center" vertical="center" shrinkToFit="1"/>
    </xf>
    <xf numFmtId="0" fontId="299" fillId="0" borderId="53" xfId="0" applyFont="1" applyFill="1" applyBorder="1" applyAlignment="1">
      <alignment vertical="center"/>
    </xf>
    <xf numFmtId="0" fontId="299" fillId="0" borderId="0" xfId="0" applyFont="1" applyFill="1" applyAlignment="1">
      <alignment vertical="center"/>
    </xf>
    <xf numFmtId="0" fontId="299" fillId="0" borderId="53" xfId="0" applyFont="1" applyFill="1" applyBorder="1" applyAlignment="1">
      <alignment vertical="center" shrinkToFit="1"/>
    </xf>
    <xf numFmtId="10" fontId="300" fillId="0" borderId="2" xfId="4263" applyNumberFormat="1" applyFont="1" applyFill="1" applyBorder="1" applyAlignment="1">
      <alignment vertical="center" shrinkToFit="1"/>
    </xf>
    <xf numFmtId="10" fontId="300" fillId="0" borderId="2" xfId="4263" applyNumberFormat="1" applyFont="1" applyFill="1" applyBorder="1" applyAlignment="1">
      <alignment horizontal="right" vertical="center" shrinkToFit="1"/>
    </xf>
    <xf numFmtId="10" fontId="42" fillId="0" borderId="2" xfId="4263" applyNumberFormat="1" applyFont="1" applyFill="1" applyBorder="1" applyAlignment="1">
      <alignment vertical="center" shrinkToFit="1"/>
    </xf>
    <xf numFmtId="10" fontId="31" fillId="0" borderId="2" xfId="4263" applyNumberFormat="1" applyFont="1" applyFill="1" applyBorder="1" applyAlignment="1">
      <alignment vertical="center" shrinkToFit="1"/>
    </xf>
    <xf numFmtId="339" fontId="304" fillId="0" borderId="53" xfId="4265" applyNumberFormat="1" applyFont="1" applyBorder="1" applyAlignment="1">
      <alignment horizontal="center" vertical="center"/>
    </xf>
    <xf numFmtId="175" fontId="37" fillId="51" borderId="53" xfId="4265" applyNumberFormat="1" applyFont="1" applyFill="1" applyBorder="1" applyAlignment="1">
      <alignment horizontal="center" vertical="center" wrapText="1" shrinkToFit="1"/>
    </xf>
    <xf numFmtId="175" fontId="37" fillId="0" borderId="53" xfId="4265" applyNumberFormat="1" applyFont="1" applyFill="1" applyBorder="1" applyAlignment="1">
      <alignment horizontal="center" vertical="center" wrapText="1"/>
    </xf>
    <xf numFmtId="10" fontId="42" fillId="0" borderId="2" xfId="4263" applyNumberFormat="1" applyFont="1" applyFill="1" applyBorder="1" applyAlignment="1">
      <alignment horizontal="right" vertical="center" shrinkToFit="1"/>
    </xf>
    <xf numFmtId="10" fontId="31" fillId="0" borderId="2" xfId="4263" applyNumberFormat="1" applyFont="1" applyFill="1" applyBorder="1" applyAlignment="1">
      <alignment horizontal="right" vertical="center" shrinkToFit="1"/>
    </xf>
    <xf numFmtId="0" fontId="311" fillId="0" borderId="53" xfId="0" applyFont="1" applyFill="1" applyBorder="1" applyAlignment="1">
      <alignment horizontal="center" vertical="center" wrapText="1"/>
    </xf>
    <xf numFmtId="0" fontId="37" fillId="0" borderId="53" xfId="0" applyFont="1" applyFill="1" applyBorder="1" applyAlignment="1">
      <alignment vertical="center" wrapText="1"/>
    </xf>
    <xf numFmtId="0" fontId="279" fillId="0" borderId="53" xfId="0" applyFont="1" applyFill="1" applyBorder="1" applyAlignment="1">
      <alignment horizontal="center" vertical="center" shrinkToFit="1"/>
    </xf>
    <xf numFmtId="0" fontId="304" fillId="0" borderId="53" xfId="0" applyFont="1" applyFill="1" applyBorder="1" applyAlignment="1">
      <alignment vertical="center" wrapText="1"/>
    </xf>
    <xf numFmtId="344" fontId="304" fillId="0" borderId="53" xfId="4265" applyNumberFormat="1" applyFont="1" applyFill="1" applyBorder="1" applyAlignment="1">
      <alignment vertical="center" shrinkToFit="1"/>
    </xf>
    <xf numFmtId="0" fontId="279" fillId="0" borderId="53" xfId="0" applyFont="1" applyFill="1" applyBorder="1" applyAlignment="1"/>
    <xf numFmtId="0" fontId="279" fillId="0" borderId="53" xfId="0" applyFont="1" applyFill="1" applyBorder="1" applyAlignment="1">
      <alignment shrinkToFit="1"/>
    </xf>
    <xf numFmtId="0" fontId="304" fillId="0" borderId="53" xfId="0" quotePrefix="1" applyFont="1" applyFill="1" applyBorder="1" applyAlignment="1">
      <alignment horizontal="center"/>
    </xf>
    <xf numFmtId="339" fontId="304" fillId="0" borderId="53" xfId="4265" applyNumberFormat="1" applyFont="1" applyFill="1" applyBorder="1" applyAlignment="1">
      <alignment vertical="center" shrinkToFit="1"/>
    </xf>
    <xf numFmtId="175" fontId="304" fillId="0" borderId="53" xfId="0" applyNumberFormat="1" applyFont="1" applyFill="1" applyBorder="1" applyAlignment="1">
      <alignment horizontal="left" vertical="center" wrapText="1"/>
    </xf>
    <xf numFmtId="0" fontId="279" fillId="0" borderId="53" xfId="0" applyFont="1" applyFill="1" applyBorder="1" applyAlignment="1">
      <alignment vertical="center" wrapText="1"/>
    </xf>
    <xf numFmtId="339" fontId="279" fillId="0" borderId="53" xfId="4265" applyNumberFormat="1" applyFont="1" applyFill="1" applyBorder="1" applyAlignment="1">
      <alignment horizontal="right" vertical="center" shrinkToFit="1"/>
    </xf>
    <xf numFmtId="339" fontId="304" fillId="0" borderId="53" xfId="4265" applyNumberFormat="1" applyFont="1" applyFill="1" applyBorder="1" applyAlignment="1">
      <alignment horizontal="center" vertical="center" shrinkToFit="1"/>
    </xf>
    <xf numFmtId="339" fontId="304" fillId="0" borderId="53" xfId="4265" applyNumberFormat="1" applyFont="1" applyFill="1" applyBorder="1" applyAlignment="1">
      <alignment horizontal="right" vertical="center" shrinkToFit="1"/>
    </xf>
    <xf numFmtId="0" fontId="279" fillId="0" borderId="53" xfId="0" applyFont="1" applyFill="1" applyBorder="1" applyAlignment="1">
      <alignment horizontal="left" vertical="center"/>
    </xf>
    <xf numFmtId="0" fontId="279" fillId="0" borderId="53" xfId="0" quotePrefix="1" applyFont="1" applyFill="1" applyBorder="1" applyAlignment="1">
      <alignment horizontal="center"/>
    </xf>
    <xf numFmtId="1" fontId="279" fillId="0" borderId="53" xfId="1" applyNumberFormat="1" applyFont="1" applyFill="1" applyBorder="1" applyAlignment="1">
      <alignment horizontal="center" vertical="center" wrapText="1"/>
    </xf>
    <xf numFmtId="44" fontId="304" fillId="0" borderId="53" xfId="0" applyNumberFormat="1" applyFont="1" applyFill="1" applyBorder="1" applyAlignment="1">
      <alignment horizontal="justify" vertical="center" wrapText="1"/>
    </xf>
    <xf numFmtId="0" fontId="304" fillId="0" borderId="53" xfId="0" applyFont="1" applyBorder="1" applyAlignment="1">
      <alignment horizontal="justify" vertical="center" wrapText="1"/>
    </xf>
    <xf numFmtId="0" fontId="304" fillId="0" borderId="0" xfId="0" quotePrefix="1" applyFont="1" applyFill="1"/>
    <xf numFmtId="0" fontId="37" fillId="0" borderId="0" xfId="2612" applyFont="1" applyFill="1" applyAlignment="1">
      <alignment shrinkToFit="1"/>
    </xf>
    <xf numFmtId="339" fontId="304" fillId="51" borderId="53" xfId="4265" applyNumberFormat="1" applyFont="1" applyFill="1" applyBorder="1" applyAlignment="1">
      <alignment horizontal="center" vertical="center" shrinkToFit="1"/>
    </xf>
    <xf numFmtId="175" fontId="37" fillId="0" borderId="0" xfId="4265" applyNumberFormat="1" applyFont="1" applyFill="1"/>
    <xf numFmtId="175" fontId="37" fillId="0" borderId="0" xfId="4265" applyNumberFormat="1" applyFont="1" applyFill="1" applyAlignment="1">
      <alignment horizontal="left" vertical="center"/>
    </xf>
    <xf numFmtId="175" fontId="37" fillId="0" borderId="0" xfId="4265" applyNumberFormat="1" applyFont="1" applyFill="1" applyAlignment="1">
      <alignment horizontal="center" vertical="center"/>
    </xf>
    <xf numFmtId="175" fontId="37" fillId="0" borderId="0" xfId="4265" applyNumberFormat="1" applyFont="1" applyFill="1" applyAlignment="1">
      <alignment vertical="center"/>
    </xf>
    <xf numFmtId="175" fontId="25" fillId="0" borderId="0" xfId="4265" applyNumberFormat="1" applyFont="1" applyFill="1" applyAlignment="1">
      <alignment horizontal="right" vertical="center"/>
    </xf>
    <xf numFmtId="175" fontId="40" fillId="0" borderId="53" xfId="4265" applyNumberFormat="1" applyFont="1" applyFill="1" applyBorder="1" applyAlignment="1">
      <alignment horizontal="center" vertical="center"/>
    </xf>
    <xf numFmtId="175" fontId="40" fillId="0" borderId="53" xfId="4265" applyNumberFormat="1" applyFont="1" applyFill="1" applyBorder="1" applyAlignment="1">
      <alignment horizontal="center" vertical="center" wrapText="1"/>
    </xf>
    <xf numFmtId="175" fontId="40" fillId="0" borderId="0" xfId="4265" applyNumberFormat="1" applyFont="1" applyFill="1"/>
    <xf numFmtId="175" fontId="37" fillId="0" borderId="53" xfId="4265" applyNumberFormat="1" applyFont="1" applyFill="1" applyBorder="1" applyAlignment="1">
      <alignment horizontal="center" vertical="center"/>
    </xf>
    <xf numFmtId="175" fontId="37" fillId="0" borderId="53" xfId="4265" applyNumberFormat="1" applyFont="1" applyFill="1" applyBorder="1" applyAlignment="1">
      <alignment horizontal="center" vertical="center" shrinkToFit="1"/>
    </xf>
    <xf numFmtId="175" fontId="40" fillId="0" borderId="53" xfId="4265" applyNumberFormat="1" applyFont="1" applyFill="1" applyBorder="1" applyAlignment="1">
      <alignment horizontal="left" vertical="center"/>
    </xf>
    <xf numFmtId="175" fontId="40" fillId="0" borderId="53" xfId="4265" applyNumberFormat="1" applyFont="1" applyFill="1" applyBorder="1" applyAlignment="1">
      <alignment horizontal="center" vertical="center" shrinkToFit="1"/>
    </xf>
    <xf numFmtId="175" fontId="40" fillId="0" borderId="53" xfId="4265" applyNumberFormat="1" applyFont="1" applyFill="1" applyBorder="1"/>
    <xf numFmtId="175" fontId="37" fillId="0" borderId="53" xfId="4265" applyNumberFormat="1" applyFont="1" applyFill="1" applyBorder="1" applyAlignment="1">
      <alignment horizontal="left" vertical="center"/>
    </xf>
    <xf numFmtId="175" fontId="40" fillId="0" borderId="53" xfId="4265" applyNumberFormat="1" applyFont="1" applyFill="1" applyBorder="1" applyAlignment="1">
      <alignment horizontal="left" vertical="center" wrapText="1"/>
    </xf>
    <xf numFmtId="175" fontId="40" fillId="0" borderId="53" xfId="4265" applyNumberFormat="1" applyFont="1" applyFill="1" applyBorder="1" applyAlignment="1">
      <alignment vertical="center"/>
    </xf>
    <xf numFmtId="175" fontId="37" fillId="0" borderId="53" xfId="4265" quotePrefix="1" applyNumberFormat="1" applyFont="1" applyFill="1" applyBorder="1" applyAlignment="1">
      <alignment horizontal="center" vertical="center"/>
    </xf>
    <xf numFmtId="175" fontId="37" fillId="0" borderId="53" xfId="4265" applyNumberFormat="1" applyFont="1" applyFill="1" applyBorder="1" applyAlignment="1">
      <alignment vertical="center"/>
    </xf>
    <xf numFmtId="175" fontId="37" fillId="0" borderId="53" xfId="4265" applyNumberFormat="1" applyFont="1" applyFill="1" applyBorder="1" applyAlignment="1">
      <alignment vertical="center" shrinkToFit="1"/>
    </xf>
    <xf numFmtId="175" fontId="37" fillId="0" borderId="0" xfId="4265" applyNumberFormat="1" applyFont="1" applyFill="1" applyAlignment="1">
      <alignment shrinkToFit="1"/>
    </xf>
    <xf numFmtId="175" fontId="40" fillId="0" borderId="53" xfId="4265" applyNumberFormat="1" applyFont="1" applyFill="1" applyBorder="1" applyAlignment="1">
      <alignment horizontal="justify" vertical="center" wrapText="1"/>
    </xf>
    <xf numFmtId="175" fontId="40" fillId="0" borderId="0" xfId="4265" applyNumberFormat="1" applyFont="1" applyFill="1" applyAlignment="1">
      <alignment vertical="center"/>
    </xf>
    <xf numFmtId="175" fontId="283" fillId="0" borderId="53" xfId="4265" applyNumberFormat="1" applyFont="1" applyFill="1" applyBorder="1" applyAlignment="1">
      <alignment horizontal="center" vertical="center"/>
    </xf>
    <xf numFmtId="175" fontId="283" fillId="0" borderId="53" xfId="4265" applyNumberFormat="1" applyFont="1" applyFill="1" applyBorder="1" applyAlignment="1">
      <alignment horizontal="justify" vertical="center" wrapText="1"/>
    </xf>
    <xf numFmtId="175" fontId="283" fillId="0" borderId="53" xfId="4265" applyNumberFormat="1" applyFont="1" applyFill="1" applyBorder="1" applyAlignment="1">
      <alignment horizontal="center" vertical="center" shrinkToFit="1"/>
    </xf>
    <xf numFmtId="175" fontId="283" fillId="0" borderId="53" xfId="4265" applyNumberFormat="1" applyFont="1" applyFill="1" applyBorder="1" applyAlignment="1">
      <alignment vertical="center"/>
    </xf>
    <xf numFmtId="175" fontId="283" fillId="0" borderId="0" xfId="4265" applyNumberFormat="1" applyFont="1" applyFill="1" applyAlignment="1">
      <alignment vertical="center"/>
    </xf>
    <xf numFmtId="175" fontId="37" fillId="0" borderId="53" xfId="4265" applyNumberFormat="1" applyFont="1" applyFill="1" applyBorder="1" applyAlignment="1">
      <alignment horizontal="justify" vertical="center" wrapText="1"/>
    </xf>
    <xf numFmtId="0" fontId="279" fillId="0" borderId="53"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04" fillId="0" borderId="53" xfId="0" applyFont="1" applyBorder="1" applyAlignment="1">
      <alignment horizontal="justify" vertical="center"/>
    </xf>
    <xf numFmtId="0" fontId="307" fillId="0" borderId="53" xfId="0" applyFont="1" applyBorder="1" applyAlignment="1">
      <alignment horizontal="center" vertical="center" wrapText="1"/>
    </xf>
    <xf numFmtId="175" fontId="307" fillId="0" borderId="53" xfId="4265" applyNumberFormat="1" applyFont="1" applyBorder="1" applyAlignment="1">
      <alignment horizontal="center" vertical="center" wrapText="1"/>
    </xf>
    <xf numFmtId="0" fontId="206" fillId="0" borderId="53" xfId="0" applyFont="1" applyFill="1" applyBorder="1" applyAlignment="1">
      <alignment vertical="center" wrapText="1"/>
    </xf>
    <xf numFmtId="0" fontId="304" fillId="0" borderId="53" xfId="0" applyFont="1" applyBorder="1" applyAlignment="1">
      <alignment vertical="center" wrapText="1"/>
    </xf>
    <xf numFmtId="175" fontId="37" fillId="0" borderId="53" xfId="4265" applyNumberFormat="1" applyFont="1" applyBorder="1" applyAlignment="1">
      <alignment vertical="center"/>
    </xf>
    <xf numFmtId="175" fontId="37" fillId="0" borderId="53" xfId="4265" quotePrefix="1" applyNumberFormat="1" applyFont="1" applyBorder="1" applyAlignment="1">
      <alignment horizontal="center" vertical="center"/>
    </xf>
    <xf numFmtId="175" fontId="40" fillId="0" borderId="53" xfId="4265" quotePrefix="1" applyNumberFormat="1" applyFont="1" applyBorder="1" applyAlignment="1">
      <alignment horizontal="center" vertical="center"/>
    </xf>
    <xf numFmtId="169" fontId="37" fillId="0" borderId="53" xfId="4265" applyNumberFormat="1" applyFont="1" applyBorder="1" applyAlignment="1">
      <alignment vertical="center"/>
    </xf>
    <xf numFmtId="0" fontId="40" fillId="0" borderId="53" xfId="0" applyFont="1" applyBorder="1" applyAlignment="1">
      <alignment horizontal="center" vertical="center" wrapText="1"/>
    </xf>
    <xf numFmtId="175" fontId="304" fillId="0" borderId="53" xfId="4265" applyNumberFormat="1" applyFont="1" applyBorder="1" applyAlignment="1">
      <alignment horizontal="center" vertical="center"/>
    </xf>
    <xf numFmtId="0" fontId="279" fillId="0" borderId="53" xfId="0" applyFont="1" applyBorder="1" applyAlignment="1">
      <alignment vertical="center" wrapText="1"/>
    </xf>
    <xf numFmtId="339" fontId="279" fillId="0" borderId="53" xfId="0" applyNumberFormat="1" applyFont="1" applyFill="1" applyBorder="1"/>
    <xf numFmtId="0" fontId="37" fillId="0" borderId="53" xfId="0" applyFont="1" applyBorder="1" applyAlignment="1">
      <alignment vertical="center"/>
    </xf>
    <xf numFmtId="0" fontId="312" fillId="0" borderId="53" xfId="0" applyFont="1" applyFill="1" applyBorder="1" applyAlignment="1">
      <alignment vertical="center" wrapText="1"/>
    </xf>
    <xf numFmtId="0" fontId="40" fillId="0" borderId="53" xfId="0" applyFont="1" applyBorder="1" applyAlignment="1">
      <alignment vertical="center"/>
    </xf>
    <xf numFmtId="0" fontId="287" fillId="0" borderId="53" xfId="0" applyFont="1" applyFill="1" applyBorder="1" applyAlignment="1">
      <alignment horizontal="left" vertical="center" wrapText="1"/>
    </xf>
    <xf numFmtId="0" fontId="313" fillId="0" borderId="53" xfId="0" applyFont="1" applyFill="1" applyBorder="1" applyAlignment="1">
      <alignment vertical="center" wrapText="1"/>
    </xf>
    <xf numFmtId="220" fontId="301" fillId="0" borderId="53" xfId="4263" applyNumberFormat="1" applyFont="1" applyFill="1" applyBorder="1" applyAlignment="1">
      <alignment vertical="center" shrinkToFit="1"/>
    </xf>
    <xf numFmtId="220" fontId="31" fillId="0" borderId="53" xfId="4263" applyNumberFormat="1" applyFont="1" applyFill="1" applyBorder="1" applyAlignment="1">
      <alignment vertical="center" wrapText="1"/>
    </xf>
    <xf numFmtId="0" fontId="31" fillId="0" borderId="7" xfId="0" applyFont="1" applyBorder="1" applyAlignment="1">
      <alignment vertical="center" wrapText="1"/>
    </xf>
    <xf numFmtId="175" fontId="37" fillId="0" borderId="53" xfId="4265" applyNumberFormat="1" applyFont="1" applyBorder="1" applyAlignment="1">
      <alignment horizontal="center" vertical="center"/>
    </xf>
    <xf numFmtId="0" fontId="42" fillId="0" borderId="53" xfId="0" applyFont="1" applyFill="1" applyBorder="1" applyAlignment="1">
      <alignment vertical="center" wrapText="1"/>
    </xf>
    <xf numFmtId="0" fontId="300" fillId="0" borderId="53" xfId="0" applyFont="1" applyFill="1" applyBorder="1" applyAlignment="1">
      <alignment horizontal="center" vertical="center" wrapText="1"/>
    </xf>
    <xf numFmtId="0" fontId="300" fillId="0" borderId="53" xfId="0" applyFont="1" applyFill="1" applyBorder="1" applyAlignment="1">
      <alignment horizontal="left" vertical="center" wrapText="1"/>
    </xf>
    <xf numFmtId="0" fontId="300" fillId="0" borderId="53" xfId="0" applyFont="1" applyFill="1" applyBorder="1" applyAlignment="1">
      <alignment horizontal="center" vertical="center" shrinkToFit="1"/>
    </xf>
    <xf numFmtId="175" fontId="300" fillId="0" borderId="53" xfId="4265" applyNumberFormat="1" applyFont="1" applyFill="1" applyBorder="1" applyAlignment="1">
      <alignment horizontal="center" vertical="center" shrinkToFit="1"/>
    </xf>
    <xf numFmtId="10" fontId="42" fillId="0" borderId="53" xfId="4263" applyNumberFormat="1" applyFont="1" applyFill="1" applyBorder="1" applyAlignment="1">
      <alignment vertical="center" shrinkToFit="1"/>
    </xf>
    <xf numFmtId="0" fontId="301" fillId="0" borderId="53" xfId="0" applyFont="1" applyFill="1" applyBorder="1" applyAlignment="1">
      <alignment vertical="center"/>
    </xf>
    <xf numFmtId="0" fontId="300" fillId="0" borderId="53" xfId="0" applyFont="1" applyFill="1" applyBorder="1" applyAlignment="1">
      <alignment vertical="center" wrapText="1"/>
    </xf>
    <xf numFmtId="220" fontId="300" fillId="0" borderId="53" xfId="4263" applyNumberFormat="1" applyFont="1" applyFill="1" applyBorder="1" applyAlignment="1">
      <alignment vertical="center" shrinkToFit="1"/>
    </xf>
    <xf numFmtId="0" fontId="300" fillId="0" borderId="53" xfId="0" applyFont="1" applyFill="1" applyBorder="1" applyAlignment="1">
      <alignment vertical="center"/>
    </xf>
    <xf numFmtId="10" fontId="31" fillId="0" borderId="53" xfId="4263" applyNumberFormat="1" applyFont="1" applyFill="1" applyBorder="1" applyAlignment="1">
      <alignment vertical="center" shrinkToFit="1"/>
    </xf>
    <xf numFmtId="0" fontId="42" fillId="0" borderId="53" xfId="0" applyFont="1" applyFill="1" applyBorder="1" applyAlignment="1">
      <alignment vertical="center"/>
    </xf>
    <xf numFmtId="0" fontId="280" fillId="0" borderId="53" xfId="0" quotePrefix="1" applyFont="1" applyFill="1" applyBorder="1" applyAlignment="1">
      <alignment horizontal="center" vertical="center" wrapText="1"/>
    </xf>
    <xf numFmtId="10" fontId="280" fillId="0" borderId="53" xfId="4263" applyNumberFormat="1" applyFont="1" applyFill="1" applyBorder="1" applyAlignment="1">
      <alignment vertical="center" shrinkToFit="1"/>
    </xf>
    <xf numFmtId="0" fontId="302" fillId="0" borderId="53" xfId="0" applyFont="1" applyFill="1" applyBorder="1" applyAlignment="1">
      <alignment horizontal="center" vertical="center" wrapText="1"/>
    </xf>
    <xf numFmtId="0" fontId="302" fillId="0" borderId="53" xfId="0" applyFont="1" applyFill="1" applyBorder="1" applyAlignment="1">
      <alignment horizontal="left" vertical="center" wrapText="1"/>
    </xf>
    <xf numFmtId="0" fontId="302" fillId="0" borderId="53" xfId="0" applyFont="1" applyFill="1" applyBorder="1" applyAlignment="1">
      <alignment horizontal="center" vertical="center" shrinkToFit="1"/>
    </xf>
    <xf numFmtId="175" fontId="302" fillId="0" borderId="53" xfId="4265" applyNumberFormat="1" applyFont="1" applyFill="1" applyBorder="1" applyAlignment="1">
      <alignment horizontal="center" vertical="center" shrinkToFit="1"/>
    </xf>
    <xf numFmtId="0" fontId="302" fillId="0" borderId="53" xfId="0" applyFont="1" applyFill="1" applyBorder="1" applyAlignment="1">
      <alignment vertical="center"/>
    </xf>
    <xf numFmtId="0" fontId="42" fillId="0" borderId="53" xfId="0" applyFont="1" applyFill="1" applyBorder="1" applyAlignment="1">
      <alignment horizontal="left" vertical="center"/>
    </xf>
    <xf numFmtId="0" fontId="31" fillId="0" borderId="53" xfId="0" quotePrefix="1" applyFont="1" applyFill="1" applyBorder="1" applyAlignment="1">
      <alignment horizontal="center" vertical="center"/>
    </xf>
    <xf numFmtId="175" fontId="280" fillId="0" borderId="53" xfId="4265" applyNumberFormat="1" applyFont="1" applyFill="1" applyBorder="1" applyAlignment="1">
      <alignment vertical="center" shrinkToFit="1"/>
    </xf>
    <xf numFmtId="220" fontId="280" fillId="0" borderId="53" xfId="4263" applyNumberFormat="1" applyFont="1" applyFill="1" applyBorder="1" applyAlignment="1">
      <alignment vertical="center" shrinkToFit="1"/>
    </xf>
    <xf numFmtId="10" fontId="282" fillId="0" borderId="53" xfId="4263" applyNumberFormat="1" applyFont="1" applyFill="1" applyBorder="1" applyAlignment="1">
      <alignment vertical="center" shrinkToFit="1"/>
    </xf>
    <xf numFmtId="0" fontId="280" fillId="0" borderId="53" xfId="0" applyFont="1" applyFill="1" applyBorder="1" applyAlignment="1">
      <alignment horizontal="center" vertical="center"/>
    </xf>
    <xf numFmtId="175" fontId="282" fillId="0" borderId="53" xfId="4265" applyNumberFormat="1" applyFont="1" applyFill="1" applyBorder="1" applyAlignment="1">
      <alignment horizontal="center" vertical="center" shrinkToFit="1"/>
    </xf>
    <xf numFmtId="245" fontId="311" fillId="0" borderId="53" xfId="4265" applyNumberFormat="1" applyFont="1" applyFill="1" applyBorder="1" applyAlignment="1">
      <alignment horizontal="center" vertical="center" shrinkToFit="1"/>
    </xf>
    <xf numFmtId="245" fontId="311" fillId="0" borderId="53" xfId="4265" applyNumberFormat="1" applyFont="1" applyFill="1" applyBorder="1" applyAlignment="1">
      <alignment horizontal="right" vertical="center" shrinkToFit="1"/>
    </xf>
    <xf numFmtId="0" fontId="311" fillId="0" borderId="53" xfId="0" applyFont="1" applyFill="1" applyBorder="1" applyAlignment="1">
      <alignment horizontal="justify" vertical="center" wrapText="1"/>
    </xf>
    <xf numFmtId="0" fontId="291" fillId="0" borderId="53" xfId="0" applyFont="1" applyFill="1" applyBorder="1" applyAlignment="1">
      <alignment horizontal="center" vertical="center" wrapText="1"/>
    </xf>
    <xf numFmtId="175" fontId="42" fillId="0" borderId="53" xfId="0" applyNumberFormat="1" applyFont="1" applyFill="1" applyBorder="1" applyAlignment="1">
      <alignment vertical="center" shrinkToFit="1"/>
    </xf>
    <xf numFmtId="169" fontId="31" fillId="0" borderId="53" xfId="4265" applyFont="1" applyFill="1" applyBorder="1" applyAlignment="1">
      <alignment vertical="center" shrinkToFit="1"/>
    </xf>
    <xf numFmtId="339" fontId="31" fillId="0" borderId="0" xfId="0" applyNumberFormat="1" applyFont="1" applyFill="1" applyAlignment="1">
      <alignment vertical="center"/>
    </xf>
    <xf numFmtId="9" fontId="304" fillId="51" borderId="53" xfId="4263" applyFont="1" applyFill="1" applyBorder="1" applyAlignment="1">
      <alignment horizontal="center" vertical="center" shrinkToFit="1"/>
    </xf>
    <xf numFmtId="9" fontId="279" fillId="51" borderId="53" xfId="4263" applyFont="1" applyFill="1" applyBorder="1" applyAlignment="1">
      <alignment horizontal="center" vertical="center" shrinkToFit="1"/>
    </xf>
    <xf numFmtId="9" fontId="279" fillId="0" borderId="53" xfId="4263" applyFont="1" applyFill="1" applyBorder="1" applyAlignment="1">
      <alignment shrinkToFit="1"/>
    </xf>
    <xf numFmtId="245" fontId="315" fillId="0" borderId="53" xfId="4265" applyNumberFormat="1" applyFont="1" applyBorder="1" applyAlignment="1">
      <alignment vertical="center" shrinkToFit="1"/>
    </xf>
    <xf numFmtId="220" fontId="282" fillId="0" borderId="53" xfId="4263" applyNumberFormat="1" applyFont="1" applyFill="1" applyBorder="1" applyAlignment="1">
      <alignment vertical="center" shrinkToFit="1"/>
    </xf>
    <xf numFmtId="0" fontId="282" fillId="0" borderId="53" xfId="0" applyFont="1" applyFill="1" applyBorder="1" applyAlignment="1">
      <alignment vertical="center" shrinkToFit="1"/>
    </xf>
    <xf numFmtId="233" fontId="280" fillId="0" borderId="53" xfId="4265" applyNumberFormat="1" applyFont="1" applyFill="1" applyBorder="1" applyAlignment="1">
      <alignment vertical="center" shrinkToFit="1"/>
    </xf>
    <xf numFmtId="175" fontId="304" fillId="51" borderId="53" xfId="4265" applyNumberFormat="1" applyFont="1" applyFill="1" applyBorder="1" applyAlignment="1">
      <alignment horizontal="center" vertical="center" shrinkToFit="1"/>
    </xf>
    <xf numFmtId="10" fontId="300" fillId="0" borderId="53" xfId="4263" applyNumberFormat="1" applyFont="1" applyFill="1" applyBorder="1" applyAlignment="1">
      <alignment vertical="center" shrinkToFit="1"/>
    </xf>
    <xf numFmtId="0" fontId="42" fillId="0" borderId="53" xfId="0" applyFont="1" applyFill="1" applyBorder="1" applyAlignment="1">
      <alignment horizontal="center" vertical="center" wrapText="1"/>
    </xf>
    <xf numFmtId="0" fontId="42" fillId="0" borderId="54"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294" fillId="0" borderId="53" xfId="0" applyFont="1" applyBorder="1" applyAlignment="1">
      <alignment horizontal="center" vertical="center" wrapText="1"/>
    </xf>
    <xf numFmtId="0" fontId="42" fillId="0" borderId="53" xfId="0" quotePrefix="1" applyFont="1" applyFill="1" applyBorder="1" applyAlignment="1">
      <alignment horizontal="center" vertical="center"/>
    </xf>
    <xf numFmtId="0" fontId="294" fillId="51" borderId="53" xfId="0" applyFont="1" applyFill="1" applyBorder="1" applyAlignment="1">
      <alignment horizontal="center" vertical="center" wrapText="1"/>
    </xf>
    <xf numFmtId="0" fontId="318" fillId="0" borderId="53" xfId="0" applyFont="1" applyFill="1" applyBorder="1" applyAlignment="1">
      <alignment horizontal="center" vertical="center" wrapText="1"/>
    </xf>
    <xf numFmtId="245" fontId="294" fillId="51" borderId="53" xfId="4265" applyNumberFormat="1" applyFont="1" applyFill="1" applyBorder="1" applyAlignment="1">
      <alignment vertical="center" shrinkToFit="1"/>
    </xf>
    <xf numFmtId="339" fontId="280" fillId="0" borderId="0" xfId="0" applyNumberFormat="1" applyFont="1" applyFill="1" applyAlignment="1">
      <alignment vertical="center"/>
    </xf>
    <xf numFmtId="2" fontId="280" fillId="0" borderId="53" xfId="0" applyNumberFormat="1" applyFont="1" applyFill="1" applyBorder="1" applyAlignment="1">
      <alignment vertical="center" shrinkToFit="1"/>
    </xf>
    <xf numFmtId="169" fontId="31" fillId="0" borderId="0" xfId="0" applyNumberFormat="1" applyFont="1" applyFill="1" applyAlignment="1">
      <alignment vertical="center"/>
    </xf>
    <xf numFmtId="175" fontId="120" fillId="51" borderId="53" xfId="4265" applyNumberFormat="1" applyFont="1" applyFill="1" applyBorder="1" applyAlignment="1">
      <alignment horizontal="center" vertical="center" shrinkToFit="1"/>
    </xf>
    <xf numFmtId="0" fontId="279" fillId="0" borderId="53" xfId="0" applyFont="1" applyFill="1" applyBorder="1" applyAlignment="1">
      <alignment horizontal="center" vertical="center" wrapText="1"/>
    </xf>
    <xf numFmtId="14" fontId="304" fillId="0" borderId="53" xfId="0" quotePrefix="1" applyNumberFormat="1" applyFont="1" applyFill="1" applyBorder="1" applyAlignment="1">
      <alignment horizontal="center" vertical="center" wrapText="1"/>
    </xf>
    <xf numFmtId="0" fontId="37" fillId="0" borderId="53" xfId="0" applyFont="1" applyFill="1" applyBorder="1" applyAlignment="1">
      <alignment vertical="center" wrapText="1"/>
    </xf>
    <xf numFmtId="0" fontId="37" fillId="0" borderId="52" xfId="0" applyFont="1" applyFill="1" applyBorder="1" applyAlignment="1">
      <alignment vertical="center" wrapText="1"/>
    </xf>
    <xf numFmtId="0" fontId="42" fillId="0" borderId="54"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0" borderId="53" xfId="0" applyFont="1" applyFill="1" applyBorder="1" applyAlignment="1">
      <alignment horizontal="center" vertical="center" wrapText="1"/>
    </xf>
    <xf numFmtId="0" fontId="294" fillId="0" borderId="53" xfId="0" applyFont="1" applyBorder="1" applyAlignment="1">
      <alignment horizontal="center" vertical="center" wrapText="1"/>
    </xf>
    <xf numFmtId="175" fontId="42" fillId="0" borderId="53" xfId="0" applyNumberFormat="1" applyFont="1" applyFill="1" applyBorder="1" applyAlignment="1">
      <alignment horizontal="right"/>
    </xf>
    <xf numFmtId="0" fontId="279" fillId="0" borderId="53" xfId="0" applyFont="1" applyFill="1" applyBorder="1" applyAlignment="1">
      <alignment horizontal="center" vertical="center" wrapText="1"/>
    </xf>
    <xf numFmtId="10" fontId="304" fillId="0" borderId="53" xfId="4263" applyNumberFormat="1" applyFont="1" applyFill="1" applyBorder="1" applyAlignment="1">
      <alignment horizontal="center" vertical="center" shrinkToFit="1"/>
    </xf>
    <xf numFmtId="0" fontId="280" fillId="0" borderId="53" xfId="2612" applyFont="1" applyFill="1" applyBorder="1" applyAlignment="1">
      <alignment horizontal="justify" vertical="center" wrapText="1"/>
    </xf>
    <xf numFmtId="0" fontId="319" fillId="0" borderId="53" xfId="0" applyFont="1" applyFill="1" applyBorder="1" applyAlignment="1">
      <alignment horizontal="justify" vertical="center" wrapText="1"/>
    </xf>
    <xf numFmtId="0" fontId="319" fillId="0" borderId="53" xfId="0" applyFont="1" applyFill="1" applyBorder="1" applyAlignment="1">
      <alignment vertical="center" wrapText="1"/>
    </xf>
    <xf numFmtId="0" fontId="319" fillId="0" borderId="53" xfId="0" applyFont="1" applyFill="1" applyBorder="1" applyAlignment="1">
      <alignment horizontal="left" vertical="center" wrapText="1"/>
    </xf>
    <xf numFmtId="0" fontId="319" fillId="0" borderId="53" xfId="0" applyFont="1" applyBorder="1" applyAlignment="1">
      <alignment horizontal="justify" vertical="center" wrapText="1"/>
    </xf>
    <xf numFmtId="44" fontId="319" fillId="0" borderId="53" xfId="0" applyNumberFormat="1" applyFont="1" applyFill="1" applyBorder="1" applyAlignment="1">
      <alignment horizontal="justify" vertical="center" wrapText="1"/>
    </xf>
    <xf numFmtId="44" fontId="308" fillId="0" borderId="53" xfId="0" applyNumberFormat="1" applyFont="1" applyFill="1" applyBorder="1" applyAlignment="1">
      <alignment horizontal="justify" vertical="center" wrapText="1"/>
    </xf>
    <xf numFmtId="0" fontId="320" fillId="0" borderId="53" xfId="0" applyFont="1" applyFill="1" applyBorder="1" applyAlignment="1">
      <alignment vertical="center" wrapText="1"/>
    </xf>
    <xf numFmtId="0" fontId="31" fillId="0" borderId="53" xfId="0" applyFont="1" applyBorder="1" applyAlignment="1">
      <alignment horizontal="left" vertical="center" wrapText="1"/>
    </xf>
    <xf numFmtId="339" fontId="280" fillId="0" borderId="53" xfId="4265" applyNumberFormat="1" applyFont="1" applyFill="1" applyBorder="1" applyAlignment="1">
      <alignment horizontal="right" vertical="center" shrinkToFit="1"/>
    </xf>
    <xf numFmtId="339" fontId="319" fillId="51" borderId="53" xfId="4265" applyNumberFormat="1" applyFont="1" applyFill="1" applyBorder="1" applyAlignment="1">
      <alignment horizontal="center" vertical="center" shrinkToFit="1"/>
    </xf>
    <xf numFmtId="339" fontId="280" fillId="0" borderId="53" xfId="4265" applyNumberFormat="1" applyFont="1" applyFill="1" applyBorder="1" applyAlignment="1">
      <alignment vertical="center" shrinkToFit="1"/>
    </xf>
    <xf numFmtId="339" fontId="319" fillId="0" borderId="53" xfId="4265" applyNumberFormat="1" applyFont="1" applyFill="1" applyBorder="1" applyAlignment="1">
      <alignment vertical="center" shrinkToFit="1"/>
    </xf>
    <xf numFmtId="339" fontId="319" fillId="0" borderId="53" xfId="4265" applyNumberFormat="1" applyFont="1" applyFill="1" applyBorder="1" applyAlignment="1">
      <alignment horizontal="center" vertical="center" shrinkToFit="1"/>
    </xf>
    <xf numFmtId="339" fontId="319" fillId="0" borderId="53" xfId="4265" applyNumberFormat="1" applyFont="1" applyFill="1" applyBorder="1" applyAlignment="1">
      <alignment horizontal="right" vertical="center" shrinkToFit="1"/>
    </xf>
    <xf numFmtId="339" fontId="31" fillId="0" borderId="53" xfId="4265" quotePrefix="1" applyNumberFormat="1" applyFont="1" applyBorder="1" applyAlignment="1">
      <alignment horizontal="center" vertical="center" shrinkToFit="1"/>
    </xf>
    <xf numFmtId="0" fontId="319" fillId="0" borderId="0" xfId="0" applyFont="1" applyFill="1"/>
    <xf numFmtId="0" fontId="321" fillId="0" borderId="0" xfId="0" applyFont="1" applyFill="1" applyBorder="1" applyAlignment="1">
      <alignment vertical="center" wrapText="1"/>
    </xf>
    <xf numFmtId="0" fontId="319" fillId="0" borderId="0" xfId="0" applyFont="1" applyFill="1" applyAlignment="1">
      <alignment horizontal="center"/>
    </xf>
    <xf numFmtId="0" fontId="319" fillId="0" borderId="0" xfId="0" applyFont="1" applyFill="1" applyAlignment="1"/>
    <xf numFmtId="175" fontId="319" fillId="0" borderId="0" xfId="0" applyNumberFormat="1" applyFont="1" applyFill="1" applyAlignment="1">
      <alignment horizontal="left"/>
    </xf>
    <xf numFmtId="175" fontId="319" fillId="0" borderId="0" xfId="0" applyNumberFormat="1" applyFont="1" applyFill="1"/>
    <xf numFmtId="0" fontId="308" fillId="0" borderId="53" xfId="0" applyFont="1" applyFill="1" applyBorder="1" applyAlignment="1">
      <alignment horizontal="center" wrapText="1"/>
    </xf>
    <xf numFmtId="0" fontId="319" fillId="0" borderId="53" xfId="0" applyFont="1" applyFill="1" applyBorder="1" applyAlignment="1">
      <alignment horizontal="center" vertical="center" wrapText="1"/>
    </xf>
    <xf numFmtId="0" fontId="308" fillId="0" borderId="53" xfId="0" applyFont="1" applyFill="1" applyBorder="1" applyAlignment="1">
      <alignment horizontal="justify" vertical="center" wrapText="1"/>
    </xf>
    <xf numFmtId="0" fontId="319" fillId="0" borderId="53" xfId="0" quotePrefix="1" applyFont="1" applyFill="1" applyBorder="1" applyAlignment="1">
      <alignment horizontal="center" vertical="center" wrapText="1"/>
    </xf>
    <xf numFmtId="0" fontId="319" fillId="0" borderId="53" xfId="0" applyFont="1" applyFill="1" applyBorder="1" applyAlignment="1">
      <alignment vertical="center" shrinkToFit="1"/>
    </xf>
    <xf numFmtId="1" fontId="319" fillId="0" borderId="53" xfId="1" applyNumberFormat="1" applyFont="1" applyFill="1" applyBorder="1" applyAlignment="1">
      <alignment horizontal="center" vertical="center" wrapText="1"/>
    </xf>
    <xf numFmtId="0" fontId="319" fillId="0" borderId="53" xfId="0" applyFont="1" applyFill="1" applyBorder="1" applyAlignment="1">
      <alignment horizontal="center"/>
    </xf>
    <xf numFmtId="0" fontId="319" fillId="0" borderId="53" xfId="0" applyFont="1" applyFill="1" applyBorder="1"/>
    <xf numFmtId="0" fontId="319" fillId="0" borderId="53" xfId="0" applyFont="1" applyFill="1" applyBorder="1" applyAlignment="1">
      <alignment horizontal="center" vertical="center" shrinkToFit="1"/>
    </xf>
    <xf numFmtId="175" fontId="319" fillId="0" borderId="53" xfId="0" applyNumberFormat="1" applyFont="1" applyFill="1" applyBorder="1" applyAlignment="1">
      <alignment horizontal="left" vertical="center" wrapText="1"/>
    </xf>
    <xf numFmtId="0" fontId="308" fillId="0" borderId="53" xfId="0" applyFont="1" applyFill="1" applyBorder="1" applyAlignment="1">
      <alignment horizontal="left" vertical="center" wrapText="1"/>
    </xf>
    <xf numFmtId="0" fontId="308" fillId="0" borderId="53" xfId="0" applyFont="1" applyFill="1" applyBorder="1" applyAlignment="1">
      <alignment horizontal="left" vertical="center"/>
    </xf>
    <xf numFmtId="0" fontId="319" fillId="0" borderId="53" xfId="0" applyFont="1" applyBorder="1" applyAlignment="1">
      <alignment horizontal="center" vertical="center" shrinkToFit="1"/>
    </xf>
    <xf numFmtId="0" fontId="319" fillId="0" borderId="0" xfId="0" quotePrefix="1" applyFont="1" applyFill="1"/>
    <xf numFmtId="0" fontId="319" fillId="0" borderId="53" xfId="0" applyFont="1" applyFill="1" applyBorder="1" applyAlignment="1">
      <alignment horizontal="left"/>
    </xf>
    <xf numFmtId="0" fontId="319" fillId="0" borderId="53" xfId="0" quotePrefix="1" applyFont="1" applyFill="1" applyBorder="1" applyAlignment="1">
      <alignment horizontal="center"/>
    </xf>
    <xf numFmtId="0" fontId="319" fillId="0" borderId="0" xfId="0" applyFont="1" applyFill="1" applyAlignment="1">
      <alignment horizontal="left"/>
    </xf>
    <xf numFmtId="0" fontId="42" fillId="0" borderId="54"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0" borderId="53" xfId="0" applyFont="1" applyFill="1" applyBorder="1" applyAlignment="1">
      <alignment horizontal="center" vertical="center" wrapText="1"/>
    </xf>
    <xf numFmtId="245" fontId="42" fillId="0" borderId="0" xfId="0" applyNumberFormat="1" applyFont="1" applyFill="1" applyAlignment="1">
      <alignment vertical="center"/>
    </xf>
    <xf numFmtId="0" fontId="282" fillId="0" borderId="53" xfId="0" applyFont="1" applyFill="1" applyBorder="1" applyAlignment="1">
      <alignment horizontal="left" vertical="center" wrapText="1"/>
    </xf>
    <xf numFmtId="0" fontId="282" fillId="0" borderId="53" xfId="0" applyFont="1" applyFill="1" applyBorder="1" applyAlignment="1">
      <alignment horizontal="center" vertical="center" shrinkToFit="1"/>
    </xf>
    <xf numFmtId="175" fontId="282" fillId="0" borderId="53" xfId="4265" applyNumberFormat="1" applyFont="1" applyFill="1" applyBorder="1" applyAlignment="1">
      <alignment horizontal="right" vertical="center" shrinkToFit="1"/>
    </xf>
    <xf numFmtId="0" fontId="282" fillId="0" borderId="53" xfId="0" applyFont="1" applyFill="1" applyBorder="1" applyAlignment="1">
      <alignment vertical="center"/>
    </xf>
    <xf numFmtId="0" fontId="282" fillId="0" borderId="0" xfId="0" applyFont="1" applyFill="1" applyAlignment="1">
      <alignment vertical="center"/>
    </xf>
    <xf numFmtId="0" fontId="39" fillId="0" borderId="53" xfId="0" applyFont="1" applyFill="1" applyBorder="1" applyAlignment="1">
      <alignment horizontal="left" vertical="center" wrapText="1"/>
    </xf>
    <xf numFmtId="175" fontId="323" fillId="0" borderId="53" xfId="4265" quotePrefix="1" applyNumberFormat="1" applyFont="1" applyFill="1" applyBorder="1" applyAlignment="1">
      <alignment horizontal="center" vertical="center"/>
    </xf>
    <xf numFmtId="175" fontId="39" fillId="0" borderId="53" xfId="4265" applyNumberFormat="1" applyFont="1" applyFill="1" applyBorder="1" applyAlignment="1">
      <alignment horizontal="center" vertical="center"/>
    </xf>
    <xf numFmtId="175" fontId="39" fillId="0" borderId="53" xfId="4265" applyNumberFormat="1" applyFont="1" applyFill="1" applyBorder="1" applyAlignment="1">
      <alignment horizontal="center" vertical="center" wrapText="1"/>
    </xf>
    <xf numFmtId="175" fontId="316" fillId="0" borderId="53" xfId="4265" applyNumberFormat="1" applyFont="1" applyFill="1" applyBorder="1" applyAlignment="1">
      <alignment horizontal="center" vertical="center" wrapText="1"/>
    </xf>
    <xf numFmtId="175" fontId="39" fillId="0" borderId="53" xfId="4265" quotePrefix="1" applyNumberFormat="1" applyFont="1" applyFill="1" applyBorder="1" applyAlignment="1">
      <alignment horizontal="center" vertical="center" wrapText="1"/>
    </xf>
    <xf numFmtId="175" fontId="39" fillId="0" borderId="53" xfId="4265" applyNumberFormat="1" applyFont="1" applyFill="1" applyBorder="1" applyAlignment="1">
      <alignment horizontal="left" vertical="center" wrapText="1"/>
    </xf>
    <xf numFmtId="175" fontId="39" fillId="0" borderId="53" xfId="4265" applyNumberFormat="1" applyFont="1" applyFill="1" applyBorder="1" applyAlignment="1">
      <alignment horizontal="center" vertical="center" shrinkToFit="1"/>
    </xf>
    <xf numFmtId="0" fontId="314" fillId="0" borderId="53" xfId="0" applyFont="1" applyFill="1" applyBorder="1" applyAlignment="1">
      <alignment horizontal="left" vertical="center" wrapText="1"/>
    </xf>
    <xf numFmtId="175" fontId="324" fillId="0" borderId="53" xfId="4265" quotePrefix="1" applyNumberFormat="1" applyFont="1" applyFill="1" applyBorder="1" applyAlignment="1">
      <alignment horizontal="center" vertical="center"/>
    </xf>
    <xf numFmtId="175" fontId="314" fillId="0" borderId="53" xfId="4265" applyNumberFormat="1" applyFont="1" applyFill="1" applyBorder="1" applyAlignment="1">
      <alignment horizontal="center" vertical="center" wrapText="1"/>
    </xf>
    <xf numFmtId="175" fontId="325" fillId="0" borderId="53" xfId="4265" applyNumberFormat="1" applyFont="1" applyFill="1" applyBorder="1" applyAlignment="1">
      <alignment horizontal="center" vertical="center" wrapText="1"/>
    </xf>
    <xf numFmtId="175" fontId="314" fillId="0" borderId="53" xfId="4265" applyNumberFormat="1" applyFont="1" applyFill="1" applyBorder="1" applyAlignment="1">
      <alignment horizontal="center" vertical="center"/>
    </xf>
    <xf numFmtId="175" fontId="314" fillId="0" borderId="53" xfId="4265" quotePrefix="1" applyNumberFormat="1" applyFont="1" applyFill="1" applyBorder="1" applyAlignment="1">
      <alignment horizontal="center" vertical="center" wrapText="1"/>
    </xf>
    <xf numFmtId="175" fontId="314" fillId="0" borderId="53" xfId="4265" applyNumberFormat="1" applyFont="1" applyFill="1" applyBorder="1" applyAlignment="1">
      <alignment horizontal="left" vertical="center" wrapText="1"/>
    </xf>
    <xf numFmtId="175" fontId="314" fillId="0" borderId="53" xfId="4265" applyNumberFormat="1" applyFont="1" applyFill="1" applyBorder="1" applyAlignment="1">
      <alignment horizontal="center" vertical="center" shrinkToFit="1"/>
    </xf>
    <xf numFmtId="175" fontId="323" fillId="0" borderId="53" xfId="4265" applyNumberFormat="1" applyFont="1" applyFill="1" applyBorder="1" applyAlignment="1">
      <alignment horizontal="center" vertical="center"/>
    </xf>
    <xf numFmtId="175" fontId="316" fillId="0" borderId="53" xfId="4265" applyNumberFormat="1" applyFont="1" applyFill="1" applyBorder="1" applyAlignment="1">
      <alignment horizontal="left" vertical="center" wrapText="1"/>
    </xf>
    <xf numFmtId="175" fontId="316" fillId="0" borderId="53" xfId="4265" applyNumberFormat="1" applyFont="1" applyFill="1" applyBorder="1" applyAlignment="1">
      <alignment horizontal="center" vertical="center" shrinkToFit="1"/>
    </xf>
    <xf numFmtId="0" fontId="298" fillId="0" borderId="53" xfId="0" applyFont="1" applyFill="1" applyBorder="1" applyAlignment="1">
      <alignment vertical="center"/>
    </xf>
    <xf numFmtId="10" fontId="299" fillId="0" borderId="53" xfId="4263" applyNumberFormat="1" applyFont="1" applyFill="1" applyBorder="1" applyAlignment="1">
      <alignment vertical="center" shrinkToFit="1"/>
    </xf>
    <xf numFmtId="220" fontId="299" fillId="0" borderId="53" xfId="4263" applyNumberFormat="1" applyFont="1" applyFill="1" applyBorder="1" applyAlignment="1">
      <alignment vertical="center" shrinkToFit="1"/>
    </xf>
    <xf numFmtId="0" fontId="298" fillId="0" borderId="0" xfId="0" applyFont="1" applyFill="1" applyAlignment="1">
      <alignment vertical="center"/>
    </xf>
    <xf numFmtId="10" fontId="298" fillId="0" borderId="53" xfId="4263" applyNumberFormat="1" applyFont="1" applyFill="1" applyBorder="1" applyAlignment="1">
      <alignment vertical="center" shrinkToFit="1"/>
    </xf>
    <xf numFmtId="220" fontId="298" fillId="0" borderId="53" xfId="4263" applyNumberFormat="1" applyFont="1" applyFill="1" applyBorder="1" applyAlignment="1">
      <alignment vertical="center" shrinkToFit="1"/>
    </xf>
    <xf numFmtId="0" fontId="302" fillId="0" borderId="54" xfId="0" applyFont="1" applyFill="1" applyBorder="1" applyAlignment="1">
      <alignment horizontal="left" vertical="center"/>
    </xf>
    <xf numFmtId="0" fontId="302" fillId="0" borderId="55" xfId="0" applyFont="1" applyFill="1" applyBorder="1" applyAlignment="1">
      <alignment horizontal="left" vertical="center"/>
    </xf>
    <xf numFmtId="0" fontId="302" fillId="0" borderId="56" xfId="0" applyFont="1" applyFill="1" applyBorder="1" applyAlignment="1">
      <alignment horizontal="left" vertical="center"/>
    </xf>
    <xf numFmtId="0" fontId="42" fillId="0" borderId="55" xfId="0" applyFont="1" applyFill="1" applyBorder="1" applyAlignment="1">
      <alignment horizontal="left" vertical="center"/>
    </xf>
    <xf numFmtId="0" fontId="42" fillId="0" borderId="56" xfId="0" applyFont="1" applyFill="1" applyBorder="1" applyAlignment="1">
      <alignment horizontal="left" vertical="center"/>
    </xf>
    <xf numFmtId="0" fontId="161" fillId="0" borderId="53" xfId="0" applyFont="1" applyBorder="1" applyAlignment="1">
      <alignment horizontal="left" vertical="center" shrinkToFit="1"/>
    </xf>
    <xf numFmtId="0" fontId="161" fillId="0" borderId="53" xfId="0" applyFont="1" applyBorder="1" applyAlignment="1">
      <alignment horizontal="left" vertical="center" wrapText="1"/>
    </xf>
    <xf numFmtId="0" fontId="326" fillId="0" borderId="53" xfId="0" applyFont="1" applyFill="1" applyBorder="1" applyAlignment="1">
      <alignment vertical="center" wrapText="1"/>
    </xf>
    <xf numFmtId="0" fontId="291" fillId="0" borderId="53" xfId="0" applyFont="1" applyBorder="1" applyAlignment="1">
      <alignment horizontal="justify" vertical="center" wrapText="1"/>
    </xf>
    <xf numFmtId="0" fontId="327" fillId="0" borderId="53" xfId="0" applyFont="1" applyBorder="1" applyAlignment="1">
      <alignment horizontal="justify" vertical="center" wrapText="1"/>
    </xf>
    <xf numFmtId="0" fontId="278" fillId="0" borderId="53" xfId="0" applyFont="1" applyBorder="1" applyAlignment="1">
      <alignment horizontal="justify" vertical="center" wrapText="1"/>
    </xf>
    <xf numFmtId="0" fontId="278" fillId="0" borderId="53" xfId="0" applyFont="1" applyBorder="1" applyAlignment="1">
      <alignment horizontal="left" vertical="center" wrapText="1"/>
    </xf>
    <xf numFmtId="0" fontId="132" fillId="0" borderId="53" xfId="0" applyFont="1" applyBorder="1" applyAlignment="1">
      <alignment horizontal="justify" vertical="center" wrapText="1"/>
    </xf>
    <xf numFmtId="0" fontId="326" fillId="0" borderId="53" xfId="0" applyFont="1" applyBorder="1" applyAlignment="1">
      <alignment horizontal="justify" vertical="center" wrapText="1"/>
    </xf>
    <xf numFmtId="0" fontId="161" fillId="0" borderId="53" xfId="0" applyFont="1" applyBorder="1" applyAlignment="1">
      <alignment vertical="center" shrinkToFit="1"/>
    </xf>
    <xf numFmtId="0" fontId="161" fillId="0" borderId="53" xfId="0" applyFont="1" applyFill="1" applyBorder="1" applyAlignment="1">
      <alignment vertical="center" wrapText="1"/>
    </xf>
    <xf numFmtId="0" fontId="132" fillId="51" borderId="53" xfId="0" applyFont="1" applyFill="1" applyBorder="1" applyAlignment="1">
      <alignment horizontal="justify" vertical="center" wrapText="1"/>
    </xf>
    <xf numFmtId="0" fontId="161" fillId="0" borderId="53" xfId="0" applyFont="1" applyBorder="1" applyAlignment="1">
      <alignment horizontal="justify" vertical="center" wrapText="1"/>
    </xf>
    <xf numFmtId="0" fontId="132" fillId="0" borderId="53" xfId="0" applyFont="1" applyBorder="1" applyAlignment="1">
      <alignment horizontal="center" vertical="center" wrapText="1"/>
    </xf>
    <xf numFmtId="0" fontId="327" fillId="0" borderId="53" xfId="0" applyFont="1" applyBorder="1" applyAlignment="1">
      <alignment horizontal="center" vertical="center" wrapText="1"/>
    </xf>
    <xf numFmtId="0" fontId="278" fillId="0" borderId="53" xfId="0" quotePrefix="1" applyFont="1" applyBorder="1" applyAlignment="1">
      <alignment horizontal="center" vertical="center" wrapText="1"/>
    </xf>
    <xf numFmtId="0" fontId="161" fillId="0" borderId="53" xfId="0" applyFont="1" applyBorder="1" applyAlignment="1">
      <alignment horizontal="center" vertical="center" wrapText="1"/>
    </xf>
    <xf numFmtId="0" fontId="326" fillId="0" borderId="53" xfId="0" applyFont="1" applyFill="1" applyBorder="1" applyAlignment="1">
      <alignment horizontal="center" vertical="center" wrapText="1"/>
    </xf>
    <xf numFmtId="0" fontId="132" fillId="0" borderId="53" xfId="0" quotePrefix="1" applyFont="1" applyBorder="1" applyAlignment="1">
      <alignment horizontal="center" vertical="center" wrapText="1"/>
    </xf>
    <xf numFmtId="0" fontId="326" fillId="0" borderId="53" xfId="0" applyFont="1" applyBorder="1" applyAlignment="1">
      <alignment horizontal="center" vertical="center" wrapText="1"/>
    </xf>
    <xf numFmtId="0" fontId="161" fillId="0" borderId="53" xfId="0" applyFont="1" applyBorder="1" applyAlignment="1">
      <alignment horizontal="center" vertical="center" shrinkToFit="1"/>
    </xf>
    <xf numFmtId="0" fontId="132" fillId="0" borderId="53" xfId="0" applyFont="1" applyFill="1" applyBorder="1" applyAlignment="1">
      <alignment horizontal="center" vertical="center" wrapText="1"/>
    </xf>
    <xf numFmtId="0" fontId="161" fillId="0" borderId="53" xfId="0" applyFont="1" applyFill="1" applyBorder="1" applyAlignment="1">
      <alignment horizontal="center" vertical="center" wrapText="1"/>
    </xf>
    <xf numFmtId="0" fontId="132" fillId="51" borderId="53" xfId="0" applyFont="1" applyFill="1" applyBorder="1" applyAlignment="1">
      <alignment horizontal="center" vertical="center" wrapText="1"/>
    </xf>
    <xf numFmtId="0" fontId="278" fillId="0" borderId="53" xfId="0" applyFont="1" applyBorder="1" applyAlignment="1">
      <alignment horizontal="center" vertical="center" wrapText="1"/>
    </xf>
    <xf numFmtId="0" fontId="327" fillId="0" borderId="53" xfId="0" applyFont="1" applyFill="1" applyBorder="1" applyAlignment="1">
      <alignment horizontal="center" vertical="center" wrapText="1"/>
    </xf>
    <xf numFmtId="0" fontId="327" fillId="0" borderId="53" xfId="0" applyFont="1" applyFill="1" applyBorder="1" applyAlignment="1">
      <alignment horizontal="center" shrinkToFit="1"/>
    </xf>
    <xf numFmtId="0" fontId="278" fillId="0" borderId="53" xfId="0" applyFont="1" applyFill="1" applyBorder="1" applyAlignment="1">
      <alignment horizontal="center" vertical="center" wrapText="1"/>
    </xf>
    <xf numFmtId="0" fontId="161" fillId="0" borderId="53" xfId="0" applyFont="1" applyBorder="1" applyAlignment="1">
      <alignment vertical="center" wrapText="1"/>
    </xf>
    <xf numFmtId="0" fontId="161" fillId="0" borderId="53" xfId="0" applyFont="1" applyBorder="1" applyAlignment="1">
      <alignment wrapText="1"/>
    </xf>
    <xf numFmtId="0" fontId="278" fillId="0" borderId="53" xfId="0" applyFont="1" applyBorder="1" applyAlignment="1">
      <alignment vertical="center" wrapText="1"/>
    </xf>
    <xf numFmtId="0" fontId="326" fillId="0" borderId="53" xfId="0" applyFont="1" applyFill="1" applyBorder="1" applyAlignment="1">
      <alignment wrapText="1"/>
    </xf>
    <xf numFmtId="0" fontId="328" fillId="0" borderId="53" xfId="0" applyFont="1" applyBorder="1" applyAlignment="1">
      <alignment horizontal="center" vertical="center" wrapText="1"/>
    </xf>
    <xf numFmtId="3" fontId="132" fillId="0" borderId="53" xfId="1" quotePrefix="1" applyNumberFormat="1" applyFont="1" applyFill="1" applyBorder="1" applyAlignment="1">
      <alignment horizontal="center" vertical="center" wrapText="1"/>
    </xf>
    <xf numFmtId="0" fontId="326" fillId="0" borderId="53" xfId="0" applyFont="1" applyFill="1" applyBorder="1" applyAlignment="1">
      <alignment horizontal="center" wrapText="1"/>
    </xf>
    <xf numFmtId="0" fontId="132" fillId="0" borderId="53" xfId="0" quotePrefix="1" applyFont="1" applyFill="1" applyBorder="1" applyAlignment="1">
      <alignment horizontal="center" vertical="center" wrapText="1"/>
    </xf>
    <xf numFmtId="0" fontId="161" fillId="0" borderId="53" xfId="0" applyFont="1" applyFill="1" applyBorder="1" applyAlignment="1">
      <alignment horizontal="center" wrapText="1"/>
    </xf>
    <xf numFmtId="0" fontId="132" fillId="0" borderId="53" xfId="0" applyFont="1" applyFill="1" applyBorder="1" applyAlignment="1">
      <alignment horizontal="center" wrapText="1"/>
    </xf>
    <xf numFmtId="0" fontId="132" fillId="51" borderId="53" xfId="0" quotePrefix="1" applyFont="1" applyFill="1" applyBorder="1" applyAlignment="1">
      <alignment horizontal="center" vertical="center" wrapText="1"/>
    </xf>
    <xf numFmtId="245" fontId="291" fillId="0" borderId="0" xfId="4265" applyNumberFormat="1" applyFont="1" applyAlignment="1">
      <alignment vertical="center" shrinkToFit="1"/>
    </xf>
    <xf numFmtId="245" fontId="291" fillId="0" borderId="53" xfId="4265" applyNumberFormat="1" applyFont="1" applyBorder="1" applyAlignment="1">
      <alignment vertical="center" shrinkToFit="1"/>
    </xf>
    <xf numFmtId="245" fontId="327" fillId="0" borderId="53" xfId="4265" applyNumberFormat="1" applyFont="1" applyBorder="1" applyAlignment="1">
      <alignment vertical="center" shrinkToFit="1"/>
    </xf>
    <xf numFmtId="245" fontId="278" fillId="0" borderId="53" xfId="4265" applyNumberFormat="1" applyFont="1" applyBorder="1" applyAlignment="1">
      <alignment vertical="center" shrinkToFit="1"/>
    </xf>
    <xf numFmtId="245" fontId="161" fillId="0" borderId="53" xfId="4265" applyNumberFormat="1" applyFont="1" applyBorder="1" applyAlignment="1">
      <alignment vertical="center" shrinkToFit="1"/>
    </xf>
    <xf numFmtId="245" fontId="326" fillId="0" borderId="53" xfId="4265" applyNumberFormat="1" applyFont="1" applyFill="1" applyBorder="1" applyAlignment="1">
      <alignment vertical="center" shrinkToFit="1"/>
    </xf>
    <xf numFmtId="245" fontId="132" fillId="0" borderId="53" xfId="4265" applyNumberFormat="1" applyFont="1" applyFill="1" applyBorder="1" applyAlignment="1">
      <alignment vertical="center" shrinkToFit="1"/>
    </xf>
    <xf numFmtId="245" fontId="161" fillId="0" borderId="53" xfId="4265" applyNumberFormat="1" applyFont="1" applyFill="1" applyBorder="1" applyAlignment="1">
      <alignment vertical="center" shrinkToFit="1"/>
    </xf>
    <xf numFmtId="245" fontId="132" fillId="0" borderId="53" xfId="4265" applyNumberFormat="1" applyFont="1" applyBorder="1" applyAlignment="1">
      <alignment vertical="center" shrinkToFit="1"/>
    </xf>
    <xf numFmtId="245" fontId="132" fillId="51" borderId="53" xfId="4265" applyNumberFormat="1" applyFont="1" applyFill="1" applyBorder="1" applyAlignment="1">
      <alignment vertical="center" shrinkToFit="1"/>
    </xf>
    <xf numFmtId="245" fontId="291" fillId="0" borderId="53" xfId="4265" applyNumberFormat="1" applyFont="1" applyFill="1" applyBorder="1" applyAlignment="1">
      <alignment vertical="center" shrinkToFit="1"/>
    </xf>
    <xf numFmtId="345" fontId="132" fillId="51" borderId="53" xfId="4265" applyNumberFormat="1" applyFont="1" applyFill="1" applyBorder="1" applyAlignment="1">
      <alignment vertical="center" shrinkToFit="1"/>
    </xf>
    <xf numFmtId="345" fontId="132" fillId="0" borderId="53" xfId="4265" applyNumberFormat="1" applyFont="1" applyBorder="1" applyAlignment="1">
      <alignment vertical="center" shrinkToFit="1"/>
    </xf>
    <xf numFmtId="245" fontId="132" fillId="51" borderId="53" xfId="4265" applyNumberFormat="1" applyFont="1" applyFill="1" applyBorder="1" applyAlignment="1">
      <alignment horizontal="right" vertical="center" shrinkToFit="1"/>
    </xf>
    <xf numFmtId="245" fontId="278" fillId="0" borderId="53" xfId="4265" applyNumberFormat="1" applyFont="1" applyFill="1" applyBorder="1" applyAlignment="1">
      <alignment vertical="center" shrinkToFit="1"/>
    </xf>
    <xf numFmtId="175" fontId="132" fillId="0" borderId="53" xfId="0" applyNumberFormat="1" applyFont="1" applyFill="1" applyBorder="1" applyAlignment="1">
      <alignment vertical="center" wrapText="1"/>
    </xf>
    <xf numFmtId="345" fontId="326" fillId="0" borderId="53" xfId="4265" applyNumberFormat="1" applyFont="1" applyFill="1" applyBorder="1" applyAlignment="1">
      <alignment vertical="center" shrinkToFit="1"/>
    </xf>
    <xf numFmtId="345" fontId="132" fillId="0" borderId="53" xfId="4265" applyNumberFormat="1" applyFont="1" applyFill="1" applyBorder="1" applyAlignment="1">
      <alignment vertical="center" shrinkToFit="1"/>
    </xf>
    <xf numFmtId="0" fontId="299" fillId="0" borderId="53" xfId="0" quotePrefix="1" applyFont="1" applyFill="1" applyBorder="1" applyAlignment="1">
      <alignment horizontal="center" vertical="center"/>
    </xf>
    <xf numFmtId="0" fontId="282" fillId="0" borderId="53" xfId="0" applyFont="1" applyFill="1" applyBorder="1" applyAlignment="1">
      <alignment horizontal="center" vertical="center"/>
    </xf>
    <xf numFmtId="0" fontId="280" fillId="0" borderId="53" xfId="0" quotePrefix="1" applyFont="1" applyFill="1" applyBorder="1" applyAlignment="1">
      <alignment horizontal="center" vertical="center"/>
    </xf>
    <xf numFmtId="0" fontId="299" fillId="0" borderId="53" xfId="0" applyFont="1" applyFill="1" applyBorder="1" applyAlignment="1">
      <alignment horizontal="center" vertical="center"/>
    </xf>
    <xf numFmtId="175" fontId="298" fillId="0" borderId="53" xfId="4265" applyNumberFormat="1" applyFont="1" applyFill="1" applyBorder="1" applyAlignment="1">
      <alignment vertical="center" shrinkToFit="1"/>
    </xf>
    <xf numFmtId="175" fontId="298" fillId="0" borderId="53" xfId="4265" applyNumberFormat="1" applyFont="1" applyFill="1" applyBorder="1" applyAlignment="1">
      <alignment horizontal="right" vertical="center" shrinkToFit="1"/>
    </xf>
    <xf numFmtId="0" fontId="299" fillId="0" borderId="53" xfId="0" applyFont="1" applyFill="1" applyBorder="1" applyAlignment="1">
      <alignment horizontal="center"/>
    </xf>
    <xf numFmtId="0" fontId="326" fillId="0" borderId="53" xfId="0" quotePrefix="1" applyFont="1" applyBorder="1" applyAlignment="1">
      <alignment horizontal="center" vertical="center" wrapText="1"/>
    </xf>
    <xf numFmtId="175" fontId="299" fillId="0" borderId="53" xfId="0" applyNumberFormat="1" applyFont="1" applyFill="1" applyBorder="1"/>
    <xf numFmtId="0" fontId="299" fillId="0" borderId="53" xfId="0" applyFont="1" applyFill="1" applyBorder="1"/>
    <xf numFmtId="0" fontId="299" fillId="0" borderId="0" xfId="0" applyFont="1" applyFill="1"/>
    <xf numFmtId="0" fontId="326" fillId="0" borderId="53" xfId="0" applyFont="1" applyBorder="1" applyAlignment="1">
      <alignment horizontal="left" vertical="center" wrapText="1"/>
    </xf>
    <xf numFmtId="0" fontId="326" fillId="0" borderId="53" xfId="0" applyFont="1" applyBorder="1" applyAlignment="1">
      <alignment vertical="center" wrapText="1"/>
    </xf>
    <xf numFmtId="0" fontId="326" fillId="0" borderId="53" xfId="0" applyFont="1" applyBorder="1" applyAlignment="1">
      <alignment wrapText="1"/>
    </xf>
    <xf numFmtId="245" fontId="326" fillId="0" borderId="53" xfId="4265" applyNumberFormat="1" applyFont="1" applyBorder="1" applyAlignment="1">
      <alignment vertical="center" shrinkToFit="1"/>
    </xf>
    <xf numFmtId="175" fontId="299" fillId="0" borderId="53" xfId="4265" applyNumberFormat="1" applyFont="1" applyFill="1" applyBorder="1" applyAlignment="1">
      <alignment vertical="center" shrinkToFit="1"/>
    </xf>
    <xf numFmtId="175" fontId="299" fillId="0" borderId="53" xfId="4265" applyNumberFormat="1" applyFont="1" applyFill="1" applyBorder="1" applyAlignment="1">
      <alignment horizontal="right" vertical="center" shrinkToFit="1"/>
    </xf>
    <xf numFmtId="339" fontId="299" fillId="0" borderId="0" xfId="0" applyNumberFormat="1" applyFont="1" applyFill="1" applyAlignment="1">
      <alignment vertical="center"/>
    </xf>
    <xf numFmtId="245" fontId="329" fillId="0" borderId="53" xfId="4265" applyNumberFormat="1" applyFont="1" applyFill="1" applyBorder="1" applyAlignment="1">
      <alignment horizontal="center" vertical="center" shrinkToFit="1"/>
    </xf>
    <xf numFmtId="245" fontId="329" fillId="0" borderId="53" xfId="4265" applyNumberFormat="1" applyFont="1" applyFill="1" applyBorder="1" applyAlignment="1">
      <alignment horizontal="right" vertical="center" shrinkToFit="1"/>
    </xf>
    <xf numFmtId="0" fontId="279" fillId="0" borderId="53" xfId="0" applyFont="1" applyFill="1" applyBorder="1" applyAlignment="1">
      <alignment horizontal="center" vertical="center" wrapText="1"/>
    </xf>
    <xf numFmtId="9" fontId="279" fillId="0" borderId="53" xfId="4263" applyFont="1" applyFill="1" applyBorder="1" applyAlignment="1">
      <alignment horizontal="center" vertical="center" wrapText="1" shrinkToFit="1"/>
    </xf>
    <xf numFmtId="0" fontId="40" fillId="0" borderId="53" xfId="0" applyFont="1" applyBorder="1" applyAlignment="1">
      <alignment horizontal="left" vertical="center" wrapText="1"/>
    </xf>
    <xf numFmtId="175" fontId="40" fillId="0" borderId="53" xfId="4265" applyNumberFormat="1" applyFont="1" applyBorder="1" applyAlignment="1">
      <alignment horizontal="center" vertical="center"/>
    </xf>
    <xf numFmtId="0" fontId="307" fillId="0" borderId="53" xfId="0" applyFont="1" applyBorder="1" applyAlignment="1">
      <alignment horizontal="justify" vertical="center"/>
    </xf>
    <xf numFmtId="167" fontId="304" fillId="0" borderId="53" xfId="0" applyNumberFormat="1" applyFont="1" applyBorder="1" applyAlignment="1">
      <alignment vertical="center"/>
    </xf>
    <xf numFmtId="233" fontId="31" fillId="0" borderId="53" xfId="4265" applyNumberFormat="1" applyFont="1" applyFill="1" applyBorder="1" applyAlignment="1">
      <alignment horizontal="center" vertical="center" shrinkToFit="1"/>
    </xf>
    <xf numFmtId="0" fontId="308" fillId="0" borderId="53" xfId="0" applyFont="1" applyFill="1" applyBorder="1" applyAlignment="1">
      <alignment horizontal="center" vertical="center" wrapText="1"/>
    </xf>
    <xf numFmtId="0" fontId="319" fillId="0" borderId="0" xfId="0" applyFont="1" applyAlignment="1">
      <alignment wrapText="1"/>
    </xf>
    <xf numFmtId="0" fontId="321" fillId="0" borderId="53" xfId="0" applyFont="1" applyBorder="1" applyAlignment="1">
      <alignment horizontal="center" vertical="center" wrapText="1"/>
    </xf>
    <xf numFmtId="0" fontId="308" fillId="0" borderId="53" xfId="0" applyFont="1" applyBorder="1" applyAlignment="1">
      <alignment horizontal="center" vertical="center" wrapText="1"/>
    </xf>
    <xf numFmtId="0" fontId="319" fillId="0" borderId="53" xfId="0" applyFont="1" applyBorder="1" applyAlignment="1">
      <alignment horizontal="center" vertical="center" wrapText="1"/>
    </xf>
    <xf numFmtId="0" fontId="319" fillId="0" borderId="53" xfId="0" applyFont="1" applyBorder="1" applyAlignment="1">
      <alignment wrapText="1"/>
    </xf>
    <xf numFmtId="0" fontId="319" fillId="0" borderId="53" xfId="0" quotePrefix="1" applyFont="1" applyBorder="1" applyAlignment="1">
      <alignment horizontal="center" vertical="center" wrapText="1"/>
    </xf>
    <xf numFmtId="0" fontId="308" fillId="0" borderId="53" xfId="0" applyFont="1" applyBorder="1" applyAlignment="1">
      <alignment horizontal="center" wrapText="1"/>
    </xf>
    <xf numFmtId="0" fontId="319" fillId="0" borderId="53" xfId="0" applyFont="1" applyBorder="1" applyAlignment="1">
      <alignment horizontal="center" wrapText="1"/>
    </xf>
    <xf numFmtId="175" fontId="319" fillId="0" borderId="53" xfId="4265" applyNumberFormat="1" applyFont="1" applyBorder="1" applyAlignment="1">
      <alignment horizontal="center" vertical="center" wrapText="1"/>
    </xf>
    <xf numFmtId="175" fontId="319" fillId="0" borderId="56" xfId="4265" applyNumberFormat="1" applyFont="1" applyBorder="1" applyAlignment="1">
      <alignment horizontal="center" vertical="center" wrapText="1"/>
    </xf>
    <xf numFmtId="0" fontId="319" fillId="0" borderId="53" xfId="0" quotePrefix="1" applyFont="1" applyBorder="1" applyAlignment="1">
      <alignment horizontal="center" wrapText="1"/>
    </xf>
    <xf numFmtId="0" fontId="330" fillId="0" borderId="53" xfId="0" applyFont="1" applyBorder="1" applyAlignment="1">
      <alignment vertical="center" wrapText="1"/>
    </xf>
    <xf numFmtId="0" fontId="308" fillId="0" borderId="53" xfId="0" applyFont="1" applyBorder="1" applyAlignment="1">
      <alignment vertical="center" shrinkToFit="1"/>
    </xf>
    <xf numFmtId="0" fontId="319" fillId="0" borderId="53" xfId="0" applyFont="1" applyBorder="1" applyAlignment="1">
      <alignment horizontal="left" vertical="center" wrapText="1"/>
    </xf>
    <xf numFmtId="0" fontId="308" fillId="0" borderId="53" xfId="0" applyFont="1" applyBorder="1" applyAlignment="1">
      <alignment horizontal="left" vertical="center" wrapText="1"/>
    </xf>
    <xf numFmtId="175" fontId="319" fillId="0" borderId="53" xfId="4265" applyNumberFormat="1" applyFont="1" applyBorder="1" applyAlignment="1">
      <alignment horizontal="center" vertical="top" wrapText="1"/>
    </xf>
    <xf numFmtId="0" fontId="319" fillId="0" borderId="0" xfId="0" applyFont="1" applyAlignment="1">
      <alignment vertical="top" wrapText="1"/>
    </xf>
    <xf numFmtId="0" fontId="319" fillId="0" borderId="53" xfId="0" applyFont="1" applyBorder="1" applyAlignment="1">
      <alignment vertical="top" wrapText="1"/>
    </xf>
    <xf numFmtId="0" fontId="330" fillId="0" borderId="53" xfId="0" applyFont="1" applyBorder="1" applyAlignment="1">
      <alignment horizontal="left" vertical="center" wrapText="1"/>
    </xf>
    <xf numFmtId="175" fontId="319" fillId="51" borderId="53" xfId="4265" applyNumberFormat="1" applyFont="1" applyFill="1" applyBorder="1" applyAlignment="1">
      <alignment horizontal="center" vertical="center" shrinkToFit="1"/>
    </xf>
    <xf numFmtId="9" fontId="319" fillId="0" borderId="53" xfId="4263" applyFont="1" applyFill="1" applyBorder="1" applyAlignment="1">
      <alignment horizontal="center" vertical="center" shrinkToFit="1"/>
    </xf>
    <xf numFmtId="175" fontId="319" fillId="51" borderId="53" xfId="4265" quotePrefix="1" applyNumberFormat="1" applyFont="1" applyFill="1" applyBorder="1" applyAlignment="1">
      <alignment horizontal="center" vertical="center" shrinkToFit="1"/>
    </xf>
    <xf numFmtId="0" fontId="298" fillId="0" borderId="0" xfId="0" applyFont="1" applyFill="1" applyAlignment="1">
      <alignment horizontal="center" vertical="center"/>
    </xf>
    <xf numFmtId="344" fontId="280" fillId="0" borderId="53" xfId="4265" applyNumberFormat="1" applyFont="1" applyFill="1" applyBorder="1" applyAlignment="1">
      <alignment vertical="center" shrinkToFit="1"/>
    </xf>
    <xf numFmtId="0" fontId="308" fillId="0" borderId="53" xfId="0" applyFont="1" applyFill="1" applyBorder="1" applyAlignment="1">
      <alignment horizontal="center" vertical="center" wrapText="1"/>
    </xf>
    <xf numFmtId="0" fontId="42" fillId="0" borderId="53" xfId="0" applyFont="1" applyFill="1" applyBorder="1" applyAlignment="1"/>
    <xf numFmtId="0" fontId="42" fillId="0" borderId="53" xfId="0" applyFont="1" applyFill="1" applyBorder="1" applyAlignment="1">
      <alignment horizontal="left"/>
    </xf>
    <xf numFmtId="0" fontId="31" fillId="0" borderId="53" xfId="0" applyFont="1" applyFill="1" applyBorder="1" applyAlignment="1">
      <alignment horizontal="center" wrapText="1"/>
    </xf>
    <xf numFmtId="9" fontId="300" fillId="0" borderId="0" xfId="4263" applyFont="1" applyFill="1" applyAlignment="1">
      <alignment vertical="center"/>
    </xf>
    <xf numFmtId="9" fontId="31" fillId="0" borderId="0" xfId="4263" applyFont="1" applyFill="1" applyAlignment="1">
      <alignment vertical="center"/>
    </xf>
    <xf numFmtId="175" fontId="319" fillId="0" borderId="53" xfId="4265" applyNumberFormat="1" applyFont="1" applyFill="1" applyBorder="1" applyAlignment="1">
      <alignment vertical="center" shrinkToFit="1"/>
    </xf>
    <xf numFmtId="0" fontId="308" fillId="0" borderId="53" xfId="0" quotePrefix="1" applyFont="1" applyFill="1" applyBorder="1" applyAlignment="1">
      <alignment horizontal="center" vertical="center" wrapText="1"/>
    </xf>
    <xf numFmtId="0" fontId="308" fillId="0" borderId="53" xfId="0" applyFont="1" applyFill="1" applyBorder="1" applyAlignment="1">
      <alignment vertical="center" wrapText="1"/>
    </xf>
    <xf numFmtId="339" fontId="308" fillId="0" borderId="53" xfId="4265" applyNumberFormat="1" applyFont="1" applyFill="1" applyBorder="1" applyAlignment="1">
      <alignment horizontal="center" vertical="center" shrinkToFit="1"/>
    </xf>
    <xf numFmtId="0" fontId="308" fillId="0" borderId="0" xfId="0" quotePrefix="1" applyFont="1" applyFill="1"/>
    <xf numFmtId="0" fontId="308" fillId="0" borderId="53" xfId="0" applyFont="1" applyBorder="1" applyAlignment="1">
      <alignment horizontal="center" vertical="center" shrinkToFit="1"/>
    </xf>
    <xf numFmtId="0" fontId="308" fillId="0" borderId="53" xfId="0" applyFont="1" applyBorder="1" applyAlignment="1">
      <alignment horizontal="center" vertical="center" wrapText="1"/>
    </xf>
    <xf numFmtId="0" fontId="308" fillId="0" borderId="53" xfId="0" applyFont="1" applyFill="1" applyBorder="1" applyAlignment="1">
      <alignment horizontal="center" vertical="center" wrapText="1"/>
    </xf>
    <xf numFmtId="49" fontId="295" fillId="52" borderId="61" xfId="1671" applyNumberFormat="1" applyFont="1" applyFill="1" applyBorder="1" applyAlignment="1">
      <alignment horizontal="center" vertical="center" wrapText="1"/>
    </xf>
    <xf numFmtId="49" fontId="294" fillId="52" borderId="53" xfId="1671" applyNumberFormat="1" applyFont="1" applyFill="1" applyBorder="1" applyAlignment="1">
      <alignment horizontal="center" vertical="center" wrapText="1"/>
    </xf>
    <xf numFmtId="49" fontId="295" fillId="52" borderId="53" xfId="1671" applyNumberFormat="1" applyFont="1" applyFill="1" applyBorder="1" applyAlignment="1">
      <alignment horizontal="center" vertical="center" wrapText="1"/>
    </xf>
    <xf numFmtId="0" fontId="308" fillId="0" borderId="0" xfId="0" applyFont="1" applyFill="1" applyAlignment="1">
      <alignment horizontal="center"/>
    </xf>
    <xf numFmtId="0" fontId="321" fillId="0" borderId="0" xfId="0" applyFont="1" applyFill="1" applyAlignment="1">
      <alignment horizontal="center"/>
    </xf>
    <xf numFmtId="0" fontId="308" fillId="0" borderId="53" xfId="0" applyFont="1" applyBorder="1" applyAlignment="1">
      <alignment horizontal="center" vertical="center" wrapText="1"/>
    </xf>
    <xf numFmtId="0" fontId="16" fillId="0" borderId="53" xfId="0" applyFont="1" applyFill="1" applyBorder="1" applyAlignment="1">
      <alignment horizontal="center" vertical="center" wrapText="1"/>
    </xf>
    <xf numFmtId="0" fontId="16" fillId="0" borderId="0" xfId="0" applyFont="1" applyFill="1" applyAlignment="1">
      <alignment horizontal="center"/>
    </xf>
    <xf numFmtId="0" fontId="15" fillId="0" borderId="0" xfId="0" applyFont="1" applyFill="1" applyAlignment="1">
      <alignment horizontal="center"/>
    </xf>
    <xf numFmtId="339" fontId="7" fillId="0" borderId="1" xfId="4265" applyNumberFormat="1" applyFont="1" applyFill="1" applyBorder="1" applyAlignment="1">
      <alignment horizontal="center"/>
    </xf>
    <xf numFmtId="0" fontId="16" fillId="0" borderId="52" xfId="0" applyFont="1" applyFill="1" applyBorder="1" applyAlignment="1">
      <alignment horizontal="center" vertical="center" wrapText="1"/>
    </xf>
    <xf numFmtId="0" fontId="16" fillId="0" borderId="7" xfId="0" applyFont="1" applyFill="1" applyBorder="1" applyAlignment="1">
      <alignment horizontal="center" vertical="center" wrapText="1"/>
    </xf>
    <xf numFmtId="9" fontId="16" fillId="0" borderId="53" xfId="4263" applyFont="1" applyFill="1" applyBorder="1" applyAlignment="1">
      <alignment horizontal="center" vertical="center" wrapText="1" shrinkToFit="1"/>
    </xf>
    <xf numFmtId="9" fontId="16" fillId="0" borderId="52" xfId="4263" applyFont="1" applyFill="1" applyBorder="1" applyAlignment="1">
      <alignment horizontal="center" vertical="center" wrapText="1" shrinkToFit="1"/>
    </xf>
    <xf numFmtId="9" fontId="16" fillId="0" borderId="7" xfId="4263" applyFont="1" applyFill="1" applyBorder="1" applyAlignment="1">
      <alignment horizontal="center" vertical="center" wrapText="1" shrinkToFit="1"/>
    </xf>
    <xf numFmtId="175" fontId="37" fillId="0" borderId="0" xfId="4265" applyNumberFormat="1" applyFont="1" applyFill="1" applyAlignment="1">
      <alignment horizontal="left" vertical="center" wrapText="1"/>
    </xf>
    <xf numFmtId="175" fontId="37" fillId="0" borderId="0" xfId="4265" applyNumberFormat="1" applyFont="1" applyAlignment="1">
      <alignment wrapText="1"/>
    </xf>
    <xf numFmtId="175" fontId="25" fillId="0" borderId="1" xfId="4265" applyNumberFormat="1" applyFont="1" applyFill="1" applyBorder="1" applyAlignment="1">
      <alignment horizontal="right" vertical="center" wrapText="1"/>
    </xf>
    <xf numFmtId="175" fontId="37" fillId="0" borderId="1" xfId="4265" applyNumberFormat="1" applyFont="1" applyBorder="1" applyAlignment="1">
      <alignment wrapText="1"/>
    </xf>
    <xf numFmtId="175" fontId="40" fillId="0" borderId="0" xfId="4265" applyNumberFormat="1" applyFont="1" applyFill="1" applyAlignment="1">
      <alignment horizontal="center" vertical="center" wrapText="1"/>
    </xf>
    <xf numFmtId="175" fontId="37" fillId="0" borderId="0" xfId="4265" applyNumberFormat="1" applyFont="1" applyAlignment="1">
      <alignment vertical="center" wrapText="1"/>
    </xf>
    <xf numFmtId="175" fontId="25" fillId="0" borderId="0" xfId="4265" applyNumberFormat="1" applyFont="1" applyFill="1" applyAlignment="1">
      <alignment horizontal="center" vertical="center" wrapText="1"/>
    </xf>
    <xf numFmtId="0" fontId="308" fillId="0" borderId="53" xfId="0" applyFont="1" applyFill="1" applyBorder="1" applyAlignment="1">
      <alignment horizontal="center" vertical="center" wrapText="1"/>
    </xf>
    <xf numFmtId="0" fontId="308" fillId="0" borderId="57" xfId="0" applyFont="1" applyFill="1" applyBorder="1" applyAlignment="1">
      <alignment horizontal="center" vertical="center" wrapText="1"/>
    </xf>
    <xf numFmtId="0" fontId="308" fillId="0" borderId="58" xfId="0" applyFont="1" applyFill="1" applyBorder="1" applyAlignment="1">
      <alignment horizontal="center" vertical="center" wrapText="1"/>
    </xf>
    <xf numFmtId="0" fontId="308" fillId="0" borderId="59" xfId="0" applyFont="1" applyFill="1" applyBorder="1" applyAlignment="1">
      <alignment horizontal="center" vertical="center" wrapText="1"/>
    </xf>
    <xf numFmtId="0" fontId="308" fillId="0" borderId="13" xfId="0" applyFont="1" applyFill="1" applyBorder="1" applyAlignment="1">
      <alignment horizontal="center" vertical="center" wrapText="1"/>
    </xf>
    <xf numFmtId="0" fontId="308" fillId="0" borderId="1" xfId="0" applyFont="1" applyFill="1" applyBorder="1" applyAlignment="1">
      <alignment horizontal="center" vertical="center" wrapText="1"/>
    </xf>
    <xf numFmtId="0" fontId="308" fillId="0" borderId="14" xfId="0" applyFont="1" applyFill="1" applyBorder="1" applyAlignment="1">
      <alignment horizontal="center" vertical="center" wrapText="1"/>
    </xf>
    <xf numFmtId="0" fontId="308" fillId="0" borderId="52" xfId="0" applyFont="1" applyFill="1" applyBorder="1" applyAlignment="1">
      <alignment horizontal="center" vertical="center" wrapText="1"/>
    </xf>
    <xf numFmtId="0" fontId="308" fillId="0" borderId="7" xfId="0" applyFont="1" applyFill="1" applyBorder="1" applyAlignment="1">
      <alignment horizontal="center" vertical="center" wrapText="1"/>
    </xf>
    <xf numFmtId="0" fontId="308" fillId="0" borderId="0" xfId="0" applyFont="1" applyFill="1" applyAlignment="1">
      <alignment horizontal="center" wrapText="1"/>
    </xf>
    <xf numFmtId="0" fontId="321" fillId="0" borderId="0" xfId="0" applyFont="1" applyFill="1" applyBorder="1" applyAlignment="1">
      <alignment horizontal="center" vertical="center" wrapText="1"/>
    </xf>
    <xf numFmtId="0" fontId="322" fillId="0" borderId="1" xfId="0" applyFont="1" applyFill="1" applyBorder="1" applyAlignment="1">
      <alignment horizontal="center" vertical="center"/>
    </xf>
    <xf numFmtId="0" fontId="279" fillId="0" borderId="53" xfId="0" applyFont="1" applyFill="1" applyBorder="1" applyAlignment="1">
      <alignment horizontal="center" vertical="center" wrapText="1"/>
    </xf>
    <xf numFmtId="0" fontId="279" fillId="0" borderId="0" xfId="0" applyFont="1" applyFill="1" applyAlignment="1">
      <alignment horizontal="center"/>
    </xf>
    <xf numFmtId="0" fontId="279" fillId="0" borderId="0" xfId="0" applyFont="1" applyFill="1" applyAlignment="1">
      <alignment horizontal="center" wrapText="1"/>
    </xf>
    <xf numFmtId="0" fontId="20" fillId="0" borderId="0" xfId="0" applyFont="1" applyFill="1" applyBorder="1" applyAlignment="1">
      <alignment horizontal="center" vertical="center" wrapText="1"/>
    </xf>
    <xf numFmtId="0" fontId="305" fillId="0" borderId="1" xfId="0" applyFont="1" applyFill="1" applyBorder="1" applyAlignment="1">
      <alignment horizontal="center" vertical="center"/>
    </xf>
    <xf numFmtId="0" fontId="279" fillId="0" borderId="52" xfId="0" applyFont="1" applyFill="1" applyBorder="1" applyAlignment="1">
      <alignment horizontal="center" vertical="center" wrapText="1"/>
    </xf>
    <xf numFmtId="0" fontId="279" fillId="0" borderId="7" xfId="0" applyFont="1" applyFill="1" applyBorder="1" applyAlignment="1">
      <alignment horizontal="center" vertical="center" wrapText="1"/>
    </xf>
    <xf numFmtId="0" fontId="279" fillId="0" borderId="57" xfId="0" applyFont="1" applyFill="1" applyBorder="1" applyAlignment="1">
      <alignment horizontal="center" vertical="center" wrapText="1"/>
    </xf>
    <xf numFmtId="0" fontId="279" fillId="0" borderId="58" xfId="0" applyFont="1" applyFill="1" applyBorder="1" applyAlignment="1">
      <alignment horizontal="center" vertical="center" wrapText="1"/>
    </xf>
    <xf numFmtId="0" fontId="279" fillId="0" borderId="59" xfId="0" applyFont="1" applyFill="1" applyBorder="1" applyAlignment="1">
      <alignment horizontal="center" vertical="center" wrapText="1"/>
    </xf>
    <xf numFmtId="0" fontId="279" fillId="0" borderId="13" xfId="0" applyFont="1" applyFill="1" applyBorder="1" applyAlignment="1">
      <alignment horizontal="center" vertical="center" wrapText="1"/>
    </xf>
    <xf numFmtId="0" fontId="279" fillId="0" borderId="1" xfId="0" applyFont="1" applyFill="1" applyBorder="1" applyAlignment="1">
      <alignment horizontal="center" vertical="center" wrapText="1"/>
    </xf>
    <xf numFmtId="0" fontId="279" fillId="0" borderId="14" xfId="0" applyFont="1" applyFill="1" applyBorder="1" applyAlignment="1">
      <alignment horizontal="center" vertical="center" wrapText="1"/>
    </xf>
    <xf numFmtId="0" fontId="304" fillId="0" borderId="52" xfId="0"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42" fillId="0" borderId="54"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42" fillId="0" borderId="56" xfId="0" applyFont="1" applyFill="1" applyBorder="1" applyAlignment="1">
      <alignment horizontal="center" vertical="center" wrapText="1"/>
    </xf>
    <xf numFmtId="0" fontId="42" fillId="0" borderId="0" xfId="0" applyFont="1" applyFill="1" applyAlignment="1">
      <alignment horizontal="center"/>
    </xf>
    <xf numFmtId="0" fontId="298" fillId="0" borderId="0" xfId="0" applyFont="1" applyFill="1" applyAlignment="1">
      <alignment horizontal="center" vertical="center" wrapText="1"/>
    </xf>
    <xf numFmtId="0" fontId="299" fillId="0" borderId="1" xfId="0" applyFont="1" applyFill="1" applyBorder="1" applyAlignment="1">
      <alignment horizontal="center"/>
    </xf>
    <xf numFmtId="0" fontId="42" fillId="0" borderId="53"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42" fillId="0" borderId="59"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14" xfId="0" applyBorder="1" applyAlignment="1">
      <alignment horizontal="center" vertical="center" wrapText="1"/>
    </xf>
    <xf numFmtId="0" fontId="49" fillId="0" borderId="53" xfId="0" applyFont="1" applyFill="1" applyBorder="1" applyAlignment="1">
      <alignment horizontal="center" vertical="center" wrapText="1"/>
    </xf>
    <xf numFmtId="0" fontId="49" fillId="0" borderId="0" xfId="0" applyFont="1" applyFill="1" applyAlignment="1">
      <alignment horizontal="center"/>
    </xf>
    <xf numFmtId="0" fontId="8" fillId="0" borderId="0" xfId="0" applyFont="1" applyFill="1" applyAlignment="1">
      <alignment horizontal="center"/>
    </xf>
    <xf numFmtId="0" fontId="50" fillId="0" borderId="1" xfId="0" applyFont="1" applyFill="1" applyBorder="1" applyAlignment="1">
      <alignment horizontal="center"/>
    </xf>
    <xf numFmtId="9" fontId="49" fillId="0" borderId="53" xfId="4263" applyFont="1" applyFill="1" applyBorder="1" applyAlignment="1">
      <alignment horizontal="center" vertical="center" wrapText="1" shrinkToFit="1"/>
    </xf>
    <xf numFmtId="339" fontId="49" fillId="0" borderId="53" xfId="4265" applyNumberFormat="1" applyFont="1" applyFill="1" applyBorder="1" applyAlignment="1">
      <alignment horizontal="center" vertical="center" wrapText="1"/>
    </xf>
    <xf numFmtId="0" fontId="302" fillId="0" borderId="54" xfId="0" applyFont="1" applyFill="1" applyBorder="1" applyAlignment="1">
      <alignment horizontal="left" vertical="center" wrapText="1"/>
    </xf>
    <xf numFmtId="0" fontId="302" fillId="0" borderId="55" xfId="0" applyFont="1" applyFill="1" applyBorder="1" applyAlignment="1">
      <alignment horizontal="left" vertical="center" wrapText="1"/>
    </xf>
    <xf numFmtId="0" fontId="302" fillId="0" borderId="56" xfId="0" applyFont="1" applyFill="1" applyBorder="1" applyAlignment="1">
      <alignment horizontal="left" vertical="center" wrapText="1"/>
    </xf>
    <xf numFmtId="0" fontId="316" fillId="0" borderId="52" xfId="0" applyFont="1" applyFill="1" applyBorder="1" applyAlignment="1">
      <alignment vertical="center" wrapText="1"/>
    </xf>
    <xf numFmtId="0" fontId="317" fillId="0" borderId="8" xfId="0" applyFont="1" applyBorder="1" applyAlignment="1">
      <alignment vertical="center" wrapText="1"/>
    </xf>
    <xf numFmtId="0" fontId="317" fillId="0" borderId="7" xfId="0" applyFont="1" applyBorder="1" applyAlignment="1">
      <alignment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2" xfId="0" applyFont="1" applyFill="1" applyBorder="1" applyAlignment="1">
      <alignment horizontal="left" vertical="center" shrinkToFit="1"/>
    </xf>
    <xf numFmtId="0" fontId="42" fillId="0" borderId="54" xfId="0" applyFont="1" applyFill="1" applyBorder="1" applyAlignment="1">
      <alignment horizontal="left" vertical="center" wrapText="1"/>
    </xf>
    <xf numFmtId="0" fontId="42" fillId="0" borderId="55" xfId="0" applyFont="1" applyFill="1" applyBorder="1" applyAlignment="1">
      <alignment horizontal="left" vertical="center" wrapText="1"/>
    </xf>
    <xf numFmtId="0" fontId="42" fillId="0" borderId="56" xfId="0" applyFont="1" applyFill="1" applyBorder="1" applyAlignment="1">
      <alignment horizontal="left" vertical="center" wrapText="1"/>
    </xf>
    <xf numFmtId="0" fontId="7" fillId="0" borderId="1" xfId="0" applyFont="1" applyFill="1" applyBorder="1" applyAlignment="1">
      <alignment horizontal="center"/>
    </xf>
    <xf numFmtId="339" fontId="16" fillId="0" borderId="53" xfId="4265" applyNumberFormat="1" applyFont="1" applyFill="1" applyBorder="1" applyAlignment="1">
      <alignment horizontal="center" vertical="center" wrapText="1"/>
    </xf>
    <xf numFmtId="0" fontId="273" fillId="0" borderId="0" xfId="0" quotePrefix="1" applyNumberFormat="1" applyFont="1" applyAlignment="1">
      <alignment horizontal="left" vertical="center" wrapText="1"/>
    </xf>
    <xf numFmtId="0" fontId="273" fillId="0" borderId="0" xfId="0" applyNumberFormat="1" applyFont="1" applyAlignment="1">
      <alignment horizontal="left" vertical="center" wrapText="1"/>
    </xf>
    <xf numFmtId="0" fontId="5" fillId="0" borderId="0"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10" fillId="0" borderId="0" xfId="0" applyNumberFormat="1" applyFont="1" applyAlignment="1">
      <alignment horizontal="center" vertical="center" wrapText="1"/>
    </xf>
    <xf numFmtId="0" fontId="11" fillId="0" borderId="1" xfId="0" applyNumberFormat="1" applyFont="1" applyBorder="1" applyAlignment="1">
      <alignment horizontal="right" vertical="center" wrapText="1"/>
    </xf>
    <xf numFmtId="0" fontId="3" fillId="0" borderId="0" xfId="1" applyNumberFormat="1" applyFont="1" applyFill="1" applyAlignment="1">
      <alignment horizontal="center" vertical="center" wrapText="1"/>
    </xf>
    <xf numFmtId="0" fontId="11" fillId="0" borderId="0" xfId="0" applyFont="1" applyAlignment="1">
      <alignment horizontal="left" vertical="center" wrapText="1"/>
    </xf>
    <xf numFmtId="3" fontId="7" fillId="0" borderId="6" xfId="1" applyNumberFormat="1" applyFont="1" applyFill="1" applyBorder="1" applyAlignment="1">
      <alignment horizontal="center" vertical="center" wrapText="1"/>
    </xf>
    <xf numFmtId="3" fontId="7" fillId="0" borderId="7" xfId="1" applyNumberFormat="1" applyFont="1" applyFill="1" applyBorder="1" applyAlignment="1">
      <alignment horizontal="center" vertical="center" wrapText="1"/>
    </xf>
    <xf numFmtId="3" fontId="25" fillId="0" borderId="6" xfId="1" applyNumberFormat="1" applyFont="1" applyFill="1" applyBorder="1" applyAlignment="1">
      <alignment horizontal="center" vertical="center" wrapText="1"/>
    </xf>
    <xf numFmtId="3" fontId="25" fillId="0" borderId="7" xfId="1" applyNumberFormat="1" applyFont="1" applyFill="1" applyBorder="1" applyAlignment="1">
      <alignment horizontal="center" vertical="center" wrapText="1"/>
    </xf>
    <xf numFmtId="49" fontId="15" fillId="0" borderId="0" xfId="1" applyNumberFormat="1" applyFont="1" applyFill="1" applyBorder="1" applyAlignment="1">
      <alignment horizontal="left" vertical="center"/>
    </xf>
    <xf numFmtId="1" fontId="15" fillId="0" borderId="0" xfId="1" quotePrefix="1" applyNumberFormat="1" applyFont="1" applyFill="1" applyAlignment="1">
      <alignment horizontal="left" vertical="center" wrapText="1"/>
    </xf>
    <xf numFmtId="1" fontId="15" fillId="0" borderId="0" xfId="1" applyNumberFormat="1" applyFont="1" applyFill="1" applyAlignment="1">
      <alignment horizontal="left" vertical="center" wrapText="1"/>
    </xf>
    <xf numFmtId="3" fontId="7" fillId="0" borderId="2" xfId="1" applyNumberFormat="1" applyFont="1" applyFill="1" applyBorder="1" applyAlignment="1">
      <alignment horizontal="center" vertical="center" wrapText="1"/>
    </xf>
    <xf numFmtId="3" fontId="7" fillId="0" borderId="8" xfId="1" applyNumberFormat="1" applyFont="1" applyFill="1" applyBorder="1" applyAlignment="1">
      <alignment horizontal="center" vertical="center" wrapText="1"/>
    </xf>
    <xf numFmtId="3" fontId="7" fillId="0" borderId="3" xfId="1" applyNumberFormat="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7" fillId="0" borderId="6" xfId="1" applyNumberFormat="1" applyFont="1" applyBorder="1" applyAlignment="1">
      <alignment horizontal="center" vertical="center" wrapText="1"/>
    </xf>
    <xf numFmtId="3" fontId="7" fillId="0" borderId="8" xfId="1" applyNumberFormat="1" applyFont="1" applyBorder="1" applyAlignment="1">
      <alignment horizontal="center" vertical="center" wrapText="1"/>
    </xf>
    <xf numFmtId="3" fontId="7" fillId="0" borderId="7" xfId="1" applyNumberFormat="1" applyFont="1" applyBorder="1" applyAlignment="1">
      <alignment horizontal="center" vertical="center" wrapText="1"/>
    </xf>
    <xf numFmtId="3" fontId="7" fillId="0" borderId="4" xfId="1" applyNumberFormat="1" applyFont="1" applyFill="1" applyBorder="1" applyAlignment="1">
      <alignment horizontal="center" vertical="center" wrapText="1"/>
    </xf>
    <xf numFmtId="3" fontId="7" fillId="0" borderId="3" xfId="1" applyNumberFormat="1" applyFont="1" applyBorder="1" applyAlignment="1">
      <alignment horizontal="center" vertical="center" wrapText="1"/>
    </xf>
    <xf numFmtId="3" fontId="7" fillId="0" borderId="5" xfId="1" applyNumberFormat="1" applyFont="1" applyBorder="1" applyAlignment="1">
      <alignment horizontal="center" vertical="center" wrapText="1"/>
    </xf>
    <xf numFmtId="3" fontId="15" fillId="0" borderId="2" xfId="1" applyNumberFormat="1" applyFont="1" applyFill="1" applyBorder="1" applyAlignment="1">
      <alignment horizontal="left" vertical="center" wrapText="1"/>
    </xf>
    <xf numFmtId="3" fontId="7" fillId="0" borderId="2" xfId="1" applyNumberFormat="1" applyFont="1" applyBorder="1" applyAlignment="1">
      <alignment horizontal="center" vertical="center" wrapText="1"/>
    </xf>
    <xf numFmtId="3" fontId="7" fillId="0" borderId="4" xfId="1" applyNumberFormat="1" applyFont="1" applyBorder="1" applyAlignment="1">
      <alignment horizontal="center" vertical="center" wrapText="1"/>
    </xf>
    <xf numFmtId="0" fontId="24" fillId="0" borderId="2" xfId="0" applyFont="1" applyBorder="1"/>
    <xf numFmtId="3" fontId="7" fillId="0" borderId="9" xfId="1" applyNumberFormat="1" applyFont="1" applyBorder="1" applyAlignment="1">
      <alignment horizontal="center" vertical="center" wrapText="1"/>
    </xf>
    <xf numFmtId="3" fontId="7" fillId="0" borderId="11" xfId="1" applyNumberFormat="1" applyFont="1" applyBorder="1" applyAlignment="1">
      <alignment horizontal="center" vertical="center" wrapText="1"/>
    </xf>
    <xf numFmtId="3" fontId="7" fillId="0" borderId="10" xfId="1" applyNumberFormat="1" applyFont="1" applyBorder="1" applyAlignment="1">
      <alignment horizontal="center" vertical="center" wrapText="1"/>
    </xf>
    <xf numFmtId="3" fontId="7" fillId="0" borderId="13" xfId="1" applyNumberFormat="1" applyFont="1" applyBorder="1" applyAlignment="1">
      <alignment horizontal="center" vertical="center" wrapText="1"/>
    </xf>
    <xf numFmtId="3" fontId="7" fillId="0" borderId="1" xfId="1" applyNumberFormat="1" applyFont="1" applyBorder="1" applyAlignment="1">
      <alignment horizontal="center" vertical="center" wrapText="1"/>
    </xf>
    <xf numFmtId="3" fontId="7" fillId="0" borderId="14" xfId="1" applyNumberFormat="1" applyFont="1" applyBorder="1" applyAlignment="1">
      <alignment horizontal="center" vertical="center" wrapText="1"/>
    </xf>
    <xf numFmtId="1" fontId="3" fillId="0" borderId="0" xfId="1" applyNumberFormat="1" applyFont="1" applyFill="1" applyAlignment="1">
      <alignment horizontal="center" vertical="center" wrapText="1"/>
    </xf>
    <xf numFmtId="0" fontId="8" fillId="0" borderId="0" xfId="0" applyFont="1" applyAlignment="1">
      <alignment horizontal="center" vertical="center" wrapText="1" readingOrder="1"/>
    </xf>
    <xf numFmtId="1" fontId="21" fillId="0" borderId="0" xfId="1" applyNumberFormat="1" applyFont="1" applyFill="1" applyAlignment="1">
      <alignment horizontal="right" vertical="center"/>
    </xf>
    <xf numFmtId="1" fontId="17" fillId="0" borderId="0" xfId="1" applyNumberFormat="1" applyFont="1" applyFill="1" applyAlignment="1">
      <alignment horizontal="center" vertical="center"/>
    </xf>
    <xf numFmtId="1" fontId="22" fillId="0" borderId="0" xfId="1" applyNumberFormat="1" applyFont="1" applyFill="1" applyAlignment="1">
      <alignment horizontal="center" vertical="center" wrapText="1"/>
    </xf>
    <xf numFmtId="1" fontId="17" fillId="0" borderId="0" xfId="1" applyNumberFormat="1" applyFont="1" applyFill="1" applyAlignment="1">
      <alignment horizontal="center" vertical="center" wrapText="1"/>
    </xf>
    <xf numFmtId="1" fontId="17" fillId="0" borderId="1" xfId="1" applyNumberFormat="1" applyFont="1" applyFill="1" applyBorder="1" applyAlignment="1">
      <alignment horizontal="right"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0" fillId="0" borderId="1" xfId="0" applyFont="1" applyBorder="1" applyAlignment="1">
      <alignment horizontal="right"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28" fillId="0" borderId="0" xfId="0" applyFont="1" applyAlignment="1">
      <alignment horizontal="center" vertical="center" wrapText="1"/>
    </xf>
    <xf numFmtId="0" fontId="6" fillId="0" borderId="0" xfId="0" applyFont="1" applyAlignment="1">
      <alignment horizontal="left" vertical="center" wrapText="1" readingOrder="1"/>
    </xf>
    <xf numFmtId="0" fontId="8" fillId="0" borderId="0" xfId="0" applyFont="1" applyAlignment="1">
      <alignment horizontal="left" vertical="center" wrapText="1" readingOrder="1"/>
    </xf>
    <xf numFmtId="0" fontId="26" fillId="0" borderId="0" xfId="0" applyFont="1" applyAlignment="1">
      <alignment horizontal="right" vertical="center" wrapText="1"/>
    </xf>
    <xf numFmtId="0" fontId="7" fillId="0" borderId="2" xfId="2" applyFont="1" applyBorder="1" applyAlignment="1">
      <alignment horizontal="center" vertical="center"/>
    </xf>
    <xf numFmtId="3" fontId="7" fillId="0" borderId="2" xfId="3" applyNumberFormat="1" applyFont="1" applyFill="1" applyBorder="1" applyAlignment="1">
      <alignment horizontal="center" vertical="center" wrapText="1"/>
    </xf>
    <xf numFmtId="0" fontId="5" fillId="0" borderId="2" xfId="4" applyFont="1" applyBorder="1" applyAlignment="1">
      <alignment horizontal="center" vertical="center" wrapText="1"/>
    </xf>
    <xf numFmtId="3" fontId="25" fillId="0" borderId="3" xfId="1" applyNumberFormat="1" applyFont="1" applyFill="1" applyBorder="1" applyAlignment="1">
      <alignment horizontal="center" vertical="center" wrapText="1"/>
    </xf>
    <xf numFmtId="3" fontId="25" fillId="0" borderId="5" xfId="1" applyNumberFormat="1" applyFont="1" applyFill="1" applyBorder="1" applyAlignment="1">
      <alignment horizontal="center" vertical="center" wrapText="1"/>
    </xf>
    <xf numFmtId="3" fontId="37" fillId="0" borderId="6" xfId="1" applyNumberFormat="1" applyFont="1" applyFill="1" applyBorder="1" applyAlignment="1">
      <alignment horizontal="center" vertical="center" wrapText="1"/>
    </xf>
    <xf numFmtId="3" fontId="37" fillId="0" borderId="7" xfId="1" applyNumberFormat="1" applyFont="1" applyFill="1" applyBorder="1" applyAlignment="1">
      <alignment horizontal="center" vertical="center" wrapText="1"/>
    </xf>
    <xf numFmtId="3" fontId="37" fillId="0" borderId="6" xfId="1" applyNumberFormat="1" applyFont="1" applyBorder="1" applyAlignment="1">
      <alignment horizontal="center" vertical="center" wrapText="1"/>
    </xf>
    <xf numFmtId="3" fontId="37" fillId="0" borderId="7" xfId="1" applyNumberFormat="1" applyFont="1" applyBorder="1" applyAlignment="1">
      <alignment horizontal="center" vertical="center" wrapText="1"/>
    </xf>
    <xf numFmtId="3" fontId="37" fillId="0" borderId="3" xfId="1" applyNumberFormat="1" applyFont="1" applyBorder="1" applyAlignment="1">
      <alignment horizontal="center" vertical="center" wrapText="1"/>
    </xf>
    <xf numFmtId="3" fontId="37" fillId="0" borderId="5" xfId="1" applyNumberFormat="1" applyFont="1" applyBorder="1" applyAlignment="1">
      <alignment horizontal="center" vertical="center" wrapText="1"/>
    </xf>
    <xf numFmtId="3" fontId="37" fillId="0" borderId="2" xfId="1" applyNumberFormat="1" applyFont="1" applyFill="1" applyBorder="1" applyAlignment="1">
      <alignment horizontal="center" vertical="center" wrapText="1"/>
    </xf>
    <xf numFmtId="3" fontId="37" fillId="0" borderId="3" xfId="1" applyNumberFormat="1" applyFont="1" applyFill="1" applyBorder="1" applyAlignment="1">
      <alignment horizontal="center" vertical="center" wrapText="1"/>
    </xf>
    <xf numFmtId="3" fontId="37" fillId="0" borderId="5" xfId="1" applyNumberFormat="1" applyFont="1" applyFill="1" applyBorder="1" applyAlignment="1">
      <alignment horizontal="center" vertical="center" wrapText="1"/>
    </xf>
    <xf numFmtId="3" fontId="37" fillId="0" borderId="8" xfId="1" applyNumberFormat="1" applyFont="1" applyBorder="1" applyAlignment="1">
      <alignment horizontal="center" vertical="center" wrapText="1"/>
    </xf>
    <xf numFmtId="3" fontId="37" fillId="0" borderId="9" xfId="1" applyNumberFormat="1" applyFont="1" applyBorder="1" applyAlignment="1">
      <alignment horizontal="center" vertical="center" wrapText="1"/>
    </xf>
    <xf numFmtId="3" fontId="37" fillId="0" borderId="11" xfId="1" applyNumberFormat="1" applyFont="1" applyBorder="1" applyAlignment="1">
      <alignment horizontal="center" vertical="center" wrapText="1"/>
    </xf>
    <xf numFmtId="3" fontId="37" fillId="0" borderId="10" xfId="1" applyNumberFormat="1" applyFont="1" applyBorder="1" applyAlignment="1">
      <alignment horizontal="center" vertical="center" wrapText="1"/>
    </xf>
    <xf numFmtId="3" fontId="37" fillId="0" borderId="13" xfId="1" applyNumberFormat="1" applyFont="1" applyBorder="1" applyAlignment="1">
      <alignment horizontal="center" vertical="center" wrapText="1"/>
    </xf>
    <xf numFmtId="3" fontId="37" fillId="0" borderId="1" xfId="1" applyNumberFormat="1" applyFont="1" applyBorder="1" applyAlignment="1">
      <alignment horizontal="center" vertical="center" wrapText="1"/>
    </xf>
    <xf numFmtId="3" fontId="37" fillId="0" borderId="14" xfId="1" applyNumberFormat="1" applyFont="1" applyBorder="1" applyAlignment="1">
      <alignment horizontal="center" vertical="center" wrapText="1"/>
    </xf>
    <xf numFmtId="3" fontId="37" fillId="0" borderId="4" xfId="1" applyNumberFormat="1" applyFont="1" applyFill="1" applyBorder="1" applyAlignment="1">
      <alignment horizontal="center" vertical="center" wrapText="1"/>
    </xf>
    <xf numFmtId="3" fontId="37" fillId="0" borderId="9" xfId="1" applyNumberFormat="1" applyFont="1" applyFill="1" applyBorder="1" applyAlignment="1">
      <alignment horizontal="center" vertical="center" wrapText="1"/>
    </xf>
    <xf numFmtId="3" fontId="37" fillId="0" borderId="11" xfId="1" applyNumberFormat="1" applyFont="1" applyFill="1" applyBorder="1" applyAlignment="1">
      <alignment horizontal="center" vertical="center" wrapText="1"/>
    </xf>
    <xf numFmtId="3" fontId="37" fillId="0" borderId="10" xfId="1" applyNumberFormat="1" applyFont="1" applyFill="1" applyBorder="1" applyAlignment="1">
      <alignment horizontal="center" vertical="center" wrapText="1"/>
    </xf>
    <xf numFmtId="3" fontId="37" fillId="0" borderId="13" xfId="1" applyNumberFormat="1" applyFont="1" applyFill="1" applyBorder="1" applyAlignment="1">
      <alignment horizontal="center" vertical="center" wrapText="1"/>
    </xf>
    <xf numFmtId="3" fontId="37" fillId="0" borderId="1" xfId="1" applyNumberFormat="1" applyFont="1" applyFill="1" applyBorder="1" applyAlignment="1">
      <alignment horizontal="center" vertical="center" wrapText="1"/>
    </xf>
    <xf numFmtId="3" fontId="37" fillId="0" borderId="14" xfId="1" applyNumberFormat="1" applyFont="1" applyFill="1" applyBorder="1" applyAlignment="1">
      <alignment horizontal="center" vertical="center" wrapText="1"/>
    </xf>
    <xf numFmtId="1" fontId="32" fillId="0" borderId="0" xfId="1" applyNumberFormat="1" applyFont="1" applyFill="1" applyAlignment="1">
      <alignment horizontal="right" vertical="center"/>
    </xf>
    <xf numFmtId="1" fontId="7" fillId="0" borderId="0" xfId="1" applyNumberFormat="1" applyFont="1" applyFill="1" applyAlignment="1">
      <alignment horizontal="left" vertical="center" wrapText="1"/>
    </xf>
    <xf numFmtId="1" fontId="7" fillId="0" borderId="12" xfId="1" applyNumberFormat="1" applyFont="1" applyFill="1" applyBorder="1" applyAlignment="1">
      <alignment horizontal="center" vertical="center" wrapText="1"/>
    </xf>
    <xf numFmtId="3" fontId="7" fillId="0" borderId="9" xfId="1" applyNumberFormat="1" applyFont="1" applyFill="1" applyBorder="1" applyAlignment="1">
      <alignment horizontal="center" vertical="center" wrapText="1"/>
    </xf>
    <xf numFmtId="3" fontId="7" fillId="0" borderId="11" xfId="1" applyNumberFormat="1" applyFont="1" applyFill="1" applyBorder="1" applyAlignment="1">
      <alignment horizontal="center" vertical="center" wrapText="1"/>
    </xf>
    <xf numFmtId="3" fontId="7" fillId="0" borderId="13" xfId="1"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1" fontId="15" fillId="0" borderId="0" xfId="1" applyNumberFormat="1" applyFont="1" applyFill="1" applyBorder="1" applyAlignment="1">
      <alignment horizontal="left" vertical="center" wrapText="1"/>
    </xf>
    <xf numFmtId="1" fontId="15" fillId="0" borderId="1" xfId="1" applyNumberFormat="1" applyFont="1" applyFill="1" applyBorder="1" applyAlignment="1">
      <alignment horizontal="right" vertical="center"/>
    </xf>
    <xf numFmtId="1" fontId="16" fillId="0" borderId="0" xfId="1" applyNumberFormat="1" applyFont="1" applyFill="1" applyAlignment="1">
      <alignment horizontal="center" vertical="center" wrapText="1"/>
    </xf>
    <xf numFmtId="1" fontId="14" fillId="0" borderId="0" xfId="1" applyNumberFormat="1" applyFont="1" applyFill="1" applyAlignment="1">
      <alignment horizontal="right" vertical="center"/>
    </xf>
    <xf numFmtId="0" fontId="53" fillId="0" borderId="6" xfId="21" applyFont="1" applyBorder="1" applyAlignment="1">
      <alignment horizontal="center" vertical="center" wrapText="1" readingOrder="1"/>
    </xf>
    <xf numFmtId="0" fontId="53" fillId="0" borderId="7" xfId="21" applyFont="1" applyBorder="1" applyAlignment="1">
      <alignment horizontal="center" vertical="center" wrapText="1" readingOrder="1"/>
    </xf>
    <xf numFmtId="0" fontId="53" fillId="0" borderId="2" xfId="21" applyFont="1" applyBorder="1" applyAlignment="1">
      <alignment horizontal="center" vertical="center" wrapText="1" readingOrder="1"/>
    </xf>
    <xf numFmtId="0" fontId="49" fillId="0" borderId="0" xfId="21" applyFont="1" applyAlignment="1">
      <alignment horizontal="center" vertical="center" wrapText="1" readingOrder="1"/>
    </xf>
    <xf numFmtId="0" fontId="8" fillId="0" borderId="0" xfId="21" applyFont="1" applyAlignment="1">
      <alignment horizontal="center" vertical="center" wrapText="1" readingOrder="1"/>
    </xf>
    <xf numFmtId="0" fontId="52" fillId="0" borderId="0" xfId="21" applyFont="1" applyAlignment="1">
      <alignment horizontal="right" vertical="center" wrapText="1" readingOrder="1"/>
    </xf>
    <xf numFmtId="0" fontId="8" fillId="0" borderId="1" xfId="21" applyFont="1" applyBorder="1" applyAlignment="1">
      <alignment horizontal="right" vertical="center" wrapText="1" readingOrder="1"/>
    </xf>
    <xf numFmtId="0" fontId="53" fillId="0" borderId="3" xfId="21" applyFont="1" applyBorder="1" applyAlignment="1">
      <alignment horizontal="center" vertical="center" wrapText="1" readingOrder="1"/>
    </xf>
    <xf numFmtId="0" fontId="53" fillId="0" borderId="4" xfId="21" applyFont="1" applyBorder="1" applyAlignment="1">
      <alignment horizontal="center" vertical="center" wrapText="1" readingOrder="1"/>
    </xf>
    <xf numFmtId="0" fontId="53" fillId="0" borderId="5" xfId="21" applyFont="1" applyBorder="1" applyAlignment="1">
      <alignment horizontal="center" vertical="center" wrapText="1" readingOrder="1"/>
    </xf>
    <xf numFmtId="0" fontId="53" fillId="0" borderId="8" xfId="21" applyFont="1" applyBorder="1" applyAlignment="1">
      <alignment horizontal="center" vertical="center" wrapText="1" readingOrder="1"/>
    </xf>
    <xf numFmtId="0" fontId="50" fillId="0" borderId="0" xfId="21" applyFont="1" applyAlignment="1">
      <alignment horizontal="left" vertical="center" wrapText="1" readingOrder="1"/>
    </xf>
    <xf numFmtId="0" fontId="8" fillId="0" borderId="0" xfId="21" applyFont="1" applyAlignment="1">
      <alignment horizontal="left" vertical="center" wrapText="1" readingOrder="1"/>
    </xf>
    <xf numFmtId="0" fontId="57" fillId="0" borderId="0" xfId="21" applyFont="1" applyAlignment="1">
      <alignment horizontal="right" vertical="center" wrapText="1" readingOrder="1"/>
    </xf>
    <xf numFmtId="0" fontId="55" fillId="0" borderId="1" xfId="21" applyFont="1" applyBorder="1" applyAlignment="1">
      <alignment horizontal="right" vertical="center" wrapText="1" readingOrder="1"/>
    </xf>
    <xf numFmtId="49" fontId="50" fillId="0" borderId="2" xfId="21" applyNumberFormat="1" applyFont="1" applyBorder="1" applyAlignment="1">
      <alignment horizontal="center" vertical="center" wrapText="1"/>
    </xf>
    <xf numFmtId="0" fontId="50" fillId="0" borderId="2" xfId="21" applyFont="1" applyBorder="1" applyAlignment="1">
      <alignment horizontal="center" vertical="center" wrapText="1"/>
    </xf>
    <xf numFmtId="0" fontId="64" fillId="0" borderId="0" xfId="21" applyFont="1" applyAlignment="1">
      <alignment horizontal="center" vertical="center" wrapText="1" readingOrder="1"/>
    </xf>
    <xf numFmtId="1" fontId="35" fillId="0" borderId="0" xfId="1" applyNumberFormat="1" applyFont="1" applyFill="1" applyAlignment="1">
      <alignment horizontal="center" vertical="center" wrapText="1"/>
    </xf>
    <xf numFmtId="1" fontId="35" fillId="0" borderId="1" xfId="1" applyNumberFormat="1" applyFont="1" applyFill="1" applyBorder="1" applyAlignment="1">
      <alignment horizontal="right" vertical="center"/>
    </xf>
    <xf numFmtId="49" fontId="7" fillId="0" borderId="2" xfId="1" applyNumberFormat="1" applyFont="1" applyBorder="1" applyAlignment="1">
      <alignment horizontal="center" vertical="center" wrapText="1"/>
    </xf>
    <xf numFmtId="0" fontId="24" fillId="0" borderId="2" xfId="10" applyFont="1" applyBorder="1" applyAlignment="1">
      <alignment horizontal="center" vertical="center" wrapText="1"/>
    </xf>
    <xf numFmtId="0" fontId="161" fillId="0" borderId="2" xfId="0" applyFont="1" applyFill="1" applyBorder="1" applyAlignment="1">
      <alignment horizontal="center" vertical="center" wrapText="1"/>
    </xf>
    <xf numFmtId="0" fontId="14" fillId="0" borderId="0" xfId="0" applyFont="1" applyFill="1" applyAlignment="1">
      <alignment horizontal="center"/>
    </xf>
    <xf numFmtId="0" fontId="283" fillId="0" borderId="1" xfId="0" applyFont="1" applyFill="1" applyBorder="1" applyAlignment="1">
      <alignment horizontal="center"/>
    </xf>
    <xf numFmtId="0" fontId="161" fillId="0" borderId="3" xfId="0" applyFont="1" applyFill="1" applyBorder="1" applyAlignment="1">
      <alignment horizontal="center" vertical="center" wrapText="1"/>
    </xf>
    <xf numFmtId="0" fontId="161" fillId="0" borderId="4" xfId="0" applyFont="1" applyFill="1" applyBorder="1" applyAlignment="1">
      <alignment horizontal="center" vertical="center" wrapText="1"/>
    </xf>
    <xf numFmtId="0" fontId="161" fillId="0" borderId="5" xfId="0" applyFont="1" applyFill="1" applyBorder="1" applyAlignment="1">
      <alignment horizontal="center" vertical="center" wrapText="1"/>
    </xf>
    <xf numFmtId="0" fontId="161" fillId="0" borderId="9" xfId="0" applyFont="1" applyFill="1" applyBorder="1" applyAlignment="1">
      <alignment horizontal="center" vertical="center" wrapText="1"/>
    </xf>
    <xf numFmtId="0" fontId="161" fillId="0" borderId="12" xfId="0" applyFont="1" applyFill="1" applyBorder="1" applyAlignment="1">
      <alignment horizontal="center" vertical="center" wrapText="1"/>
    </xf>
    <xf numFmtId="0" fontId="161" fillId="0" borderId="13" xfId="0" applyFont="1" applyFill="1" applyBorder="1" applyAlignment="1">
      <alignment horizontal="center" vertical="center" wrapText="1"/>
    </xf>
    <xf numFmtId="9" fontId="161" fillId="0" borderId="6" xfId="4263" applyFont="1" applyFill="1" applyBorder="1" applyAlignment="1">
      <alignment horizontal="center" vertical="center" wrapText="1" shrinkToFit="1"/>
    </xf>
    <xf numFmtId="9" fontId="161" fillId="0" borderId="8" xfId="4263" applyFont="1" applyFill="1" applyBorder="1" applyAlignment="1">
      <alignment horizontal="center" vertical="center" wrapText="1" shrinkToFit="1"/>
    </xf>
    <xf numFmtId="9" fontId="161" fillId="0" borderId="7" xfId="4263" applyFont="1" applyFill="1" applyBorder="1" applyAlignment="1">
      <alignment horizontal="center" vertical="center" wrapText="1" shrinkToFit="1"/>
    </xf>
    <xf numFmtId="0" fontId="161" fillId="0" borderId="6" xfId="0" applyFont="1" applyFill="1" applyBorder="1" applyAlignment="1">
      <alignment horizontal="center" vertical="center" wrapText="1"/>
    </xf>
    <xf numFmtId="0" fontId="161" fillId="0" borderId="7" xfId="0" applyFont="1" applyFill="1" applyBorder="1" applyAlignment="1">
      <alignment horizontal="center" vertical="center" wrapText="1"/>
    </xf>
    <xf numFmtId="0" fontId="284" fillId="0" borderId="2" xfId="0" applyFont="1" applyFill="1" applyBorder="1" applyAlignment="1">
      <alignment horizontal="left" vertical="center" wrapText="1"/>
    </xf>
    <xf numFmtId="0" fontId="40" fillId="0" borderId="2" xfId="0" applyFont="1" applyFill="1" applyBorder="1" applyAlignment="1">
      <alignment horizontal="left" vertical="center" shrinkToFit="1"/>
    </xf>
    <xf numFmtId="0" fontId="294" fillId="0" borderId="53" xfId="0" applyFont="1" applyBorder="1" applyAlignment="1">
      <alignment horizontal="center" vertical="center" wrapText="1"/>
    </xf>
    <xf numFmtId="0" fontId="294" fillId="0" borderId="52" xfId="0" applyFont="1" applyBorder="1" applyAlignment="1">
      <alignment horizontal="center" vertical="center" wrapText="1"/>
    </xf>
    <xf numFmtId="0" fontId="294" fillId="0" borderId="8" xfId="0" applyFont="1" applyBorder="1" applyAlignment="1">
      <alignment horizontal="center" vertical="center" wrapText="1"/>
    </xf>
    <xf numFmtId="0" fontId="294" fillId="0" borderId="7" xfId="0" applyFont="1" applyBorder="1" applyAlignment="1">
      <alignment horizontal="center" vertical="center" wrapText="1"/>
    </xf>
    <xf numFmtId="0" fontId="294" fillId="0" borderId="54" xfId="0" applyFont="1" applyBorder="1" applyAlignment="1">
      <alignment horizontal="center" vertical="center" wrapText="1"/>
    </xf>
    <xf numFmtId="0" fontId="294" fillId="0" borderId="55" xfId="0" applyFont="1" applyBorder="1" applyAlignment="1">
      <alignment horizontal="center" vertical="center" wrapText="1"/>
    </xf>
    <xf numFmtId="0" fontId="294" fillId="0" borderId="56" xfId="0" applyFont="1" applyBorder="1" applyAlignment="1">
      <alignment horizontal="center" vertical="center" wrapText="1"/>
    </xf>
    <xf numFmtId="0" fontId="294" fillId="0" borderId="0" xfId="0" applyFont="1" applyAlignment="1">
      <alignment horizontal="center"/>
    </xf>
    <xf numFmtId="0" fontId="294" fillId="0" borderId="0" xfId="0" applyFont="1" applyAlignment="1">
      <alignment horizontal="center" vertical="center" wrapText="1"/>
    </xf>
    <xf numFmtId="0" fontId="297" fillId="0" borderId="0" xfId="0" applyFont="1" applyAlignment="1">
      <alignment horizontal="center" vertical="center" wrapText="1"/>
    </xf>
    <xf numFmtId="0" fontId="297" fillId="0" borderId="1" xfId="0" applyFont="1" applyBorder="1" applyAlignment="1">
      <alignment horizontal="right" vertical="center"/>
    </xf>
    <xf numFmtId="0" fontId="294" fillId="0" borderId="2" xfId="0" applyFont="1" applyBorder="1" applyAlignment="1">
      <alignment horizontal="center" vertical="center" wrapText="1"/>
    </xf>
    <xf numFmtId="0" fontId="14" fillId="0" borderId="0" xfId="11" applyFont="1" applyAlignment="1">
      <alignment horizontal="center" vertical="center"/>
    </xf>
    <xf numFmtId="0" fontId="31" fillId="0" borderId="6" xfId="11" applyFont="1" applyBorder="1" applyAlignment="1">
      <alignment horizontal="center" vertical="center" wrapText="1"/>
    </xf>
    <xf numFmtId="0" fontId="31" fillId="0" borderId="7" xfId="11" applyFont="1" applyBorder="1" applyAlignment="1">
      <alignment horizontal="center" vertical="center" wrapText="1"/>
    </xf>
    <xf numFmtId="0" fontId="31" fillId="0" borderId="8" xfId="11" applyFont="1" applyBorder="1" applyAlignment="1">
      <alignment horizontal="center" vertical="center" wrapText="1"/>
    </xf>
    <xf numFmtId="0" fontId="31" fillId="0" borderId="3" xfId="11" applyFont="1" applyBorder="1" applyAlignment="1">
      <alignment horizontal="center" vertical="center" wrapText="1"/>
    </xf>
    <xf numFmtId="0" fontId="31" fillId="0" borderId="5" xfId="11" applyFont="1" applyBorder="1" applyAlignment="1">
      <alignment horizontal="center" vertical="center" wrapText="1"/>
    </xf>
    <xf numFmtId="0" fontId="31" fillId="0" borderId="4" xfId="11" applyFont="1" applyBorder="1" applyAlignment="1">
      <alignment horizontal="center" vertical="center" wrapText="1"/>
    </xf>
    <xf numFmtId="0" fontId="31" fillId="0" borderId="2" xfId="11" applyFont="1" applyBorder="1" applyAlignment="1">
      <alignment horizontal="center" vertical="center"/>
    </xf>
    <xf numFmtId="0" fontId="14" fillId="0" borderId="0" xfId="11" applyFont="1" applyAlignment="1">
      <alignment horizontal="right" vertical="center"/>
    </xf>
    <xf numFmtId="0" fontId="22" fillId="0" borderId="0" xfId="11" applyFont="1" applyAlignment="1">
      <alignment horizontal="center" vertical="center" wrapText="1"/>
    </xf>
    <xf numFmtId="0" fontId="15" fillId="0" borderId="1" xfId="11" applyFont="1" applyBorder="1" applyAlignment="1">
      <alignment horizontal="right" vertical="center"/>
    </xf>
    <xf numFmtId="0" fontId="31" fillId="0" borderId="2" xfId="11" applyFont="1" applyBorder="1" applyAlignment="1">
      <alignment horizontal="center" vertical="center" wrapText="1"/>
    </xf>
    <xf numFmtId="0" fontId="31" fillId="0" borderId="0" xfId="11" applyFont="1" applyBorder="1" applyAlignment="1">
      <alignment horizontal="center" vertical="center" wrapText="1"/>
    </xf>
    <xf numFmtId="0" fontId="17" fillId="0" borderId="0" xfId="11" applyFont="1" applyAlignment="1">
      <alignment horizontal="center" vertical="center" wrapText="1"/>
    </xf>
    <xf numFmtId="0" fontId="11" fillId="0" borderId="0" xfId="0" quotePrefix="1" applyFont="1" applyAlignment="1">
      <alignment horizontal="left" vertical="center" wrapText="1"/>
    </xf>
    <xf numFmtId="3" fontId="25" fillId="0" borderId="2" xfId="1" applyNumberFormat="1" applyFont="1" applyFill="1" applyBorder="1" applyAlignment="1">
      <alignment horizontal="center" vertical="center" wrapText="1"/>
    </xf>
    <xf numFmtId="1" fontId="21" fillId="0" borderId="0" xfId="1" applyNumberFormat="1" applyFont="1" applyFill="1" applyAlignment="1">
      <alignment horizontal="center" vertical="center"/>
    </xf>
    <xf numFmtId="1" fontId="14" fillId="0" borderId="0" xfId="1" applyNumberFormat="1" applyFont="1" applyFill="1" applyAlignment="1">
      <alignment horizontal="center" vertical="center"/>
    </xf>
    <xf numFmtId="3" fontId="15" fillId="0" borderId="2" xfId="1" applyNumberFormat="1" applyFont="1" applyBorder="1" applyAlignment="1">
      <alignment horizontal="center" vertical="center" wrapText="1"/>
    </xf>
    <xf numFmtId="3" fontId="7" fillId="0" borderId="0" xfId="1" applyNumberFormat="1" applyFont="1" applyBorder="1" applyAlignment="1">
      <alignment horizontal="center" vertical="center" wrapText="1"/>
    </xf>
    <xf numFmtId="0" fontId="0" fillId="0" borderId="8" xfId="0" applyBorder="1"/>
    <xf numFmtId="0" fontId="0" fillId="0" borderId="7" xfId="0" applyBorder="1"/>
    <xf numFmtId="3" fontId="15" fillId="0" borderId="0" xfId="1" applyNumberFormat="1" applyFont="1" applyBorder="1" applyAlignment="1">
      <alignment horizontal="center" vertical="center" wrapText="1"/>
    </xf>
    <xf numFmtId="3" fontId="7" fillId="0" borderId="0" xfId="1" applyNumberFormat="1" applyFont="1" applyFill="1" applyBorder="1" applyAlignment="1">
      <alignment horizontal="center" vertical="center" wrapText="1"/>
    </xf>
    <xf numFmtId="0" fontId="39" fillId="0" borderId="52" xfId="0" applyFont="1" applyFill="1" applyBorder="1" applyAlignment="1">
      <alignment wrapText="1"/>
    </xf>
    <xf numFmtId="0" fontId="39" fillId="0" borderId="8" xfId="0" applyFont="1" applyFill="1" applyBorder="1" applyAlignment="1">
      <alignment wrapText="1"/>
    </xf>
    <xf numFmtId="0" fontId="310" fillId="0" borderId="7" xfId="0" applyFont="1" applyBorder="1" applyAlignment="1">
      <alignment wrapText="1"/>
    </xf>
    <xf numFmtId="0" fontId="0" fillId="0" borderId="0" xfId="0" applyAlignment="1">
      <alignment horizontal="center" vertical="center" wrapText="1"/>
    </xf>
    <xf numFmtId="0" fontId="304" fillId="0" borderId="1" xfId="0" applyFont="1" applyFill="1" applyBorder="1" applyAlignment="1">
      <alignment horizontal="center"/>
    </xf>
    <xf numFmtId="339" fontId="279" fillId="0" borderId="53" xfId="4265" applyNumberFormat="1" applyFont="1" applyFill="1" applyBorder="1" applyAlignment="1">
      <alignment horizontal="center" vertical="center" wrapText="1"/>
    </xf>
    <xf numFmtId="9" fontId="279" fillId="0" borderId="53" xfId="4263" applyFont="1" applyFill="1" applyBorder="1" applyAlignment="1">
      <alignment horizontal="center" vertical="center" wrapText="1" shrinkToFit="1"/>
    </xf>
    <xf numFmtId="0" fontId="131" fillId="0" borderId="58" xfId="0" applyFont="1" applyBorder="1" applyAlignment="1">
      <alignment horizontal="center" vertical="center" wrapText="1"/>
    </xf>
    <xf numFmtId="0" fontId="131" fillId="0" borderId="59" xfId="0" applyFont="1" applyBorder="1" applyAlignment="1">
      <alignment horizontal="center" vertical="center" wrapText="1"/>
    </xf>
    <xf numFmtId="0" fontId="131" fillId="0" borderId="13" xfId="0" applyFont="1" applyBorder="1" applyAlignment="1">
      <alignment horizontal="center" vertical="center" wrapText="1"/>
    </xf>
    <xf numFmtId="0" fontId="131" fillId="0" borderId="1" xfId="0" applyFont="1" applyBorder="1" applyAlignment="1">
      <alignment horizontal="center" vertical="center" wrapText="1"/>
    </xf>
    <xf numFmtId="0" fontId="131" fillId="0" borderId="14" xfId="0" applyFont="1" applyBorder="1" applyAlignment="1">
      <alignment horizontal="center" vertical="center" wrapText="1"/>
    </xf>
    <xf numFmtId="0" fontId="282" fillId="0" borderId="53" xfId="2612" applyFont="1" applyFill="1" applyBorder="1" applyAlignment="1">
      <alignment horizontal="justify" vertical="center" wrapText="1"/>
    </xf>
    <xf numFmtId="0" fontId="308" fillId="0" borderId="53" xfId="0" applyFont="1" applyFill="1" applyBorder="1" applyAlignment="1">
      <alignment vertical="center" shrinkToFit="1"/>
    </xf>
    <xf numFmtId="0" fontId="308" fillId="0" borderId="53" xfId="0" applyFont="1" applyFill="1" applyBorder="1" applyAlignment="1">
      <alignment horizontal="center" vertical="center" shrinkToFit="1"/>
    </xf>
    <xf numFmtId="1" fontId="308" fillId="0" borderId="53" xfId="1" applyNumberFormat="1" applyFont="1" applyFill="1" applyBorder="1" applyAlignment="1">
      <alignment horizontal="center" vertical="center" wrapText="1"/>
    </xf>
    <xf numFmtId="339" fontId="282" fillId="0" borderId="53" xfId="4265" applyNumberFormat="1" applyFont="1" applyFill="1" applyBorder="1" applyAlignment="1">
      <alignment horizontal="right" vertical="center" shrinkToFit="1"/>
    </xf>
  </cellXfs>
  <cellStyles count="4266">
    <cellStyle name="_x0001_" xfId="24" xr:uid="{00000000-0005-0000-0000-000000000000}"/>
    <cellStyle name="          _x000a__x000a_shell=progman.exe_x000a__x000a_m" xfId="25" xr:uid="{00000000-0005-0000-0000-000001000000}"/>
    <cellStyle name="          _x000d__x000a_shell=progman.exe_x000d__x000a_m" xfId="26" xr:uid="{00000000-0005-0000-0000-000002000000}"/>
    <cellStyle name="          _x005f_x000d__x005f_x000a_shell=progman.exe_x005f_x000d__x005f_x000a_m" xfId="27" xr:uid="{00000000-0005-0000-0000-000003000000}"/>
    <cellStyle name="_x000a__x000a_JournalTemplate=C:\COMFO\CTALK\JOURSTD.TPL_x000a__x000a_LbStateAddress=3 3 0 251 1 89 2 311_x000a__x000a_LbStateJou" xfId="28" xr:uid="{00000000-0005-0000-0000-000004000000}"/>
    <cellStyle name="_x000d__x000a_JournalTemplate=C:\COMFO\CTALK\JOURSTD.TPL_x000d__x000a_LbStateAddress=3 3 0 251 1 89 2 311_x000d__x000a_LbStateJou" xfId="29" xr:uid="{00000000-0005-0000-0000-000005000000}"/>
    <cellStyle name="#,##0" xfId="30" xr:uid="{00000000-0005-0000-0000-000006000000}"/>
    <cellStyle name="#,##0 2" xfId="31" xr:uid="{00000000-0005-0000-0000-000007000000}"/>
    <cellStyle name="." xfId="32" xr:uid="{00000000-0005-0000-0000-000008000000}"/>
    <cellStyle name=". 2" xfId="33" xr:uid="{00000000-0005-0000-0000-000009000000}"/>
    <cellStyle name=". 3" xfId="34" xr:uid="{00000000-0005-0000-0000-00000A000000}"/>
    <cellStyle name=".d©y" xfId="35" xr:uid="{00000000-0005-0000-0000-00000B000000}"/>
    <cellStyle name="??" xfId="36" xr:uid="{00000000-0005-0000-0000-00000C000000}"/>
    <cellStyle name="?? [0.00]_ Att. 1- Cover" xfId="37" xr:uid="{00000000-0005-0000-0000-00000D000000}"/>
    <cellStyle name="?? [0]" xfId="38" xr:uid="{00000000-0005-0000-0000-00000E000000}"/>
    <cellStyle name="?? [0] 2" xfId="39" xr:uid="{00000000-0005-0000-0000-00000F000000}"/>
    <cellStyle name="?? 2" xfId="40" xr:uid="{00000000-0005-0000-0000-000010000000}"/>
    <cellStyle name="?? 3" xfId="41" xr:uid="{00000000-0005-0000-0000-000011000000}"/>
    <cellStyle name="?? 4" xfId="42" xr:uid="{00000000-0005-0000-0000-000012000000}"/>
    <cellStyle name="?? 5" xfId="43" xr:uid="{00000000-0005-0000-0000-000013000000}"/>
    <cellStyle name="?? 6" xfId="44" xr:uid="{00000000-0005-0000-0000-000014000000}"/>
    <cellStyle name="?? 7" xfId="45" xr:uid="{00000000-0005-0000-0000-000015000000}"/>
    <cellStyle name="?_x001d_??%U©÷u&amp;H©÷9_x0008_? s_x000a__x0007__x0001__x0001_" xfId="46" xr:uid="{00000000-0005-0000-0000-000016000000}"/>
    <cellStyle name="?_x001d_??%U©÷u&amp;H©÷9_x0008_? s_x000a__x0007__x0001__x0001_ 10" xfId="47" xr:uid="{00000000-0005-0000-0000-000017000000}"/>
    <cellStyle name="?_x001d_??%U©÷u&amp;H©÷9_x0008_? s_x000a__x0007__x0001__x0001_ 11" xfId="48" xr:uid="{00000000-0005-0000-0000-000018000000}"/>
    <cellStyle name="?_x001d_??%U©÷u&amp;H©÷9_x0008_? s_x000a__x0007__x0001__x0001_ 12" xfId="49" xr:uid="{00000000-0005-0000-0000-000019000000}"/>
    <cellStyle name="?_x001d_??%U©÷u&amp;H©÷9_x0008_? s_x000a__x0007__x0001__x0001_ 13" xfId="50" xr:uid="{00000000-0005-0000-0000-00001A000000}"/>
    <cellStyle name="?_x001d_??%U©÷u&amp;H©÷9_x0008_? s_x000a__x0007__x0001__x0001_ 14" xfId="51" xr:uid="{00000000-0005-0000-0000-00001B000000}"/>
    <cellStyle name="?_x001d_??%U©÷u&amp;H©÷9_x0008_? s_x000a__x0007__x0001__x0001_ 15" xfId="52" xr:uid="{00000000-0005-0000-0000-00001C000000}"/>
    <cellStyle name="?_x001d_??%U©÷u&amp;H©÷9_x0008_? s_x000a__x0007__x0001__x0001_ 2" xfId="53" xr:uid="{00000000-0005-0000-0000-00001D000000}"/>
    <cellStyle name="?_x001d_??%U©÷u&amp;H©÷9_x0008_? s_x000a__x0007__x0001__x0001_ 3" xfId="54" xr:uid="{00000000-0005-0000-0000-00001E000000}"/>
    <cellStyle name="?_x001d_??%U©÷u&amp;H©÷9_x0008_? s_x000a__x0007__x0001__x0001_ 4" xfId="55" xr:uid="{00000000-0005-0000-0000-00001F000000}"/>
    <cellStyle name="?_x001d_??%U©÷u&amp;H©÷9_x0008_? s_x000a__x0007__x0001__x0001_ 5" xfId="56" xr:uid="{00000000-0005-0000-0000-000020000000}"/>
    <cellStyle name="?_x001d_??%U©÷u&amp;H©÷9_x0008_? s_x000a__x0007__x0001__x0001_ 6" xfId="57" xr:uid="{00000000-0005-0000-0000-000021000000}"/>
    <cellStyle name="?_x001d_??%U©÷u&amp;H©÷9_x0008_? s_x000a__x0007__x0001__x0001_ 7" xfId="58" xr:uid="{00000000-0005-0000-0000-000022000000}"/>
    <cellStyle name="?_x001d_??%U©÷u&amp;H©÷9_x0008_? s_x000a__x0007__x0001__x0001_ 8" xfId="59" xr:uid="{00000000-0005-0000-0000-000023000000}"/>
    <cellStyle name="?_x001d_??%U©÷u&amp;H©÷9_x0008_? s_x000a__x0007__x0001__x0001_ 9" xfId="60" xr:uid="{00000000-0005-0000-0000-000024000000}"/>
    <cellStyle name="???? [0.00]_      " xfId="61" xr:uid="{00000000-0005-0000-0000-000025000000}"/>
    <cellStyle name="??????" xfId="62" xr:uid="{00000000-0005-0000-0000-000026000000}"/>
    <cellStyle name="????_      " xfId="63" xr:uid="{00000000-0005-0000-0000-000027000000}"/>
    <cellStyle name="???[0]_?? DI" xfId="64" xr:uid="{00000000-0005-0000-0000-000028000000}"/>
    <cellStyle name="???_?? DI" xfId="65" xr:uid="{00000000-0005-0000-0000-000029000000}"/>
    <cellStyle name="??[0]_BRE" xfId="66" xr:uid="{00000000-0005-0000-0000-00002A000000}"/>
    <cellStyle name="??_      " xfId="67" xr:uid="{00000000-0005-0000-0000-00002B000000}"/>
    <cellStyle name="??A? [0]_laroux_1_¢¬???¢â? " xfId="68" xr:uid="{00000000-0005-0000-0000-00002C000000}"/>
    <cellStyle name="??A?_laroux_1_¢¬???¢â? " xfId="69" xr:uid="{00000000-0005-0000-0000-00002D000000}"/>
    <cellStyle name="?_x005f_x001d_??%U©÷u&amp;H©÷9_x005f_x0008_? s_x005f_x000a__x005f_x0007__x005f_x0001__x005f_x0001_" xfId="70" xr:uid="{00000000-0005-0000-0000-00002E000000}"/>
    <cellStyle name="?_x005f_x001d_??%U©÷u&amp;H©÷9_x005f_x0008_?_x005f_x0009_s_x005f_x000a__x005f_x0007__x005f_x0001__x005f_x0001_" xfId="71" xr:uid="{00000000-0005-0000-0000-00002F000000}"/>
    <cellStyle name="?_x005f_x005f_x005f_x001d_??%U©÷u&amp;H©÷9_x005f_x005f_x005f_x0008_? s_x005f_x005f_x005f_x000a__x005f_x005f_x005f_x0007__x005f_x005f_x005f_x0001__x005f_x005f_x005f_x0001_" xfId="72" xr:uid="{00000000-0005-0000-0000-000030000000}"/>
    <cellStyle name="?¡±¢¥?_?¨ù??¢´¢¥_¢¬???¢â? " xfId="73" xr:uid="{00000000-0005-0000-0000-000031000000}"/>
    <cellStyle name="?ðÇ%U?&amp;H?_x0008_?s_x000a__x0007__x0001__x0001_" xfId="74" xr:uid="{00000000-0005-0000-0000-000032000000}"/>
    <cellStyle name="?ðÇ%U?&amp;H?_x0008_?s_x000a__x0007__x0001__x0001_ 10" xfId="75" xr:uid="{00000000-0005-0000-0000-000033000000}"/>
    <cellStyle name="?ðÇ%U?&amp;H?_x0008_?s_x000a__x0007__x0001__x0001_ 11" xfId="76" xr:uid="{00000000-0005-0000-0000-000034000000}"/>
    <cellStyle name="?ðÇ%U?&amp;H?_x0008_?s_x000a__x0007__x0001__x0001_ 12" xfId="77" xr:uid="{00000000-0005-0000-0000-000035000000}"/>
    <cellStyle name="?ðÇ%U?&amp;H?_x0008_?s_x000a__x0007__x0001__x0001_ 13" xfId="78" xr:uid="{00000000-0005-0000-0000-000036000000}"/>
    <cellStyle name="?ðÇ%U?&amp;H?_x0008_?s_x000a__x0007__x0001__x0001_ 14" xfId="79" xr:uid="{00000000-0005-0000-0000-000037000000}"/>
    <cellStyle name="?ðÇ%U?&amp;H?_x0008_?s_x000a__x0007__x0001__x0001_ 15" xfId="80" xr:uid="{00000000-0005-0000-0000-000038000000}"/>
    <cellStyle name="?ðÇ%U?&amp;H?_x0008_?s_x000a__x0007__x0001__x0001_ 2" xfId="81" xr:uid="{00000000-0005-0000-0000-000039000000}"/>
    <cellStyle name="?ðÇ%U?&amp;H?_x0008_?s_x000a__x0007__x0001__x0001_ 3" xfId="82" xr:uid="{00000000-0005-0000-0000-00003A000000}"/>
    <cellStyle name="?ðÇ%U?&amp;H?_x0008_?s_x000a__x0007__x0001__x0001_ 4" xfId="83" xr:uid="{00000000-0005-0000-0000-00003B000000}"/>
    <cellStyle name="?ðÇ%U?&amp;H?_x0008_?s_x000a__x0007__x0001__x0001_ 5" xfId="84" xr:uid="{00000000-0005-0000-0000-00003C000000}"/>
    <cellStyle name="?ðÇ%U?&amp;H?_x0008_?s_x000a__x0007__x0001__x0001_ 6" xfId="85" xr:uid="{00000000-0005-0000-0000-00003D000000}"/>
    <cellStyle name="?ðÇ%U?&amp;H?_x0008_?s_x000a__x0007__x0001__x0001_ 7" xfId="86" xr:uid="{00000000-0005-0000-0000-00003E000000}"/>
    <cellStyle name="?ðÇ%U?&amp;H?_x0008_?s_x000a__x0007__x0001__x0001_ 8" xfId="87" xr:uid="{00000000-0005-0000-0000-00003F000000}"/>
    <cellStyle name="?ðÇ%U?&amp;H?_x0008_?s_x000a__x0007__x0001__x0001_ 9" xfId="88" xr:uid="{00000000-0005-0000-0000-000040000000}"/>
    <cellStyle name="?ðÇ%U?&amp;H?_x005f_x0008_?s_x005f_x000a__x005f_x0007__x005f_x0001__x005f_x0001_" xfId="89" xr:uid="{00000000-0005-0000-0000-000041000000}"/>
    <cellStyle name="@ET_Style?.font5" xfId="90" xr:uid="{00000000-0005-0000-0000-000042000000}"/>
    <cellStyle name="[0]_Chi phÝ kh¸c_V" xfId="91" xr:uid="{00000000-0005-0000-0000-000043000000}"/>
    <cellStyle name="_!1 1 bao cao giao KH ve HTCMT vung TNB   12-12-2011" xfId="92" xr:uid="{00000000-0005-0000-0000-000044000000}"/>
    <cellStyle name="_x0001__!1 1 bao cao giao KH ve HTCMT vung TNB   12-12-2011" xfId="93" xr:uid="{00000000-0005-0000-0000-000045000000}"/>
    <cellStyle name="_1 TONG HOP - CA NA" xfId="94" xr:uid="{00000000-0005-0000-0000-000046000000}"/>
    <cellStyle name="_123_DONG_THANH_Moi" xfId="95" xr:uid="{00000000-0005-0000-0000-000047000000}"/>
    <cellStyle name="_123_DONG_THANH_Moi_!1 1 bao cao giao KH ve HTCMT vung TNB   12-12-2011" xfId="96" xr:uid="{00000000-0005-0000-0000-000048000000}"/>
    <cellStyle name="_123_DONG_THANH_Moi_KH TPCP vung TNB (03-1-2012)" xfId="97" xr:uid="{00000000-0005-0000-0000-000049000000}"/>
    <cellStyle name="_Bang Chi tieu (2)" xfId="98" xr:uid="{00000000-0005-0000-0000-00004A000000}"/>
    <cellStyle name="_BAO GIA NGAY 24-10-08 (co dam)" xfId="99" xr:uid="{00000000-0005-0000-0000-00004B000000}"/>
    <cellStyle name="_BC  NAM 2007" xfId="100" xr:uid="{00000000-0005-0000-0000-00004C000000}"/>
    <cellStyle name="_BC CV 6403 BKHĐT" xfId="101" xr:uid="{00000000-0005-0000-0000-00004D000000}"/>
    <cellStyle name="_BC thuc hien KH 2009" xfId="102" xr:uid="{00000000-0005-0000-0000-00004E000000}"/>
    <cellStyle name="_BC thuc hien KH 2009_15_10_2013 BC nhu cau von doi ung ODA (2014-2016) ngay 15102013 Sua" xfId="103" xr:uid="{00000000-0005-0000-0000-00004F000000}"/>
    <cellStyle name="_BC thuc hien KH 2009_BC nhu cau von doi ung ODA nganh NN (BKH)" xfId="104" xr:uid="{00000000-0005-0000-0000-000050000000}"/>
    <cellStyle name="_BC thuc hien KH 2009_BC nhu cau von doi ung ODA nganh NN (BKH)_05-12  KH trung han 2016-2020 - Liem Thinh edited" xfId="105" xr:uid="{00000000-0005-0000-0000-000051000000}"/>
    <cellStyle name="_BC thuc hien KH 2009_BC nhu cau von doi ung ODA nganh NN (BKH)_Copy of 05-12  KH trung han 2016-2020 - Liem Thinh edited (1)" xfId="106" xr:uid="{00000000-0005-0000-0000-000052000000}"/>
    <cellStyle name="_BC thuc hien KH 2009_BC Tai co cau (bieu TH)" xfId="107" xr:uid="{00000000-0005-0000-0000-000053000000}"/>
    <cellStyle name="_BC thuc hien KH 2009_BC Tai co cau (bieu TH)_05-12  KH trung han 2016-2020 - Liem Thinh edited" xfId="108" xr:uid="{00000000-0005-0000-0000-000054000000}"/>
    <cellStyle name="_BC thuc hien KH 2009_BC Tai co cau (bieu TH)_Copy of 05-12  KH trung han 2016-2020 - Liem Thinh edited (1)" xfId="109" xr:uid="{00000000-0005-0000-0000-000055000000}"/>
    <cellStyle name="_BC thuc hien KH 2009_DK 2014-2015 final" xfId="110" xr:uid="{00000000-0005-0000-0000-000056000000}"/>
    <cellStyle name="_BC thuc hien KH 2009_DK 2014-2015 final_05-12  KH trung han 2016-2020 - Liem Thinh edited" xfId="111" xr:uid="{00000000-0005-0000-0000-000057000000}"/>
    <cellStyle name="_BC thuc hien KH 2009_DK 2014-2015 final_Copy of 05-12  KH trung han 2016-2020 - Liem Thinh edited (1)" xfId="112" xr:uid="{00000000-0005-0000-0000-000058000000}"/>
    <cellStyle name="_BC thuc hien KH 2009_DK 2014-2015 new" xfId="113" xr:uid="{00000000-0005-0000-0000-000059000000}"/>
    <cellStyle name="_BC thuc hien KH 2009_DK 2014-2015 new_05-12  KH trung han 2016-2020 - Liem Thinh edited" xfId="114" xr:uid="{00000000-0005-0000-0000-00005A000000}"/>
    <cellStyle name="_BC thuc hien KH 2009_DK 2014-2015 new_Copy of 05-12  KH trung han 2016-2020 - Liem Thinh edited (1)" xfId="115" xr:uid="{00000000-0005-0000-0000-00005B000000}"/>
    <cellStyle name="_BC thuc hien KH 2009_DK KH CBDT 2014 11-11-2013" xfId="116" xr:uid="{00000000-0005-0000-0000-00005C000000}"/>
    <cellStyle name="_BC thuc hien KH 2009_DK KH CBDT 2014 11-11-2013(1)" xfId="117" xr:uid="{00000000-0005-0000-0000-00005D000000}"/>
    <cellStyle name="_BC thuc hien KH 2009_DK KH CBDT 2014 11-11-2013(1)_05-12  KH trung han 2016-2020 - Liem Thinh edited" xfId="118" xr:uid="{00000000-0005-0000-0000-00005E000000}"/>
    <cellStyle name="_BC thuc hien KH 2009_DK KH CBDT 2014 11-11-2013(1)_Copy of 05-12  KH trung han 2016-2020 - Liem Thinh edited (1)" xfId="119" xr:uid="{00000000-0005-0000-0000-00005F000000}"/>
    <cellStyle name="_BC thuc hien KH 2009_DK KH CBDT 2014 11-11-2013_05-12  KH trung han 2016-2020 - Liem Thinh edited" xfId="120" xr:uid="{00000000-0005-0000-0000-000060000000}"/>
    <cellStyle name="_BC thuc hien KH 2009_DK KH CBDT 2014 11-11-2013_Copy of 05-12  KH trung han 2016-2020 - Liem Thinh edited (1)" xfId="121" xr:uid="{00000000-0005-0000-0000-000061000000}"/>
    <cellStyle name="_BC thuc hien KH 2009_KH 2011-2015" xfId="122" xr:uid="{00000000-0005-0000-0000-000062000000}"/>
    <cellStyle name="_BC thuc hien KH 2009_tai co cau dau tu (tong hop)1" xfId="123" xr:uid="{00000000-0005-0000-0000-000063000000}"/>
    <cellStyle name="_BEN TRE" xfId="124" xr:uid="{00000000-0005-0000-0000-000064000000}"/>
    <cellStyle name="_Bieu mau cong trinh khoi cong moi 3-4" xfId="125" xr:uid="{00000000-0005-0000-0000-000065000000}"/>
    <cellStyle name="_Bieu Tay Nam Bo 25-11" xfId="126" xr:uid="{00000000-0005-0000-0000-000066000000}"/>
    <cellStyle name="_Bieu3ODA" xfId="127" xr:uid="{00000000-0005-0000-0000-000067000000}"/>
    <cellStyle name="_Bieu3ODA_1" xfId="128" xr:uid="{00000000-0005-0000-0000-000068000000}"/>
    <cellStyle name="_Bieu4HTMT" xfId="129" xr:uid="{00000000-0005-0000-0000-000069000000}"/>
    <cellStyle name="_Bieu4HTMT_!1 1 bao cao giao KH ve HTCMT vung TNB   12-12-2011" xfId="130" xr:uid="{00000000-0005-0000-0000-00006A000000}"/>
    <cellStyle name="_Bieu4HTMT_KH TPCP vung TNB (03-1-2012)" xfId="131" xr:uid="{00000000-0005-0000-0000-00006B000000}"/>
    <cellStyle name="_Book1" xfId="132" xr:uid="{00000000-0005-0000-0000-00006C000000}"/>
    <cellStyle name="_Book1 2" xfId="133" xr:uid="{00000000-0005-0000-0000-00006D000000}"/>
    <cellStyle name="_Book1_!1 1 bao cao giao KH ve HTCMT vung TNB   12-12-2011" xfId="134" xr:uid="{00000000-0005-0000-0000-00006E000000}"/>
    <cellStyle name="_Book1_1" xfId="135" xr:uid="{00000000-0005-0000-0000-00006F000000}"/>
    <cellStyle name="_Book1_BC-QT-WB-dthao" xfId="136" xr:uid="{00000000-0005-0000-0000-000070000000}"/>
    <cellStyle name="_Book1_BC-QT-WB-dthao_05-12  KH trung han 2016-2020 - Liem Thinh edited" xfId="137" xr:uid="{00000000-0005-0000-0000-000071000000}"/>
    <cellStyle name="_Book1_BC-QT-WB-dthao_Copy of 05-12  KH trung han 2016-2020 - Liem Thinh edited (1)" xfId="138" xr:uid="{00000000-0005-0000-0000-000072000000}"/>
    <cellStyle name="_Book1_BC-QT-WB-dthao_KH TPCP 2016-2020 (tong hop)" xfId="139" xr:uid="{00000000-0005-0000-0000-000073000000}"/>
    <cellStyle name="_Book1_Bieu3ODA" xfId="140" xr:uid="{00000000-0005-0000-0000-000074000000}"/>
    <cellStyle name="_Book1_Bieu4HTMT" xfId="141" xr:uid="{00000000-0005-0000-0000-000075000000}"/>
    <cellStyle name="_Book1_Bieu4HTMT_!1 1 bao cao giao KH ve HTCMT vung TNB   12-12-2011" xfId="142" xr:uid="{00000000-0005-0000-0000-000076000000}"/>
    <cellStyle name="_Book1_Bieu4HTMT_KH TPCP vung TNB (03-1-2012)" xfId="143" xr:uid="{00000000-0005-0000-0000-000077000000}"/>
    <cellStyle name="_Book1_bo sung von KCH nam 2010 va Du an tre kho khan" xfId="144" xr:uid="{00000000-0005-0000-0000-000078000000}"/>
    <cellStyle name="_Book1_bo sung von KCH nam 2010 va Du an tre kho khan_!1 1 bao cao giao KH ve HTCMT vung TNB   12-12-2011" xfId="145" xr:uid="{00000000-0005-0000-0000-000079000000}"/>
    <cellStyle name="_Book1_bo sung von KCH nam 2010 va Du an tre kho khan_KH TPCP vung TNB (03-1-2012)" xfId="146" xr:uid="{00000000-0005-0000-0000-00007A000000}"/>
    <cellStyle name="_Book1_cong hang rao" xfId="147" xr:uid="{00000000-0005-0000-0000-00007B000000}"/>
    <cellStyle name="_Book1_cong hang rao_!1 1 bao cao giao KH ve HTCMT vung TNB   12-12-2011" xfId="148" xr:uid="{00000000-0005-0000-0000-00007C000000}"/>
    <cellStyle name="_Book1_cong hang rao_KH TPCP vung TNB (03-1-2012)" xfId="149" xr:uid="{00000000-0005-0000-0000-00007D000000}"/>
    <cellStyle name="_Book1_danh muc chuan bi dau tu 2011 ngay 07-6-2011" xfId="150" xr:uid="{00000000-0005-0000-0000-00007E000000}"/>
    <cellStyle name="_Book1_danh muc chuan bi dau tu 2011 ngay 07-6-2011_!1 1 bao cao giao KH ve HTCMT vung TNB   12-12-2011" xfId="151" xr:uid="{00000000-0005-0000-0000-00007F000000}"/>
    <cellStyle name="_Book1_danh muc chuan bi dau tu 2011 ngay 07-6-2011_KH TPCP vung TNB (03-1-2012)" xfId="152" xr:uid="{00000000-0005-0000-0000-000080000000}"/>
    <cellStyle name="_Book1_Danh muc pbo nguon von XSKT, XDCB nam 2009 chuyen qua nam 2010" xfId="153" xr:uid="{00000000-0005-0000-0000-000081000000}"/>
    <cellStyle name="_Book1_Danh muc pbo nguon von XSKT, XDCB nam 2009 chuyen qua nam 2010_!1 1 bao cao giao KH ve HTCMT vung TNB   12-12-2011" xfId="154" xr:uid="{00000000-0005-0000-0000-000082000000}"/>
    <cellStyle name="_Book1_Danh muc pbo nguon von XSKT, XDCB nam 2009 chuyen qua nam 2010_KH TPCP vung TNB (03-1-2012)" xfId="155" xr:uid="{00000000-0005-0000-0000-000083000000}"/>
    <cellStyle name="_Book1_dieu chinh KH 2011 ngay 26-5-2011111" xfId="156" xr:uid="{00000000-0005-0000-0000-000084000000}"/>
    <cellStyle name="_Book1_dieu chinh KH 2011 ngay 26-5-2011111_!1 1 bao cao giao KH ve HTCMT vung TNB   12-12-2011" xfId="157" xr:uid="{00000000-0005-0000-0000-000085000000}"/>
    <cellStyle name="_Book1_dieu chinh KH 2011 ngay 26-5-2011111_KH TPCP vung TNB (03-1-2012)" xfId="158" xr:uid="{00000000-0005-0000-0000-000086000000}"/>
    <cellStyle name="_Book1_DS KCH PHAN BO VON NSDP NAM 2010" xfId="159" xr:uid="{00000000-0005-0000-0000-000087000000}"/>
    <cellStyle name="_Book1_DS KCH PHAN BO VON NSDP NAM 2010_!1 1 bao cao giao KH ve HTCMT vung TNB   12-12-2011" xfId="160" xr:uid="{00000000-0005-0000-0000-000088000000}"/>
    <cellStyle name="_Book1_DS KCH PHAN BO VON NSDP NAM 2010_KH TPCP vung TNB (03-1-2012)" xfId="161" xr:uid="{00000000-0005-0000-0000-000089000000}"/>
    <cellStyle name="_Book1_giao KH 2011 ngay 10-12-2010" xfId="162" xr:uid="{00000000-0005-0000-0000-00008A000000}"/>
    <cellStyle name="_Book1_giao KH 2011 ngay 10-12-2010_!1 1 bao cao giao KH ve HTCMT vung TNB   12-12-2011" xfId="163" xr:uid="{00000000-0005-0000-0000-00008B000000}"/>
    <cellStyle name="_Book1_giao KH 2011 ngay 10-12-2010_KH TPCP vung TNB (03-1-2012)" xfId="164" xr:uid="{00000000-0005-0000-0000-00008C000000}"/>
    <cellStyle name="_Book1_IN" xfId="165" xr:uid="{00000000-0005-0000-0000-00008D000000}"/>
    <cellStyle name="_Book1_kien giang 2" xfId="166" xr:uid="{00000000-0005-0000-0000-000091000000}"/>
    <cellStyle name="_Book1_Kh ql62 (2010) 11-09" xfId="167" xr:uid="{00000000-0005-0000-0000-00008E000000}"/>
    <cellStyle name="_Book1_KH TPCP vung TNB (03-1-2012)" xfId="168" xr:uid="{00000000-0005-0000-0000-00008F000000}"/>
    <cellStyle name="_Book1_Khung 2012" xfId="169" xr:uid="{00000000-0005-0000-0000-000090000000}"/>
    <cellStyle name="_Book1_phu luc tong ket tinh hinh TH giai doan 03-10 (ngay 30)" xfId="170" xr:uid="{00000000-0005-0000-0000-000092000000}"/>
    <cellStyle name="_Book1_phu luc tong ket tinh hinh TH giai doan 03-10 (ngay 30)_!1 1 bao cao giao KH ve HTCMT vung TNB   12-12-2011" xfId="171" xr:uid="{00000000-0005-0000-0000-000093000000}"/>
    <cellStyle name="_Book1_phu luc tong ket tinh hinh TH giai doan 03-10 (ngay 30)_KH TPCP vung TNB (03-1-2012)" xfId="172" xr:uid="{00000000-0005-0000-0000-000094000000}"/>
    <cellStyle name="_C.cong+B.luong-Sanluong" xfId="173" xr:uid="{00000000-0005-0000-0000-000095000000}"/>
    <cellStyle name="_cong hang rao" xfId="174" xr:uid="{00000000-0005-0000-0000-000096000000}"/>
    <cellStyle name="_dien chieu sang" xfId="175" xr:uid="{00000000-0005-0000-0000-000097000000}"/>
    <cellStyle name="_DK KH 2009" xfId="176" xr:uid="{00000000-0005-0000-0000-000098000000}"/>
    <cellStyle name="_DK KH 2009_15_10_2013 BC nhu cau von doi ung ODA (2014-2016) ngay 15102013 Sua" xfId="177" xr:uid="{00000000-0005-0000-0000-000099000000}"/>
    <cellStyle name="_DK KH 2009_BC nhu cau von doi ung ODA nganh NN (BKH)" xfId="178" xr:uid="{00000000-0005-0000-0000-00009A000000}"/>
    <cellStyle name="_DK KH 2009_BC nhu cau von doi ung ODA nganh NN (BKH)_05-12  KH trung han 2016-2020 - Liem Thinh edited" xfId="179" xr:uid="{00000000-0005-0000-0000-00009B000000}"/>
    <cellStyle name="_DK KH 2009_BC nhu cau von doi ung ODA nganh NN (BKH)_Copy of 05-12  KH trung han 2016-2020 - Liem Thinh edited (1)" xfId="180" xr:uid="{00000000-0005-0000-0000-00009C000000}"/>
    <cellStyle name="_DK KH 2009_BC Tai co cau (bieu TH)" xfId="181" xr:uid="{00000000-0005-0000-0000-00009D000000}"/>
    <cellStyle name="_DK KH 2009_BC Tai co cau (bieu TH)_05-12  KH trung han 2016-2020 - Liem Thinh edited" xfId="182" xr:uid="{00000000-0005-0000-0000-00009E000000}"/>
    <cellStyle name="_DK KH 2009_BC Tai co cau (bieu TH)_Copy of 05-12  KH trung han 2016-2020 - Liem Thinh edited (1)" xfId="183" xr:uid="{00000000-0005-0000-0000-00009F000000}"/>
    <cellStyle name="_DK KH 2009_DK 2014-2015 final" xfId="184" xr:uid="{00000000-0005-0000-0000-0000A0000000}"/>
    <cellStyle name="_DK KH 2009_DK 2014-2015 final_05-12  KH trung han 2016-2020 - Liem Thinh edited" xfId="185" xr:uid="{00000000-0005-0000-0000-0000A1000000}"/>
    <cellStyle name="_DK KH 2009_DK 2014-2015 final_Copy of 05-12  KH trung han 2016-2020 - Liem Thinh edited (1)" xfId="186" xr:uid="{00000000-0005-0000-0000-0000A2000000}"/>
    <cellStyle name="_DK KH 2009_DK 2014-2015 new" xfId="187" xr:uid="{00000000-0005-0000-0000-0000A3000000}"/>
    <cellStyle name="_DK KH 2009_DK 2014-2015 new_05-12  KH trung han 2016-2020 - Liem Thinh edited" xfId="188" xr:uid="{00000000-0005-0000-0000-0000A4000000}"/>
    <cellStyle name="_DK KH 2009_DK 2014-2015 new_Copy of 05-12  KH trung han 2016-2020 - Liem Thinh edited (1)" xfId="189" xr:uid="{00000000-0005-0000-0000-0000A5000000}"/>
    <cellStyle name="_DK KH 2009_DK KH CBDT 2014 11-11-2013" xfId="190" xr:uid="{00000000-0005-0000-0000-0000A6000000}"/>
    <cellStyle name="_DK KH 2009_DK KH CBDT 2014 11-11-2013(1)" xfId="191" xr:uid="{00000000-0005-0000-0000-0000A7000000}"/>
    <cellStyle name="_DK KH 2009_DK KH CBDT 2014 11-11-2013(1)_05-12  KH trung han 2016-2020 - Liem Thinh edited" xfId="192" xr:uid="{00000000-0005-0000-0000-0000A8000000}"/>
    <cellStyle name="_DK KH 2009_DK KH CBDT 2014 11-11-2013(1)_Copy of 05-12  KH trung han 2016-2020 - Liem Thinh edited (1)" xfId="193" xr:uid="{00000000-0005-0000-0000-0000A9000000}"/>
    <cellStyle name="_DK KH 2009_DK KH CBDT 2014 11-11-2013_05-12  KH trung han 2016-2020 - Liem Thinh edited" xfId="194" xr:uid="{00000000-0005-0000-0000-0000AA000000}"/>
    <cellStyle name="_DK KH 2009_DK KH CBDT 2014 11-11-2013_Copy of 05-12  KH trung han 2016-2020 - Liem Thinh edited (1)" xfId="195" xr:uid="{00000000-0005-0000-0000-0000AB000000}"/>
    <cellStyle name="_DK KH 2009_KH 2011-2015" xfId="196" xr:uid="{00000000-0005-0000-0000-0000AC000000}"/>
    <cellStyle name="_DK KH 2009_tai co cau dau tu (tong hop)1" xfId="197" xr:uid="{00000000-0005-0000-0000-0000AD000000}"/>
    <cellStyle name="_DK KH 2010" xfId="198" xr:uid="{00000000-0005-0000-0000-0000AE000000}"/>
    <cellStyle name="_DK KH 2010 (BKH)" xfId="199" xr:uid="{00000000-0005-0000-0000-0000AF000000}"/>
    <cellStyle name="_DK KH 2010_15_10_2013 BC nhu cau von doi ung ODA (2014-2016) ngay 15102013 Sua" xfId="200" xr:uid="{00000000-0005-0000-0000-0000B0000000}"/>
    <cellStyle name="_DK KH 2010_BC nhu cau von doi ung ODA nganh NN (BKH)" xfId="201" xr:uid="{00000000-0005-0000-0000-0000B1000000}"/>
    <cellStyle name="_DK KH 2010_BC nhu cau von doi ung ODA nganh NN (BKH)_05-12  KH trung han 2016-2020 - Liem Thinh edited" xfId="202" xr:uid="{00000000-0005-0000-0000-0000B2000000}"/>
    <cellStyle name="_DK KH 2010_BC nhu cau von doi ung ODA nganh NN (BKH)_Copy of 05-12  KH trung han 2016-2020 - Liem Thinh edited (1)" xfId="203" xr:uid="{00000000-0005-0000-0000-0000B3000000}"/>
    <cellStyle name="_DK KH 2010_BC Tai co cau (bieu TH)" xfId="204" xr:uid="{00000000-0005-0000-0000-0000B4000000}"/>
    <cellStyle name="_DK KH 2010_BC Tai co cau (bieu TH)_05-12  KH trung han 2016-2020 - Liem Thinh edited" xfId="205" xr:uid="{00000000-0005-0000-0000-0000B5000000}"/>
    <cellStyle name="_DK KH 2010_BC Tai co cau (bieu TH)_Copy of 05-12  KH trung han 2016-2020 - Liem Thinh edited (1)" xfId="206" xr:uid="{00000000-0005-0000-0000-0000B6000000}"/>
    <cellStyle name="_DK KH 2010_DK 2014-2015 final" xfId="207" xr:uid="{00000000-0005-0000-0000-0000B7000000}"/>
    <cellStyle name="_DK KH 2010_DK 2014-2015 final_05-12  KH trung han 2016-2020 - Liem Thinh edited" xfId="208" xr:uid="{00000000-0005-0000-0000-0000B8000000}"/>
    <cellStyle name="_DK KH 2010_DK 2014-2015 final_Copy of 05-12  KH trung han 2016-2020 - Liem Thinh edited (1)" xfId="209" xr:uid="{00000000-0005-0000-0000-0000B9000000}"/>
    <cellStyle name="_DK KH 2010_DK 2014-2015 new" xfId="210" xr:uid="{00000000-0005-0000-0000-0000BA000000}"/>
    <cellStyle name="_DK KH 2010_DK 2014-2015 new_05-12  KH trung han 2016-2020 - Liem Thinh edited" xfId="211" xr:uid="{00000000-0005-0000-0000-0000BB000000}"/>
    <cellStyle name="_DK KH 2010_DK 2014-2015 new_Copy of 05-12  KH trung han 2016-2020 - Liem Thinh edited (1)" xfId="212" xr:uid="{00000000-0005-0000-0000-0000BC000000}"/>
    <cellStyle name="_DK KH 2010_DK KH CBDT 2014 11-11-2013" xfId="213" xr:uid="{00000000-0005-0000-0000-0000BD000000}"/>
    <cellStyle name="_DK KH 2010_DK KH CBDT 2014 11-11-2013(1)" xfId="214" xr:uid="{00000000-0005-0000-0000-0000BE000000}"/>
    <cellStyle name="_DK KH 2010_DK KH CBDT 2014 11-11-2013(1)_05-12  KH trung han 2016-2020 - Liem Thinh edited" xfId="215" xr:uid="{00000000-0005-0000-0000-0000BF000000}"/>
    <cellStyle name="_DK KH 2010_DK KH CBDT 2014 11-11-2013(1)_Copy of 05-12  KH trung han 2016-2020 - Liem Thinh edited (1)" xfId="216" xr:uid="{00000000-0005-0000-0000-0000C0000000}"/>
    <cellStyle name="_DK KH 2010_DK KH CBDT 2014 11-11-2013_05-12  KH trung han 2016-2020 - Liem Thinh edited" xfId="217" xr:uid="{00000000-0005-0000-0000-0000C1000000}"/>
    <cellStyle name="_DK KH 2010_DK KH CBDT 2014 11-11-2013_Copy of 05-12  KH trung han 2016-2020 - Liem Thinh edited (1)" xfId="218" xr:uid="{00000000-0005-0000-0000-0000C2000000}"/>
    <cellStyle name="_DK KH 2010_KH 2011-2015" xfId="219" xr:uid="{00000000-0005-0000-0000-0000C3000000}"/>
    <cellStyle name="_DK KH 2010_tai co cau dau tu (tong hop)1" xfId="220" xr:uid="{00000000-0005-0000-0000-0000C4000000}"/>
    <cellStyle name="_DK TPCP 2010" xfId="221" xr:uid="{00000000-0005-0000-0000-0000C5000000}"/>
    <cellStyle name="_DO-D1500-KHONG CO TRONG DT" xfId="222" xr:uid="{00000000-0005-0000-0000-0000C6000000}"/>
    <cellStyle name="_Dong Thap" xfId="223" xr:uid="{00000000-0005-0000-0000-0000C7000000}"/>
    <cellStyle name="_Duyet TK thay đôi" xfId="224" xr:uid="{00000000-0005-0000-0000-0000C8000000}"/>
    <cellStyle name="_Duyet TK thay đôi_!1 1 bao cao giao KH ve HTCMT vung TNB   12-12-2011" xfId="225" xr:uid="{00000000-0005-0000-0000-0000C9000000}"/>
    <cellStyle name="_Duyet TK thay đôi_Bieu4HTMT" xfId="226" xr:uid="{00000000-0005-0000-0000-0000CA000000}"/>
    <cellStyle name="_Duyet TK thay đôi_Bieu4HTMT_!1 1 bao cao giao KH ve HTCMT vung TNB   12-12-2011" xfId="227" xr:uid="{00000000-0005-0000-0000-0000CB000000}"/>
    <cellStyle name="_Duyet TK thay đôi_Bieu4HTMT_KH TPCP vung TNB (03-1-2012)" xfId="228" xr:uid="{00000000-0005-0000-0000-0000CC000000}"/>
    <cellStyle name="_Duyet TK thay đôi_KH TPCP vung TNB (03-1-2012)" xfId="229" xr:uid="{00000000-0005-0000-0000-0000CD000000}"/>
    <cellStyle name="_GOITHAUSO2" xfId="230" xr:uid="{00000000-0005-0000-0000-0000CE000000}"/>
    <cellStyle name="_GOITHAUSO3" xfId="231" xr:uid="{00000000-0005-0000-0000-0000CF000000}"/>
    <cellStyle name="_GOITHAUSO4" xfId="232" xr:uid="{00000000-0005-0000-0000-0000D0000000}"/>
    <cellStyle name="_GTGT 2003" xfId="233" xr:uid="{00000000-0005-0000-0000-0000D1000000}"/>
    <cellStyle name="_Gui VU KH 5-5-09" xfId="234" xr:uid="{00000000-0005-0000-0000-0000D2000000}"/>
    <cellStyle name="_Gui VU KH 5-5-09_05-12  KH trung han 2016-2020 - Liem Thinh edited" xfId="235" xr:uid="{00000000-0005-0000-0000-0000D3000000}"/>
    <cellStyle name="_Gui VU KH 5-5-09_Copy of 05-12  KH trung han 2016-2020 - Liem Thinh edited (1)" xfId="236" xr:uid="{00000000-0005-0000-0000-0000D4000000}"/>
    <cellStyle name="_Gui VU KH 5-5-09_KH TPCP 2016-2020 (tong hop)" xfId="237" xr:uid="{00000000-0005-0000-0000-0000D5000000}"/>
    <cellStyle name="_HaHoa_TDT_DienCSang" xfId="238" xr:uid="{00000000-0005-0000-0000-0000D6000000}"/>
    <cellStyle name="_HaHoa19-5-07" xfId="239" xr:uid="{00000000-0005-0000-0000-0000D7000000}"/>
    <cellStyle name="_IN" xfId="240" xr:uid="{00000000-0005-0000-0000-0000D8000000}"/>
    <cellStyle name="_IN_!1 1 bao cao giao KH ve HTCMT vung TNB   12-12-2011" xfId="241" xr:uid="{00000000-0005-0000-0000-0000D9000000}"/>
    <cellStyle name="_IN_KH TPCP vung TNB (03-1-2012)" xfId="242" xr:uid="{00000000-0005-0000-0000-0000DA000000}"/>
    <cellStyle name="_KE KHAI THUE GTGT 2004" xfId="243" xr:uid="{00000000-0005-0000-0000-0000DB000000}"/>
    <cellStyle name="_KE KHAI THUE GTGT 2004_BCTC2004" xfId="244" xr:uid="{00000000-0005-0000-0000-0000DC000000}"/>
    <cellStyle name="_x0001__kien giang 2" xfId="245" xr:uid="{00000000-0005-0000-0000-0000FA000000}"/>
    <cellStyle name="_KT (2)" xfId="246" xr:uid="{00000000-0005-0000-0000-0000FB000000}"/>
    <cellStyle name="_KT (2) 2" xfId="247" xr:uid="{00000000-0005-0000-0000-0000FC000000}"/>
    <cellStyle name="_KT (2)_05-12  KH trung han 2016-2020 - Liem Thinh edited" xfId="248" xr:uid="{00000000-0005-0000-0000-0000FD000000}"/>
    <cellStyle name="_KT (2)_1" xfId="249" xr:uid="{00000000-0005-0000-0000-0000FE000000}"/>
    <cellStyle name="_KT (2)_1 2" xfId="250" xr:uid="{00000000-0005-0000-0000-0000FF000000}"/>
    <cellStyle name="_KT (2)_1_05-12  KH trung han 2016-2020 - Liem Thinh edited" xfId="251" xr:uid="{00000000-0005-0000-0000-000000010000}"/>
    <cellStyle name="_KT (2)_1_Copy of 05-12  KH trung han 2016-2020 - Liem Thinh edited (1)" xfId="252" xr:uid="{00000000-0005-0000-0000-000001010000}"/>
    <cellStyle name="_KT (2)_1_KH TPCP 2016-2020 (tong hop)" xfId="253" xr:uid="{00000000-0005-0000-0000-000002010000}"/>
    <cellStyle name="_KT (2)_1_Lora-tungchau" xfId="254" xr:uid="{00000000-0005-0000-0000-000003010000}"/>
    <cellStyle name="_KT (2)_1_Lora-tungchau 2" xfId="255" xr:uid="{00000000-0005-0000-0000-000004010000}"/>
    <cellStyle name="_KT (2)_1_Lora-tungchau_05-12  KH trung han 2016-2020 - Liem Thinh edited" xfId="256" xr:uid="{00000000-0005-0000-0000-000005010000}"/>
    <cellStyle name="_KT (2)_1_Lora-tungchau_Copy of 05-12  KH trung han 2016-2020 - Liem Thinh edited (1)" xfId="257" xr:uid="{00000000-0005-0000-0000-000006010000}"/>
    <cellStyle name="_KT (2)_1_Lora-tungchau_KH TPCP 2016-2020 (tong hop)" xfId="258" xr:uid="{00000000-0005-0000-0000-000007010000}"/>
    <cellStyle name="_KT (2)_1_Qt-HT3PQ1(CauKho)" xfId="259" xr:uid="{00000000-0005-0000-0000-000008010000}"/>
    <cellStyle name="_KT (2)_2" xfId="260" xr:uid="{00000000-0005-0000-0000-000009010000}"/>
    <cellStyle name="_KT (2)_2_TG-TH" xfId="261" xr:uid="{00000000-0005-0000-0000-00000A010000}"/>
    <cellStyle name="_KT (2)_2_TG-TH 2" xfId="262" xr:uid="{00000000-0005-0000-0000-00000B010000}"/>
    <cellStyle name="_KT (2)_2_TG-TH_05-12  KH trung han 2016-2020 - Liem Thinh edited" xfId="263" xr:uid="{00000000-0005-0000-0000-00000C010000}"/>
    <cellStyle name="_KT (2)_2_TG-TH_ApGiaVatTu_cayxanh_latgach" xfId="264" xr:uid="{00000000-0005-0000-0000-00000D010000}"/>
    <cellStyle name="_KT (2)_2_TG-TH_BANG TONG HOP TINH HINH THANH QUYET TOAN (MOI I)" xfId="265" xr:uid="{00000000-0005-0000-0000-00000E010000}"/>
    <cellStyle name="_KT (2)_2_TG-TH_BAO CAO KLCT PT2000" xfId="266" xr:uid="{00000000-0005-0000-0000-00000F010000}"/>
    <cellStyle name="_KT (2)_2_TG-TH_BAO CAO PT2000" xfId="267" xr:uid="{00000000-0005-0000-0000-000010010000}"/>
    <cellStyle name="_KT (2)_2_TG-TH_BAO CAO PT2000_Book1" xfId="268" xr:uid="{00000000-0005-0000-0000-000011010000}"/>
    <cellStyle name="_KT (2)_2_TG-TH_Bao cao XDCB 2001 - T11 KH dieu chinh 20-11-THAI" xfId="269" xr:uid="{00000000-0005-0000-0000-000012010000}"/>
    <cellStyle name="_KT (2)_2_TG-TH_BAO GIA NGAY 24-10-08 (co dam)" xfId="270" xr:uid="{00000000-0005-0000-0000-000013010000}"/>
    <cellStyle name="_KT (2)_2_TG-TH_BC  NAM 2007" xfId="271" xr:uid="{00000000-0005-0000-0000-000014010000}"/>
    <cellStyle name="_KT (2)_2_TG-TH_BC CV 6403 BKHĐT" xfId="272" xr:uid="{00000000-0005-0000-0000-000015010000}"/>
    <cellStyle name="_KT (2)_2_TG-TH_BC NQ11-CP - chinh sua lai" xfId="273" xr:uid="{00000000-0005-0000-0000-000016010000}"/>
    <cellStyle name="_KT (2)_2_TG-TH_BC NQ11-CP-Quynh sau bieu so3" xfId="274" xr:uid="{00000000-0005-0000-0000-000017010000}"/>
    <cellStyle name="_KT (2)_2_TG-TH_BC_NQ11-CP_-_Thao_sua_lai" xfId="275" xr:uid="{00000000-0005-0000-0000-000018010000}"/>
    <cellStyle name="_KT (2)_2_TG-TH_Bieu mau cong trinh khoi cong moi 3-4" xfId="276" xr:uid="{00000000-0005-0000-0000-000019010000}"/>
    <cellStyle name="_KT (2)_2_TG-TH_Bieu3ODA" xfId="277" xr:uid="{00000000-0005-0000-0000-00001A010000}"/>
    <cellStyle name="_KT (2)_2_TG-TH_Bieu3ODA_1" xfId="278" xr:uid="{00000000-0005-0000-0000-00001B010000}"/>
    <cellStyle name="_KT (2)_2_TG-TH_Bieu4HTMT" xfId="279" xr:uid="{00000000-0005-0000-0000-00001C010000}"/>
    <cellStyle name="_KT (2)_2_TG-TH_bo sung von KCH nam 2010 va Du an tre kho khan" xfId="280" xr:uid="{00000000-0005-0000-0000-00001D010000}"/>
    <cellStyle name="_KT (2)_2_TG-TH_Book1" xfId="281" xr:uid="{00000000-0005-0000-0000-00001E010000}"/>
    <cellStyle name="_KT (2)_2_TG-TH_Book1 2" xfId="282" xr:uid="{00000000-0005-0000-0000-00001F010000}"/>
    <cellStyle name="_KT (2)_2_TG-TH_Book1_1" xfId="283" xr:uid="{00000000-0005-0000-0000-000020010000}"/>
    <cellStyle name="_KT (2)_2_TG-TH_Book1_1 2" xfId="284" xr:uid="{00000000-0005-0000-0000-000021010000}"/>
    <cellStyle name="_KT (2)_2_TG-TH_Book1_1_BC CV 6403 BKHĐT" xfId="285" xr:uid="{00000000-0005-0000-0000-000022010000}"/>
    <cellStyle name="_KT (2)_2_TG-TH_Book1_1_Bieu mau cong trinh khoi cong moi 3-4" xfId="286" xr:uid="{00000000-0005-0000-0000-000023010000}"/>
    <cellStyle name="_KT (2)_2_TG-TH_Book1_1_Bieu3ODA" xfId="287" xr:uid="{00000000-0005-0000-0000-000024010000}"/>
    <cellStyle name="_KT (2)_2_TG-TH_Book1_1_Bieu4HTMT" xfId="288" xr:uid="{00000000-0005-0000-0000-000025010000}"/>
    <cellStyle name="_KT (2)_2_TG-TH_Book1_1_Book1" xfId="289" xr:uid="{00000000-0005-0000-0000-000026010000}"/>
    <cellStyle name="_KT (2)_2_TG-TH_Book1_1_Luy ke von ung nam 2011 -Thoa gui ngay 12-8-2012" xfId="290" xr:uid="{00000000-0005-0000-0000-000027010000}"/>
    <cellStyle name="_KT (2)_2_TG-TH_Book1_2" xfId="291" xr:uid="{00000000-0005-0000-0000-000028010000}"/>
    <cellStyle name="_KT (2)_2_TG-TH_Book1_2 2" xfId="292" xr:uid="{00000000-0005-0000-0000-000029010000}"/>
    <cellStyle name="_KT (2)_2_TG-TH_Book1_2_BC CV 6403 BKHĐT" xfId="293" xr:uid="{00000000-0005-0000-0000-00002A010000}"/>
    <cellStyle name="_KT (2)_2_TG-TH_Book1_2_Bieu3ODA" xfId="294" xr:uid="{00000000-0005-0000-0000-00002B010000}"/>
    <cellStyle name="_KT (2)_2_TG-TH_Book1_2_Luy ke von ung nam 2011 -Thoa gui ngay 12-8-2012" xfId="295" xr:uid="{00000000-0005-0000-0000-00002C010000}"/>
    <cellStyle name="_KT (2)_2_TG-TH_Book1_3" xfId="296" xr:uid="{00000000-0005-0000-0000-00002D010000}"/>
    <cellStyle name="_KT (2)_2_TG-TH_Book1_3 2" xfId="297" xr:uid="{00000000-0005-0000-0000-00002E010000}"/>
    <cellStyle name="_KT (2)_2_TG-TH_Book1_BC CV 6403 BKHĐT" xfId="298" xr:uid="{00000000-0005-0000-0000-00002F010000}"/>
    <cellStyle name="_KT (2)_2_TG-TH_Book1_Bieu mau cong trinh khoi cong moi 3-4" xfId="299" xr:uid="{00000000-0005-0000-0000-000030010000}"/>
    <cellStyle name="_KT (2)_2_TG-TH_Book1_Bieu3ODA" xfId="300" xr:uid="{00000000-0005-0000-0000-000031010000}"/>
    <cellStyle name="_KT (2)_2_TG-TH_Book1_Bieu4HTMT" xfId="301" xr:uid="{00000000-0005-0000-0000-000032010000}"/>
    <cellStyle name="_KT (2)_2_TG-TH_Book1_bo sung von KCH nam 2010 va Du an tre kho khan" xfId="302" xr:uid="{00000000-0005-0000-0000-000033010000}"/>
    <cellStyle name="_KT (2)_2_TG-TH_Book1_Book1" xfId="303" xr:uid="{00000000-0005-0000-0000-000034010000}"/>
    <cellStyle name="_KT (2)_2_TG-TH_Book1_danh muc chuan bi dau tu 2011 ngay 07-6-2011" xfId="304" xr:uid="{00000000-0005-0000-0000-000035010000}"/>
    <cellStyle name="_KT (2)_2_TG-TH_Book1_Danh muc pbo nguon von XSKT, XDCB nam 2009 chuyen qua nam 2010" xfId="305" xr:uid="{00000000-0005-0000-0000-000036010000}"/>
    <cellStyle name="_KT (2)_2_TG-TH_Book1_dieu chinh KH 2011 ngay 26-5-2011111" xfId="306" xr:uid="{00000000-0005-0000-0000-000037010000}"/>
    <cellStyle name="_KT (2)_2_TG-TH_Book1_DS KCH PHAN BO VON NSDP NAM 2010" xfId="307" xr:uid="{00000000-0005-0000-0000-000038010000}"/>
    <cellStyle name="_KT (2)_2_TG-TH_Book1_giao KH 2011 ngay 10-12-2010" xfId="308" xr:uid="{00000000-0005-0000-0000-000039010000}"/>
    <cellStyle name="_KT (2)_2_TG-TH_Book1_Luy ke von ung nam 2011 -Thoa gui ngay 12-8-2012" xfId="309" xr:uid="{00000000-0005-0000-0000-00003A010000}"/>
    <cellStyle name="_KT (2)_2_TG-TH_CAU Khanh Nam(Thi Cong)" xfId="310" xr:uid="{00000000-0005-0000-0000-00003B010000}"/>
    <cellStyle name="_KT (2)_2_TG-TH_CoCauPhi (version 1)" xfId="311" xr:uid="{00000000-0005-0000-0000-00003D010000}"/>
    <cellStyle name="_KT (2)_2_TG-TH_Copy of 05-12  KH trung han 2016-2020 - Liem Thinh edited (1)" xfId="312" xr:uid="{00000000-0005-0000-0000-00003E010000}"/>
    <cellStyle name="_KT (2)_2_TG-TH_ChiHuong_ApGia" xfId="313" xr:uid="{00000000-0005-0000-0000-00003C010000}"/>
    <cellStyle name="_KT (2)_2_TG-TH_danh muc chuan bi dau tu 2011 ngay 07-6-2011" xfId="314" xr:uid="{00000000-0005-0000-0000-00003F010000}"/>
    <cellStyle name="_KT (2)_2_TG-TH_Danh muc pbo nguon von XSKT, XDCB nam 2009 chuyen qua nam 2010" xfId="315" xr:uid="{00000000-0005-0000-0000-000040010000}"/>
    <cellStyle name="_KT (2)_2_TG-TH_DAU NOI PL-CL TAI PHU LAMHC" xfId="316" xr:uid="{00000000-0005-0000-0000-000041010000}"/>
    <cellStyle name="_KT (2)_2_TG-TH_dieu chinh KH 2011 ngay 26-5-2011111" xfId="317" xr:uid="{00000000-0005-0000-0000-000042010000}"/>
    <cellStyle name="_KT (2)_2_TG-TH_DS KCH PHAN BO VON NSDP NAM 2010" xfId="318" xr:uid="{00000000-0005-0000-0000-000043010000}"/>
    <cellStyle name="_KT (2)_2_TG-TH_DTCDT MR.2N110.HOCMON.TDTOAN.CCUNG" xfId="319" xr:uid="{00000000-0005-0000-0000-000044010000}"/>
    <cellStyle name="_KT (2)_2_TG-TH_DU TRU VAT TU" xfId="320" xr:uid="{00000000-0005-0000-0000-000045010000}"/>
    <cellStyle name="_KT (2)_2_TG-TH_GTGT 2003" xfId="321" xr:uid="{00000000-0005-0000-0000-000047010000}"/>
    <cellStyle name="_KT (2)_2_TG-TH_giao KH 2011 ngay 10-12-2010" xfId="322" xr:uid="{00000000-0005-0000-0000-000046010000}"/>
    <cellStyle name="_KT (2)_2_TG-TH_KE KHAI THUE GTGT 2004" xfId="323" xr:uid="{00000000-0005-0000-0000-000048010000}"/>
    <cellStyle name="_KT (2)_2_TG-TH_KE KHAI THUE GTGT 2004_BCTC2004" xfId="324" xr:uid="{00000000-0005-0000-0000-000049010000}"/>
    <cellStyle name="_KT (2)_2_TG-TH_kien giang 2" xfId="325" xr:uid="{00000000-0005-0000-0000-00004C010000}"/>
    <cellStyle name="_KT (2)_2_TG-TH_KH TPCP 2016-2020 (tong hop)" xfId="326" xr:uid="{00000000-0005-0000-0000-00004A010000}"/>
    <cellStyle name="_KT (2)_2_TG-TH_KH TPCP vung TNB (03-1-2012)" xfId="327" xr:uid="{00000000-0005-0000-0000-00004B010000}"/>
    <cellStyle name="_KT (2)_2_TG-TH_Lora-tungchau" xfId="328" xr:uid="{00000000-0005-0000-0000-00004D010000}"/>
    <cellStyle name="_KT (2)_2_TG-TH_Luy ke von ung nam 2011 -Thoa gui ngay 12-8-2012" xfId="329" xr:uid="{00000000-0005-0000-0000-00004E010000}"/>
    <cellStyle name="_KT (2)_2_TG-TH_N-X-T-04" xfId="330" xr:uid="{00000000-0005-0000-0000-000050010000}"/>
    <cellStyle name="_KT (2)_2_TG-TH_NhanCong" xfId="331" xr:uid="{00000000-0005-0000-0000-00004F010000}"/>
    <cellStyle name="_KT (2)_2_TG-TH_PGIA-phieu tham tra Kho bac" xfId="332" xr:uid="{00000000-0005-0000-0000-000051010000}"/>
    <cellStyle name="_KT (2)_2_TG-TH_PT02-02" xfId="333" xr:uid="{00000000-0005-0000-0000-000053010000}"/>
    <cellStyle name="_KT (2)_2_TG-TH_PT02-02_Book1" xfId="334" xr:uid="{00000000-0005-0000-0000-000054010000}"/>
    <cellStyle name="_KT (2)_2_TG-TH_PT02-03" xfId="335" xr:uid="{00000000-0005-0000-0000-000055010000}"/>
    <cellStyle name="_KT (2)_2_TG-TH_PT02-03_Book1" xfId="336" xr:uid="{00000000-0005-0000-0000-000056010000}"/>
    <cellStyle name="_KT (2)_2_TG-TH_phu luc tong ket tinh hinh TH giai doan 03-10 (ngay 30)" xfId="337" xr:uid="{00000000-0005-0000-0000-000052010000}"/>
    <cellStyle name="_KT (2)_2_TG-TH_Qt-HT3PQ1(CauKho)" xfId="338" xr:uid="{00000000-0005-0000-0000-000057010000}"/>
    <cellStyle name="_KT (2)_2_TG-TH_Sheet1" xfId="339" xr:uid="{00000000-0005-0000-0000-000058010000}"/>
    <cellStyle name="_KT (2)_2_TG-TH_TK152-04" xfId="340" xr:uid="{00000000-0005-0000-0000-000059010000}"/>
    <cellStyle name="_KT (2)_2_TG-TH_ÿÿÿÿÿ" xfId="341" xr:uid="{00000000-0005-0000-0000-00005A010000}"/>
    <cellStyle name="_KT (2)_2_TG-TH_ÿÿÿÿÿ_Bieu mau cong trinh khoi cong moi 3-4" xfId="342" xr:uid="{00000000-0005-0000-0000-00005B010000}"/>
    <cellStyle name="_KT (2)_2_TG-TH_ÿÿÿÿÿ_Bieu3ODA" xfId="343" xr:uid="{00000000-0005-0000-0000-00005C010000}"/>
    <cellStyle name="_KT (2)_2_TG-TH_ÿÿÿÿÿ_Bieu4HTMT" xfId="344" xr:uid="{00000000-0005-0000-0000-00005D010000}"/>
    <cellStyle name="_KT (2)_2_TG-TH_ÿÿÿÿÿ_kien giang 2" xfId="345" xr:uid="{00000000-0005-0000-0000-00005F010000}"/>
    <cellStyle name="_KT (2)_2_TG-TH_ÿÿÿÿÿ_KH TPCP vung TNB (03-1-2012)" xfId="346" xr:uid="{00000000-0005-0000-0000-00005E010000}"/>
    <cellStyle name="_KT (2)_3" xfId="347" xr:uid="{00000000-0005-0000-0000-000060010000}"/>
    <cellStyle name="_KT (2)_3_TG-TH" xfId="348" xr:uid="{00000000-0005-0000-0000-000061010000}"/>
    <cellStyle name="_KT (2)_3_TG-TH 2" xfId="349" xr:uid="{00000000-0005-0000-0000-000062010000}"/>
    <cellStyle name="_KT (2)_3_TG-TH_05-12  KH trung han 2016-2020 - Liem Thinh edited" xfId="350" xr:uid="{00000000-0005-0000-0000-000063010000}"/>
    <cellStyle name="_KT (2)_3_TG-TH_BC  NAM 2007" xfId="351" xr:uid="{00000000-0005-0000-0000-000064010000}"/>
    <cellStyle name="_KT (2)_3_TG-TH_Bieu mau cong trinh khoi cong moi 3-4" xfId="352" xr:uid="{00000000-0005-0000-0000-000065010000}"/>
    <cellStyle name="_KT (2)_3_TG-TH_Bieu3ODA" xfId="353" xr:uid="{00000000-0005-0000-0000-000066010000}"/>
    <cellStyle name="_KT (2)_3_TG-TH_Bieu3ODA_1" xfId="354" xr:uid="{00000000-0005-0000-0000-000067010000}"/>
    <cellStyle name="_KT (2)_3_TG-TH_Bieu4HTMT" xfId="355" xr:uid="{00000000-0005-0000-0000-000068010000}"/>
    <cellStyle name="_KT (2)_3_TG-TH_bo sung von KCH nam 2010 va Du an tre kho khan" xfId="356" xr:uid="{00000000-0005-0000-0000-000069010000}"/>
    <cellStyle name="_KT (2)_3_TG-TH_Book1" xfId="357" xr:uid="{00000000-0005-0000-0000-00006A010000}"/>
    <cellStyle name="_KT (2)_3_TG-TH_Book1 2" xfId="358" xr:uid="{00000000-0005-0000-0000-00006B010000}"/>
    <cellStyle name="_KT (2)_3_TG-TH_Book1_BC-QT-WB-dthao" xfId="359" xr:uid="{00000000-0005-0000-0000-00006C010000}"/>
    <cellStyle name="_KT (2)_3_TG-TH_Book1_BC-QT-WB-dthao_05-12  KH trung han 2016-2020 - Liem Thinh edited" xfId="360" xr:uid="{00000000-0005-0000-0000-00006D010000}"/>
    <cellStyle name="_KT (2)_3_TG-TH_Book1_BC-QT-WB-dthao_Copy of 05-12  KH trung han 2016-2020 - Liem Thinh edited (1)" xfId="361" xr:uid="{00000000-0005-0000-0000-00006E010000}"/>
    <cellStyle name="_KT (2)_3_TG-TH_Book1_BC-QT-WB-dthao_KH TPCP 2016-2020 (tong hop)" xfId="362" xr:uid="{00000000-0005-0000-0000-00006F010000}"/>
    <cellStyle name="_KT (2)_3_TG-TH_Book1_kien giang 2" xfId="363" xr:uid="{00000000-0005-0000-0000-000071010000}"/>
    <cellStyle name="_KT (2)_3_TG-TH_Book1_KH TPCP vung TNB (03-1-2012)" xfId="364" xr:uid="{00000000-0005-0000-0000-000070010000}"/>
    <cellStyle name="_KT (2)_3_TG-TH_Copy of 05-12  KH trung han 2016-2020 - Liem Thinh edited (1)" xfId="365" xr:uid="{00000000-0005-0000-0000-000072010000}"/>
    <cellStyle name="_KT (2)_3_TG-TH_danh muc chuan bi dau tu 2011 ngay 07-6-2011" xfId="366" xr:uid="{00000000-0005-0000-0000-000073010000}"/>
    <cellStyle name="_KT (2)_3_TG-TH_Danh muc pbo nguon von XSKT, XDCB nam 2009 chuyen qua nam 2010" xfId="367" xr:uid="{00000000-0005-0000-0000-000074010000}"/>
    <cellStyle name="_KT (2)_3_TG-TH_dieu chinh KH 2011 ngay 26-5-2011111" xfId="368" xr:uid="{00000000-0005-0000-0000-000075010000}"/>
    <cellStyle name="_KT (2)_3_TG-TH_DS KCH PHAN BO VON NSDP NAM 2010" xfId="369" xr:uid="{00000000-0005-0000-0000-000076010000}"/>
    <cellStyle name="_KT (2)_3_TG-TH_GTGT 2003" xfId="370" xr:uid="{00000000-0005-0000-0000-000078010000}"/>
    <cellStyle name="_KT (2)_3_TG-TH_giao KH 2011 ngay 10-12-2010" xfId="371" xr:uid="{00000000-0005-0000-0000-000077010000}"/>
    <cellStyle name="_KT (2)_3_TG-TH_KE KHAI THUE GTGT 2004" xfId="372" xr:uid="{00000000-0005-0000-0000-000079010000}"/>
    <cellStyle name="_KT (2)_3_TG-TH_KE KHAI THUE GTGT 2004_BCTC2004" xfId="373" xr:uid="{00000000-0005-0000-0000-00007A010000}"/>
    <cellStyle name="_KT (2)_3_TG-TH_kien giang 2" xfId="374" xr:uid="{00000000-0005-0000-0000-00007D010000}"/>
    <cellStyle name="_KT (2)_3_TG-TH_KH TPCP 2016-2020 (tong hop)" xfId="375" xr:uid="{00000000-0005-0000-0000-00007B010000}"/>
    <cellStyle name="_KT (2)_3_TG-TH_KH TPCP vung TNB (03-1-2012)" xfId="376" xr:uid="{00000000-0005-0000-0000-00007C010000}"/>
    <cellStyle name="_KT (2)_3_TG-TH_Lora-tungchau" xfId="377" xr:uid="{00000000-0005-0000-0000-00007E010000}"/>
    <cellStyle name="_KT (2)_3_TG-TH_Lora-tungchau 2" xfId="378" xr:uid="{00000000-0005-0000-0000-00007F010000}"/>
    <cellStyle name="_KT (2)_3_TG-TH_Lora-tungchau_05-12  KH trung han 2016-2020 - Liem Thinh edited" xfId="379" xr:uid="{00000000-0005-0000-0000-000080010000}"/>
    <cellStyle name="_KT (2)_3_TG-TH_Lora-tungchau_Copy of 05-12  KH trung han 2016-2020 - Liem Thinh edited (1)" xfId="380" xr:uid="{00000000-0005-0000-0000-000081010000}"/>
    <cellStyle name="_KT (2)_3_TG-TH_Lora-tungchau_KH TPCP 2016-2020 (tong hop)" xfId="381" xr:uid="{00000000-0005-0000-0000-000082010000}"/>
    <cellStyle name="_KT (2)_3_TG-TH_N-X-T-04" xfId="382" xr:uid="{00000000-0005-0000-0000-000083010000}"/>
    <cellStyle name="_KT (2)_3_TG-TH_PERSONAL" xfId="383" xr:uid="{00000000-0005-0000-0000-000084010000}"/>
    <cellStyle name="_KT (2)_3_TG-TH_PERSONAL_BC CV 6403 BKHĐT" xfId="384" xr:uid="{00000000-0005-0000-0000-000085010000}"/>
    <cellStyle name="_KT (2)_3_TG-TH_PERSONAL_Bieu mau cong trinh khoi cong moi 3-4" xfId="385" xr:uid="{00000000-0005-0000-0000-000086010000}"/>
    <cellStyle name="_KT (2)_3_TG-TH_PERSONAL_Bieu3ODA" xfId="386" xr:uid="{00000000-0005-0000-0000-000087010000}"/>
    <cellStyle name="_KT (2)_3_TG-TH_PERSONAL_Bieu4HTMT" xfId="387" xr:uid="{00000000-0005-0000-0000-000088010000}"/>
    <cellStyle name="_KT (2)_3_TG-TH_PERSONAL_Book1" xfId="388" xr:uid="{00000000-0005-0000-0000-000089010000}"/>
    <cellStyle name="_KT (2)_3_TG-TH_PERSONAL_Book1 2" xfId="389" xr:uid="{00000000-0005-0000-0000-00008A010000}"/>
    <cellStyle name="_KT (2)_3_TG-TH_PERSONAL_HTQ.8 GD1" xfId="390" xr:uid="{00000000-0005-0000-0000-00008B010000}"/>
    <cellStyle name="_KT (2)_3_TG-TH_PERSONAL_HTQ.8 GD1_05-12  KH trung han 2016-2020 - Liem Thinh edited" xfId="391" xr:uid="{00000000-0005-0000-0000-00008C010000}"/>
    <cellStyle name="_KT (2)_3_TG-TH_PERSONAL_HTQ.8 GD1_Copy of 05-12  KH trung han 2016-2020 - Liem Thinh edited (1)" xfId="392" xr:uid="{00000000-0005-0000-0000-00008D010000}"/>
    <cellStyle name="_KT (2)_3_TG-TH_PERSONAL_HTQ.8 GD1_KH TPCP 2016-2020 (tong hop)" xfId="393" xr:uid="{00000000-0005-0000-0000-00008E010000}"/>
    <cellStyle name="_KT (2)_3_TG-TH_PERSONAL_Luy ke von ung nam 2011 -Thoa gui ngay 12-8-2012" xfId="394" xr:uid="{00000000-0005-0000-0000-00008F010000}"/>
    <cellStyle name="_KT (2)_3_TG-TH_PERSONAL_Tong hop KHCB 2001" xfId="395" xr:uid="{00000000-0005-0000-0000-000090010000}"/>
    <cellStyle name="_KT (2)_3_TG-TH_Qt-HT3PQ1(CauKho)" xfId="396" xr:uid="{00000000-0005-0000-0000-000091010000}"/>
    <cellStyle name="_KT (2)_3_TG-TH_TK152-04" xfId="397" xr:uid="{00000000-0005-0000-0000-000092010000}"/>
    <cellStyle name="_KT (2)_3_TG-TH_ÿÿÿÿÿ" xfId="398" xr:uid="{00000000-0005-0000-0000-000093010000}"/>
    <cellStyle name="_KT (2)_3_TG-TH_ÿÿÿÿÿ_kien giang 2" xfId="399" xr:uid="{00000000-0005-0000-0000-000095010000}"/>
    <cellStyle name="_KT (2)_3_TG-TH_ÿÿÿÿÿ_KH TPCP vung TNB (03-1-2012)" xfId="400" xr:uid="{00000000-0005-0000-0000-000094010000}"/>
    <cellStyle name="_KT (2)_4" xfId="401" xr:uid="{00000000-0005-0000-0000-000096010000}"/>
    <cellStyle name="_KT (2)_4 2" xfId="402" xr:uid="{00000000-0005-0000-0000-000097010000}"/>
    <cellStyle name="_KT (2)_4_05-12  KH trung han 2016-2020 - Liem Thinh edited" xfId="403" xr:uid="{00000000-0005-0000-0000-000098010000}"/>
    <cellStyle name="_KT (2)_4_ApGiaVatTu_cayxanh_latgach" xfId="404" xr:uid="{00000000-0005-0000-0000-000099010000}"/>
    <cellStyle name="_KT (2)_4_BANG TONG HOP TINH HINH THANH QUYET TOAN (MOI I)" xfId="405" xr:uid="{00000000-0005-0000-0000-00009A010000}"/>
    <cellStyle name="_KT (2)_4_BAO CAO KLCT PT2000" xfId="406" xr:uid="{00000000-0005-0000-0000-00009B010000}"/>
    <cellStyle name="_KT (2)_4_BAO CAO PT2000" xfId="407" xr:uid="{00000000-0005-0000-0000-00009C010000}"/>
    <cellStyle name="_KT (2)_4_BAO CAO PT2000_Book1" xfId="408" xr:uid="{00000000-0005-0000-0000-00009D010000}"/>
    <cellStyle name="_KT (2)_4_Bao cao XDCB 2001 - T11 KH dieu chinh 20-11-THAI" xfId="409" xr:uid="{00000000-0005-0000-0000-00009E010000}"/>
    <cellStyle name="_KT (2)_4_BAO GIA NGAY 24-10-08 (co dam)" xfId="410" xr:uid="{00000000-0005-0000-0000-00009F010000}"/>
    <cellStyle name="_KT (2)_4_BC  NAM 2007" xfId="411" xr:uid="{00000000-0005-0000-0000-0000A0010000}"/>
    <cellStyle name="_KT (2)_4_BC CV 6403 BKHĐT" xfId="412" xr:uid="{00000000-0005-0000-0000-0000A1010000}"/>
    <cellStyle name="_KT (2)_4_BC NQ11-CP - chinh sua lai" xfId="413" xr:uid="{00000000-0005-0000-0000-0000A2010000}"/>
    <cellStyle name="_KT (2)_4_BC NQ11-CP-Quynh sau bieu so3" xfId="414" xr:uid="{00000000-0005-0000-0000-0000A3010000}"/>
    <cellStyle name="_KT (2)_4_BC_NQ11-CP_-_Thao_sua_lai" xfId="415" xr:uid="{00000000-0005-0000-0000-0000A4010000}"/>
    <cellStyle name="_KT (2)_4_Bieu mau cong trinh khoi cong moi 3-4" xfId="416" xr:uid="{00000000-0005-0000-0000-0000A5010000}"/>
    <cellStyle name="_KT (2)_4_Bieu3ODA" xfId="417" xr:uid="{00000000-0005-0000-0000-0000A6010000}"/>
    <cellStyle name="_KT (2)_4_Bieu3ODA_1" xfId="418" xr:uid="{00000000-0005-0000-0000-0000A7010000}"/>
    <cellStyle name="_KT (2)_4_Bieu4HTMT" xfId="419" xr:uid="{00000000-0005-0000-0000-0000A8010000}"/>
    <cellStyle name="_KT (2)_4_bo sung von KCH nam 2010 va Du an tre kho khan" xfId="420" xr:uid="{00000000-0005-0000-0000-0000A9010000}"/>
    <cellStyle name="_KT (2)_4_Book1" xfId="421" xr:uid="{00000000-0005-0000-0000-0000AA010000}"/>
    <cellStyle name="_KT (2)_4_Book1 2" xfId="422" xr:uid="{00000000-0005-0000-0000-0000AB010000}"/>
    <cellStyle name="_KT (2)_4_Book1_1" xfId="423" xr:uid="{00000000-0005-0000-0000-0000AC010000}"/>
    <cellStyle name="_KT (2)_4_Book1_1 2" xfId="424" xr:uid="{00000000-0005-0000-0000-0000AD010000}"/>
    <cellStyle name="_KT (2)_4_Book1_1_BC CV 6403 BKHĐT" xfId="425" xr:uid="{00000000-0005-0000-0000-0000AE010000}"/>
    <cellStyle name="_KT (2)_4_Book1_1_Bieu mau cong trinh khoi cong moi 3-4" xfId="426" xr:uid="{00000000-0005-0000-0000-0000AF010000}"/>
    <cellStyle name="_KT (2)_4_Book1_1_Bieu3ODA" xfId="427" xr:uid="{00000000-0005-0000-0000-0000B0010000}"/>
    <cellStyle name="_KT (2)_4_Book1_1_Bieu4HTMT" xfId="428" xr:uid="{00000000-0005-0000-0000-0000B1010000}"/>
    <cellStyle name="_KT (2)_4_Book1_1_Book1" xfId="429" xr:uid="{00000000-0005-0000-0000-0000B2010000}"/>
    <cellStyle name="_KT (2)_4_Book1_1_Luy ke von ung nam 2011 -Thoa gui ngay 12-8-2012" xfId="430" xr:uid="{00000000-0005-0000-0000-0000B3010000}"/>
    <cellStyle name="_KT (2)_4_Book1_2" xfId="431" xr:uid="{00000000-0005-0000-0000-0000B4010000}"/>
    <cellStyle name="_KT (2)_4_Book1_2 2" xfId="432" xr:uid="{00000000-0005-0000-0000-0000B5010000}"/>
    <cellStyle name="_KT (2)_4_Book1_2_BC CV 6403 BKHĐT" xfId="433" xr:uid="{00000000-0005-0000-0000-0000B6010000}"/>
    <cellStyle name="_KT (2)_4_Book1_2_Bieu3ODA" xfId="434" xr:uid="{00000000-0005-0000-0000-0000B7010000}"/>
    <cellStyle name="_KT (2)_4_Book1_2_Luy ke von ung nam 2011 -Thoa gui ngay 12-8-2012" xfId="435" xr:uid="{00000000-0005-0000-0000-0000B8010000}"/>
    <cellStyle name="_KT (2)_4_Book1_3" xfId="436" xr:uid="{00000000-0005-0000-0000-0000B9010000}"/>
    <cellStyle name="_KT (2)_4_Book1_3 2" xfId="437" xr:uid="{00000000-0005-0000-0000-0000BA010000}"/>
    <cellStyle name="_KT (2)_4_Book1_BC CV 6403 BKHĐT" xfId="438" xr:uid="{00000000-0005-0000-0000-0000BB010000}"/>
    <cellStyle name="_KT (2)_4_Book1_Bieu mau cong trinh khoi cong moi 3-4" xfId="439" xr:uid="{00000000-0005-0000-0000-0000BC010000}"/>
    <cellStyle name="_KT (2)_4_Book1_Bieu3ODA" xfId="440" xr:uid="{00000000-0005-0000-0000-0000BD010000}"/>
    <cellStyle name="_KT (2)_4_Book1_Bieu4HTMT" xfId="441" xr:uid="{00000000-0005-0000-0000-0000BE010000}"/>
    <cellStyle name="_KT (2)_4_Book1_bo sung von KCH nam 2010 va Du an tre kho khan" xfId="442" xr:uid="{00000000-0005-0000-0000-0000BF010000}"/>
    <cellStyle name="_KT (2)_4_Book1_Book1" xfId="443" xr:uid="{00000000-0005-0000-0000-0000C0010000}"/>
    <cellStyle name="_KT (2)_4_Book1_danh muc chuan bi dau tu 2011 ngay 07-6-2011" xfId="444" xr:uid="{00000000-0005-0000-0000-0000C1010000}"/>
    <cellStyle name="_KT (2)_4_Book1_Danh muc pbo nguon von XSKT, XDCB nam 2009 chuyen qua nam 2010" xfId="445" xr:uid="{00000000-0005-0000-0000-0000C2010000}"/>
    <cellStyle name="_KT (2)_4_Book1_dieu chinh KH 2011 ngay 26-5-2011111" xfId="446" xr:uid="{00000000-0005-0000-0000-0000C3010000}"/>
    <cellStyle name="_KT (2)_4_Book1_DS KCH PHAN BO VON NSDP NAM 2010" xfId="447" xr:uid="{00000000-0005-0000-0000-0000C4010000}"/>
    <cellStyle name="_KT (2)_4_Book1_giao KH 2011 ngay 10-12-2010" xfId="448" xr:uid="{00000000-0005-0000-0000-0000C5010000}"/>
    <cellStyle name="_KT (2)_4_Book1_Luy ke von ung nam 2011 -Thoa gui ngay 12-8-2012" xfId="449" xr:uid="{00000000-0005-0000-0000-0000C6010000}"/>
    <cellStyle name="_KT (2)_4_CAU Khanh Nam(Thi Cong)" xfId="450" xr:uid="{00000000-0005-0000-0000-0000C7010000}"/>
    <cellStyle name="_KT (2)_4_CoCauPhi (version 1)" xfId="451" xr:uid="{00000000-0005-0000-0000-0000C9010000}"/>
    <cellStyle name="_KT (2)_4_Copy of 05-12  KH trung han 2016-2020 - Liem Thinh edited (1)" xfId="452" xr:uid="{00000000-0005-0000-0000-0000CA010000}"/>
    <cellStyle name="_KT (2)_4_ChiHuong_ApGia" xfId="453" xr:uid="{00000000-0005-0000-0000-0000C8010000}"/>
    <cellStyle name="_KT (2)_4_danh muc chuan bi dau tu 2011 ngay 07-6-2011" xfId="454" xr:uid="{00000000-0005-0000-0000-0000CB010000}"/>
    <cellStyle name="_KT (2)_4_Danh muc pbo nguon von XSKT, XDCB nam 2009 chuyen qua nam 2010" xfId="455" xr:uid="{00000000-0005-0000-0000-0000CC010000}"/>
    <cellStyle name="_KT (2)_4_DAU NOI PL-CL TAI PHU LAMHC" xfId="456" xr:uid="{00000000-0005-0000-0000-0000CD010000}"/>
    <cellStyle name="_KT (2)_4_dieu chinh KH 2011 ngay 26-5-2011111" xfId="457" xr:uid="{00000000-0005-0000-0000-0000CE010000}"/>
    <cellStyle name="_KT (2)_4_DS KCH PHAN BO VON NSDP NAM 2010" xfId="458" xr:uid="{00000000-0005-0000-0000-0000CF010000}"/>
    <cellStyle name="_KT (2)_4_DTCDT MR.2N110.HOCMON.TDTOAN.CCUNG" xfId="459" xr:uid="{00000000-0005-0000-0000-0000D0010000}"/>
    <cellStyle name="_KT (2)_4_DU TRU VAT TU" xfId="460" xr:uid="{00000000-0005-0000-0000-0000D1010000}"/>
    <cellStyle name="_KT (2)_4_GTGT 2003" xfId="461" xr:uid="{00000000-0005-0000-0000-0000D3010000}"/>
    <cellStyle name="_KT (2)_4_giao KH 2011 ngay 10-12-2010" xfId="462" xr:uid="{00000000-0005-0000-0000-0000D2010000}"/>
    <cellStyle name="_KT (2)_4_KE KHAI THUE GTGT 2004" xfId="463" xr:uid="{00000000-0005-0000-0000-0000D4010000}"/>
    <cellStyle name="_KT (2)_4_KE KHAI THUE GTGT 2004_BCTC2004" xfId="464" xr:uid="{00000000-0005-0000-0000-0000D5010000}"/>
    <cellStyle name="_KT (2)_4_kien giang 2" xfId="465" xr:uid="{00000000-0005-0000-0000-0000D8010000}"/>
    <cellStyle name="_KT (2)_4_KH TPCP 2016-2020 (tong hop)" xfId="466" xr:uid="{00000000-0005-0000-0000-0000D6010000}"/>
    <cellStyle name="_KT (2)_4_KH TPCP vung TNB (03-1-2012)" xfId="467" xr:uid="{00000000-0005-0000-0000-0000D7010000}"/>
    <cellStyle name="_KT (2)_4_Lora-tungchau" xfId="468" xr:uid="{00000000-0005-0000-0000-0000D9010000}"/>
    <cellStyle name="_KT (2)_4_Luy ke von ung nam 2011 -Thoa gui ngay 12-8-2012" xfId="469" xr:uid="{00000000-0005-0000-0000-0000DA010000}"/>
    <cellStyle name="_KT (2)_4_N-X-T-04" xfId="470" xr:uid="{00000000-0005-0000-0000-0000DC010000}"/>
    <cellStyle name="_KT (2)_4_NhanCong" xfId="471" xr:uid="{00000000-0005-0000-0000-0000DB010000}"/>
    <cellStyle name="_KT (2)_4_PGIA-phieu tham tra Kho bac" xfId="472" xr:uid="{00000000-0005-0000-0000-0000DD010000}"/>
    <cellStyle name="_KT (2)_4_PT02-02" xfId="473" xr:uid="{00000000-0005-0000-0000-0000DF010000}"/>
    <cellStyle name="_KT (2)_4_PT02-02_Book1" xfId="474" xr:uid="{00000000-0005-0000-0000-0000E0010000}"/>
    <cellStyle name="_KT (2)_4_PT02-03" xfId="475" xr:uid="{00000000-0005-0000-0000-0000E1010000}"/>
    <cellStyle name="_KT (2)_4_PT02-03_Book1" xfId="476" xr:uid="{00000000-0005-0000-0000-0000E2010000}"/>
    <cellStyle name="_KT (2)_4_phu luc tong ket tinh hinh TH giai doan 03-10 (ngay 30)" xfId="477" xr:uid="{00000000-0005-0000-0000-0000DE010000}"/>
    <cellStyle name="_KT (2)_4_Qt-HT3PQ1(CauKho)" xfId="478" xr:uid="{00000000-0005-0000-0000-0000E3010000}"/>
    <cellStyle name="_KT (2)_4_Sheet1" xfId="479" xr:uid="{00000000-0005-0000-0000-0000E4010000}"/>
    <cellStyle name="_KT (2)_4_TG-TH" xfId="480" xr:uid="{00000000-0005-0000-0000-0000E5010000}"/>
    <cellStyle name="_KT (2)_4_TK152-04" xfId="481" xr:uid="{00000000-0005-0000-0000-0000E6010000}"/>
    <cellStyle name="_KT (2)_4_ÿÿÿÿÿ" xfId="482" xr:uid="{00000000-0005-0000-0000-0000E7010000}"/>
    <cellStyle name="_KT (2)_4_ÿÿÿÿÿ_Bieu mau cong trinh khoi cong moi 3-4" xfId="483" xr:uid="{00000000-0005-0000-0000-0000E8010000}"/>
    <cellStyle name="_KT (2)_4_ÿÿÿÿÿ_Bieu3ODA" xfId="484" xr:uid="{00000000-0005-0000-0000-0000E9010000}"/>
    <cellStyle name="_KT (2)_4_ÿÿÿÿÿ_Bieu4HTMT" xfId="485" xr:uid="{00000000-0005-0000-0000-0000EA010000}"/>
    <cellStyle name="_KT (2)_4_ÿÿÿÿÿ_kien giang 2" xfId="486" xr:uid="{00000000-0005-0000-0000-0000EC010000}"/>
    <cellStyle name="_KT (2)_4_ÿÿÿÿÿ_KH TPCP vung TNB (03-1-2012)" xfId="487" xr:uid="{00000000-0005-0000-0000-0000EB010000}"/>
    <cellStyle name="_KT (2)_5" xfId="488" xr:uid="{00000000-0005-0000-0000-0000ED010000}"/>
    <cellStyle name="_KT (2)_5 2" xfId="489" xr:uid="{00000000-0005-0000-0000-0000EE010000}"/>
    <cellStyle name="_KT (2)_5_05-12  KH trung han 2016-2020 - Liem Thinh edited" xfId="490" xr:uid="{00000000-0005-0000-0000-0000EF010000}"/>
    <cellStyle name="_KT (2)_5_ApGiaVatTu_cayxanh_latgach" xfId="491" xr:uid="{00000000-0005-0000-0000-0000F0010000}"/>
    <cellStyle name="_KT (2)_5_BANG TONG HOP TINH HINH THANH QUYET TOAN (MOI I)" xfId="492" xr:uid="{00000000-0005-0000-0000-0000F1010000}"/>
    <cellStyle name="_KT (2)_5_BAO CAO KLCT PT2000" xfId="493" xr:uid="{00000000-0005-0000-0000-0000F2010000}"/>
    <cellStyle name="_KT (2)_5_BAO CAO PT2000" xfId="494" xr:uid="{00000000-0005-0000-0000-0000F3010000}"/>
    <cellStyle name="_KT (2)_5_BAO CAO PT2000_Book1" xfId="495" xr:uid="{00000000-0005-0000-0000-0000F4010000}"/>
    <cellStyle name="_KT (2)_5_Bao cao XDCB 2001 - T11 KH dieu chinh 20-11-THAI" xfId="496" xr:uid="{00000000-0005-0000-0000-0000F5010000}"/>
    <cellStyle name="_KT (2)_5_BAO GIA NGAY 24-10-08 (co dam)" xfId="497" xr:uid="{00000000-0005-0000-0000-0000F6010000}"/>
    <cellStyle name="_KT (2)_5_BC  NAM 2007" xfId="498" xr:uid="{00000000-0005-0000-0000-0000F7010000}"/>
    <cellStyle name="_KT (2)_5_BC CV 6403 BKHĐT" xfId="499" xr:uid="{00000000-0005-0000-0000-0000F8010000}"/>
    <cellStyle name="_KT (2)_5_BC NQ11-CP - chinh sua lai" xfId="500" xr:uid="{00000000-0005-0000-0000-0000F9010000}"/>
    <cellStyle name="_KT (2)_5_BC NQ11-CP-Quynh sau bieu so3" xfId="501" xr:uid="{00000000-0005-0000-0000-0000FA010000}"/>
    <cellStyle name="_KT (2)_5_BC_NQ11-CP_-_Thao_sua_lai" xfId="502" xr:uid="{00000000-0005-0000-0000-0000FB010000}"/>
    <cellStyle name="_KT (2)_5_Bieu mau cong trinh khoi cong moi 3-4" xfId="503" xr:uid="{00000000-0005-0000-0000-0000FC010000}"/>
    <cellStyle name="_KT (2)_5_Bieu3ODA" xfId="504" xr:uid="{00000000-0005-0000-0000-0000FD010000}"/>
    <cellStyle name="_KT (2)_5_Bieu3ODA_1" xfId="505" xr:uid="{00000000-0005-0000-0000-0000FE010000}"/>
    <cellStyle name="_KT (2)_5_Bieu4HTMT" xfId="506" xr:uid="{00000000-0005-0000-0000-0000FF010000}"/>
    <cellStyle name="_KT (2)_5_bo sung von KCH nam 2010 va Du an tre kho khan" xfId="507" xr:uid="{00000000-0005-0000-0000-000000020000}"/>
    <cellStyle name="_KT (2)_5_Book1" xfId="508" xr:uid="{00000000-0005-0000-0000-000001020000}"/>
    <cellStyle name="_KT (2)_5_Book1 2" xfId="509" xr:uid="{00000000-0005-0000-0000-000002020000}"/>
    <cellStyle name="_KT (2)_5_Book1_1" xfId="510" xr:uid="{00000000-0005-0000-0000-000003020000}"/>
    <cellStyle name="_KT (2)_5_Book1_1 2" xfId="511" xr:uid="{00000000-0005-0000-0000-000004020000}"/>
    <cellStyle name="_KT (2)_5_Book1_1_BC CV 6403 BKHĐT" xfId="512" xr:uid="{00000000-0005-0000-0000-000005020000}"/>
    <cellStyle name="_KT (2)_5_Book1_1_Bieu mau cong trinh khoi cong moi 3-4" xfId="513" xr:uid="{00000000-0005-0000-0000-000006020000}"/>
    <cellStyle name="_KT (2)_5_Book1_1_Bieu3ODA" xfId="514" xr:uid="{00000000-0005-0000-0000-000007020000}"/>
    <cellStyle name="_KT (2)_5_Book1_1_Bieu4HTMT" xfId="515" xr:uid="{00000000-0005-0000-0000-000008020000}"/>
    <cellStyle name="_KT (2)_5_Book1_1_Book1" xfId="516" xr:uid="{00000000-0005-0000-0000-000009020000}"/>
    <cellStyle name="_KT (2)_5_Book1_1_Luy ke von ung nam 2011 -Thoa gui ngay 12-8-2012" xfId="517" xr:uid="{00000000-0005-0000-0000-00000A020000}"/>
    <cellStyle name="_KT (2)_5_Book1_2" xfId="518" xr:uid="{00000000-0005-0000-0000-00000B020000}"/>
    <cellStyle name="_KT (2)_5_Book1_2 2" xfId="519" xr:uid="{00000000-0005-0000-0000-00000C020000}"/>
    <cellStyle name="_KT (2)_5_Book1_2_BC CV 6403 BKHĐT" xfId="520" xr:uid="{00000000-0005-0000-0000-00000D020000}"/>
    <cellStyle name="_KT (2)_5_Book1_2_Bieu3ODA" xfId="521" xr:uid="{00000000-0005-0000-0000-00000E020000}"/>
    <cellStyle name="_KT (2)_5_Book1_2_Luy ke von ung nam 2011 -Thoa gui ngay 12-8-2012" xfId="522" xr:uid="{00000000-0005-0000-0000-00000F020000}"/>
    <cellStyle name="_KT (2)_5_Book1_3" xfId="523" xr:uid="{00000000-0005-0000-0000-000010020000}"/>
    <cellStyle name="_KT (2)_5_Book1_BC CV 6403 BKHĐT" xfId="524" xr:uid="{00000000-0005-0000-0000-000011020000}"/>
    <cellStyle name="_KT (2)_5_Book1_BC-QT-WB-dthao" xfId="525" xr:uid="{00000000-0005-0000-0000-000012020000}"/>
    <cellStyle name="_KT (2)_5_Book1_Bieu mau cong trinh khoi cong moi 3-4" xfId="526" xr:uid="{00000000-0005-0000-0000-000013020000}"/>
    <cellStyle name="_KT (2)_5_Book1_Bieu3ODA" xfId="527" xr:uid="{00000000-0005-0000-0000-000014020000}"/>
    <cellStyle name="_KT (2)_5_Book1_Bieu4HTMT" xfId="528" xr:uid="{00000000-0005-0000-0000-000015020000}"/>
    <cellStyle name="_KT (2)_5_Book1_bo sung von KCH nam 2010 va Du an tre kho khan" xfId="529" xr:uid="{00000000-0005-0000-0000-000016020000}"/>
    <cellStyle name="_KT (2)_5_Book1_Book1" xfId="530" xr:uid="{00000000-0005-0000-0000-000017020000}"/>
    <cellStyle name="_KT (2)_5_Book1_danh muc chuan bi dau tu 2011 ngay 07-6-2011" xfId="531" xr:uid="{00000000-0005-0000-0000-000018020000}"/>
    <cellStyle name="_KT (2)_5_Book1_Danh muc pbo nguon von XSKT, XDCB nam 2009 chuyen qua nam 2010" xfId="532" xr:uid="{00000000-0005-0000-0000-000019020000}"/>
    <cellStyle name="_KT (2)_5_Book1_dieu chinh KH 2011 ngay 26-5-2011111" xfId="533" xr:uid="{00000000-0005-0000-0000-00001A020000}"/>
    <cellStyle name="_KT (2)_5_Book1_DS KCH PHAN BO VON NSDP NAM 2010" xfId="534" xr:uid="{00000000-0005-0000-0000-00001B020000}"/>
    <cellStyle name="_KT (2)_5_Book1_giao KH 2011 ngay 10-12-2010" xfId="535" xr:uid="{00000000-0005-0000-0000-00001C020000}"/>
    <cellStyle name="_KT (2)_5_Book1_Luy ke von ung nam 2011 -Thoa gui ngay 12-8-2012" xfId="536" xr:uid="{00000000-0005-0000-0000-00001D020000}"/>
    <cellStyle name="_KT (2)_5_CAU Khanh Nam(Thi Cong)" xfId="537" xr:uid="{00000000-0005-0000-0000-00001E020000}"/>
    <cellStyle name="_KT (2)_5_CoCauPhi (version 1)" xfId="538" xr:uid="{00000000-0005-0000-0000-000020020000}"/>
    <cellStyle name="_KT (2)_5_Copy of 05-12  KH trung han 2016-2020 - Liem Thinh edited (1)" xfId="539" xr:uid="{00000000-0005-0000-0000-000021020000}"/>
    <cellStyle name="_KT (2)_5_ChiHuong_ApGia" xfId="540" xr:uid="{00000000-0005-0000-0000-00001F020000}"/>
    <cellStyle name="_KT (2)_5_danh muc chuan bi dau tu 2011 ngay 07-6-2011" xfId="541" xr:uid="{00000000-0005-0000-0000-000022020000}"/>
    <cellStyle name="_KT (2)_5_Danh muc pbo nguon von XSKT, XDCB nam 2009 chuyen qua nam 2010" xfId="542" xr:uid="{00000000-0005-0000-0000-000023020000}"/>
    <cellStyle name="_KT (2)_5_DAU NOI PL-CL TAI PHU LAMHC" xfId="543" xr:uid="{00000000-0005-0000-0000-000024020000}"/>
    <cellStyle name="_KT (2)_5_dieu chinh KH 2011 ngay 26-5-2011111" xfId="544" xr:uid="{00000000-0005-0000-0000-000025020000}"/>
    <cellStyle name="_KT (2)_5_DS KCH PHAN BO VON NSDP NAM 2010" xfId="545" xr:uid="{00000000-0005-0000-0000-000026020000}"/>
    <cellStyle name="_KT (2)_5_DTCDT MR.2N110.HOCMON.TDTOAN.CCUNG" xfId="546" xr:uid="{00000000-0005-0000-0000-000027020000}"/>
    <cellStyle name="_KT (2)_5_DU TRU VAT TU" xfId="547" xr:uid="{00000000-0005-0000-0000-000028020000}"/>
    <cellStyle name="_KT (2)_5_GTGT 2003" xfId="548" xr:uid="{00000000-0005-0000-0000-00002A020000}"/>
    <cellStyle name="_KT (2)_5_giao KH 2011 ngay 10-12-2010" xfId="549" xr:uid="{00000000-0005-0000-0000-000029020000}"/>
    <cellStyle name="_KT (2)_5_KE KHAI THUE GTGT 2004" xfId="550" xr:uid="{00000000-0005-0000-0000-00002B020000}"/>
    <cellStyle name="_KT (2)_5_KE KHAI THUE GTGT 2004_BCTC2004" xfId="551" xr:uid="{00000000-0005-0000-0000-00002C020000}"/>
    <cellStyle name="_KT (2)_5_kien giang 2" xfId="552" xr:uid="{00000000-0005-0000-0000-00002F020000}"/>
    <cellStyle name="_KT (2)_5_KH TPCP 2016-2020 (tong hop)" xfId="553" xr:uid="{00000000-0005-0000-0000-00002D020000}"/>
    <cellStyle name="_KT (2)_5_KH TPCP vung TNB (03-1-2012)" xfId="554" xr:uid="{00000000-0005-0000-0000-00002E020000}"/>
    <cellStyle name="_KT (2)_5_Lora-tungchau" xfId="555" xr:uid="{00000000-0005-0000-0000-000030020000}"/>
    <cellStyle name="_KT (2)_5_Luy ke von ung nam 2011 -Thoa gui ngay 12-8-2012" xfId="556" xr:uid="{00000000-0005-0000-0000-000031020000}"/>
    <cellStyle name="_KT (2)_5_N-X-T-04" xfId="557" xr:uid="{00000000-0005-0000-0000-000033020000}"/>
    <cellStyle name="_KT (2)_5_NhanCong" xfId="558" xr:uid="{00000000-0005-0000-0000-000032020000}"/>
    <cellStyle name="_KT (2)_5_PGIA-phieu tham tra Kho bac" xfId="559" xr:uid="{00000000-0005-0000-0000-000034020000}"/>
    <cellStyle name="_KT (2)_5_PT02-02" xfId="560" xr:uid="{00000000-0005-0000-0000-000036020000}"/>
    <cellStyle name="_KT (2)_5_PT02-02_Book1" xfId="561" xr:uid="{00000000-0005-0000-0000-000037020000}"/>
    <cellStyle name="_KT (2)_5_PT02-03" xfId="562" xr:uid="{00000000-0005-0000-0000-000038020000}"/>
    <cellStyle name="_KT (2)_5_PT02-03_Book1" xfId="563" xr:uid="{00000000-0005-0000-0000-000039020000}"/>
    <cellStyle name="_KT (2)_5_phu luc tong ket tinh hinh TH giai doan 03-10 (ngay 30)" xfId="564" xr:uid="{00000000-0005-0000-0000-000035020000}"/>
    <cellStyle name="_KT (2)_5_Qt-HT3PQ1(CauKho)" xfId="565" xr:uid="{00000000-0005-0000-0000-00003A020000}"/>
    <cellStyle name="_KT (2)_5_Sheet1" xfId="566" xr:uid="{00000000-0005-0000-0000-00003B020000}"/>
    <cellStyle name="_KT (2)_5_TK152-04" xfId="567" xr:uid="{00000000-0005-0000-0000-00003C020000}"/>
    <cellStyle name="_KT (2)_5_ÿÿÿÿÿ" xfId="568" xr:uid="{00000000-0005-0000-0000-00003D020000}"/>
    <cellStyle name="_KT (2)_5_ÿÿÿÿÿ_Bieu mau cong trinh khoi cong moi 3-4" xfId="569" xr:uid="{00000000-0005-0000-0000-00003E020000}"/>
    <cellStyle name="_KT (2)_5_ÿÿÿÿÿ_Bieu3ODA" xfId="570" xr:uid="{00000000-0005-0000-0000-00003F020000}"/>
    <cellStyle name="_KT (2)_5_ÿÿÿÿÿ_Bieu4HTMT" xfId="571" xr:uid="{00000000-0005-0000-0000-000040020000}"/>
    <cellStyle name="_KT (2)_5_ÿÿÿÿÿ_kien giang 2" xfId="572" xr:uid="{00000000-0005-0000-0000-000042020000}"/>
    <cellStyle name="_KT (2)_5_ÿÿÿÿÿ_KH TPCP vung TNB (03-1-2012)" xfId="573" xr:uid="{00000000-0005-0000-0000-000041020000}"/>
    <cellStyle name="_KT (2)_BC  NAM 2007" xfId="574" xr:uid="{00000000-0005-0000-0000-000043020000}"/>
    <cellStyle name="_KT (2)_Bieu mau cong trinh khoi cong moi 3-4" xfId="575" xr:uid="{00000000-0005-0000-0000-000044020000}"/>
    <cellStyle name="_KT (2)_Bieu3ODA" xfId="576" xr:uid="{00000000-0005-0000-0000-000045020000}"/>
    <cellStyle name="_KT (2)_Bieu3ODA_1" xfId="577" xr:uid="{00000000-0005-0000-0000-000046020000}"/>
    <cellStyle name="_KT (2)_Bieu4HTMT" xfId="578" xr:uid="{00000000-0005-0000-0000-000047020000}"/>
    <cellStyle name="_KT (2)_bo sung von KCH nam 2010 va Du an tre kho khan" xfId="579" xr:uid="{00000000-0005-0000-0000-000048020000}"/>
    <cellStyle name="_KT (2)_Book1" xfId="580" xr:uid="{00000000-0005-0000-0000-000049020000}"/>
    <cellStyle name="_KT (2)_Book1 2" xfId="581" xr:uid="{00000000-0005-0000-0000-00004A020000}"/>
    <cellStyle name="_KT (2)_Book1_BC-QT-WB-dthao" xfId="582" xr:uid="{00000000-0005-0000-0000-00004B020000}"/>
    <cellStyle name="_KT (2)_Book1_BC-QT-WB-dthao_05-12  KH trung han 2016-2020 - Liem Thinh edited" xfId="583" xr:uid="{00000000-0005-0000-0000-00004C020000}"/>
    <cellStyle name="_KT (2)_Book1_BC-QT-WB-dthao_Copy of 05-12  KH trung han 2016-2020 - Liem Thinh edited (1)" xfId="584" xr:uid="{00000000-0005-0000-0000-00004D020000}"/>
    <cellStyle name="_KT (2)_Book1_BC-QT-WB-dthao_KH TPCP 2016-2020 (tong hop)" xfId="585" xr:uid="{00000000-0005-0000-0000-00004E020000}"/>
    <cellStyle name="_KT (2)_Book1_kien giang 2" xfId="586" xr:uid="{00000000-0005-0000-0000-000050020000}"/>
    <cellStyle name="_KT (2)_Book1_KH TPCP vung TNB (03-1-2012)" xfId="587" xr:uid="{00000000-0005-0000-0000-00004F020000}"/>
    <cellStyle name="_KT (2)_Copy of 05-12  KH trung han 2016-2020 - Liem Thinh edited (1)" xfId="588" xr:uid="{00000000-0005-0000-0000-000051020000}"/>
    <cellStyle name="_KT (2)_danh muc chuan bi dau tu 2011 ngay 07-6-2011" xfId="589" xr:uid="{00000000-0005-0000-0000-000052020000}"/>
    <cellStyle name="_KT (2)_Danh muc pbo nguon von XSKT, XDCB nam 2009 chuyen qua nam 2010" xfId="590" xr:uid="{00000000-0005-0000-0000-000053020000}"/>
    <cellStyle name="_KT (2)_dieu chinh KH 2011 ngay 26-5-2011111" xfId="591" xr:uid="{00000000-0005-0000-0000-000054020000}"/>
    <cellStyle name="_KT (2)_DS KCH PHAN BO VON NSDP NAM 2010" xfId="592" xr:uid="{00000000-0005-0000-0000-000055020000}"/>
    <cellStyle name="_KT (2)_GTGT 2003" xfId="593" xr:uid="{00000000-0005-0000-0000-000057020000}"/>
    <cellStyle name="_KT (2)_giao KH 2011 ngay 10-12-2010" xfId="594" xr:uid="{00000000-0005-0000-0000-000056020000}"/>
    <cellStyle name="_KT (2)_KE KHAI THUE GTGT 2004" xfId="595" xr:uid="{00000000-0005-0000-0000-000058020000}"/>
    <cellStyle name="_KT (2)_KE KHAI THUE GTGT 2004_BCTC2004" xfId="596" xr:uid="{00000000-0005-0000-0000-000059020000}"/>
    <cellStyle name="_KT (2)_kien giang 2" xfId="597" xr:uid="{00000000-0005-0000-0000-00005C020000}"/>
    <cellStyle name="_KT (2)_KH TPCP 2016-2020 (tong hop)" xfId="598" xr:uid="{00000000-0005-0000-0000-00005A020000}"/>
    <cellStyle name="_KT (2)_KH TPCP vung TNB (03-1-2012)" xfId="599" xr:uid="{00000000-0005-0000-0000-00005B020000}"/>
    <cellStyle name="_KT (2)_Lora-tungchau" xfId="600" xr:uid="{00000000-0005-0000-0000-00005D020000}"/>
    <cellStyle name="_KT (2)_Lora-tungchau 2" xfId="601" xr:uid="{00000000-0005-0000-0000-00005E020000}"/>
    <cellStyle name="_KT (2)_Lora-tungchau_05-12  KH trung han 2016-2020 - Liem Thinh edited" xfId="602" xr:uid="{00000000-0005-0000-0000-00005F020000}"/>
    <cellStyle name="_KT (2)_Lora-tungchau_Copy of 05-12  KH trung han 2016-2020 - Liem Thinh edited (1)" xfId="603" xr:uid="{00000000-0005-0000-0000-000060020000}"/>
    <cellStyle name="_KT (2)_Lora-tungchau_KH TPCP 2016-2020 (tong hop)" xfId="604" xr:uid="{00000000-0005-0000-0000-000061020000}"/>
    <cellStyle name="_KT (2)_N-X-T-04" xfId="605" xr:uid="{00000000-0005-0000-0000-000062020000}"/>
    <cellStyle name="_KT (2)_PERSONAL" xfId="606" xr:uid="{00000000-0005-0000-0000-000063020000}"/>
    <cellStyle name="_KT (2)_PERSONAL_BC CV 6403 BKHĐT" xfId="607" xr:uid="{00000000-0005-0000-0000-000064020000}"/>
    <cellStyle name="_KT (2)_PERSONAL_Bieu mau cong trinh khoi cong moi 3-4" xfId="608" xr:uid="{00000000-0005-0000-0000-000065020000}"/>
    <cellStyle name="_KT (2)_PERSONAL_Bieu3ODA" xfId="609" xr:uid="{00000000-0005-0000-0000-000066020000}"/>
    <cellStyle name="_KT (2)_PERSONAL_Bieu4HTMT" xfId="610" xr:uid="{00000000-0005-0000-0000-000067020000}"/>
    <cellStyle name="_KT (2)_PERSONAL_Book1" xfId="611" xr:uid="{00000000-0005-0000-0000-000068020000}"/>
    <cellStyle name="_KT (2)_PERSONAL_Book1 2" xfId="612" xr:uid="{00000000-0005-0000-0000-000069020000}"/>
    <cellStyle name="_KT (2)_PERSONAL_HTQ.8 GD1" xfId="613" xr:uid="{00000000-0005-0000-0000-00006A020000}"/>
    <cellStyle name="_KT (2)_PERSONAL_HTQ.8 GD1_05-12  KH trung han 2016-2020 - Liem Thinh edited" xfId="614" xr:uid="{00000000-0005-0000-0000-00006B020000}"/>
    <cellStyle name="_KT (2)_PERSONAL_HTQ.8 GD1_Copy of 05-12  KH trung han 2016-2020 - Liem Thinh edited (1)" xfId="615" xr:uid="{00000000-0005-0000-0000-00006C020000}"/>
    <cellStyle name="_KT (2)_PERSONAL_HTQ.8 GD1_KH TPCP 2016-2020 (tong hop)" xfId="616" xr:uid="{00000000-0005-0000-0000-00006D020000}"/>
    <cellStyle name="_KT (2)_PERSONAL_Luy ke von ung nam 2011 -Thoa gui ngay 12-8-2012" xfId="617" xr:uid="{00000000-0005-0000-0000-00006E020000}"/>
    <cellStyle name="_KT (2)_PERSONAL_Tong hop KHCB 2001" xfId="618" xr:uid="{00000000-0005-0000-0000-00006F020000}"/>
    <cellStyle name="_KT (2)_Qt-HT3PQ1(CauKho)" xfId="619" xr:uid="{00000000-0005-0000-0000-000070020000}"/>
    <cellStyle name="_KT (2)_TG-TH" xfId="620" xr:uid="{00000000-0005-0000-0000-000071020000}"/>
    <cellStyle name="_KT (2)_TK152-04" xfId="621" xr:uid="{00000000-0005-0000-0000-000072020000}"/>
    <cellStyle name="_KT (2)_ÿÿÿÿÿ" xfId="622" xr:uid="{00000000-0005-0000-0000-000073020000}"/>
    <cellStyle name="_KT (2)_ÿÿÿÿÿ_kien giang 2" xfId="623" xr:uid="{00000000-0005-0000-0000-000075020000}"/>
    <cellStyle name="_KT (2)_ÿÿÿÿÿ_KH TPCP vung TNB (03-1-2012)" xfId="624" xr:uid="{00000000-0005-0000-0000-000074020000}"/>
    <cellStyle name="_KT_TG" xfId="625" xr:uid="{00000000-0005-0000-0000-000076020000}"/>
    <cellStyle name="_KT_TG_1" xfId="626" xr:uid="{00000000-0005-0000-0000-000077020000}"/>
    <cellStyle name="_KT_TG_1 2" xfId="627" xr:uid="{00000000-0005-0000-0000-000078020000}"/>
    <cellStyle name="_KT_TG_1_05-12  KH trung han 2016-2020 - Liem Thinh edited" xfId="628" xr:uid="{00000000-0005-0000-0000-000079020000}"/>
    <cellStyle name="_KT_TG_1_ApGiaVatTu_cayxanh_latgach" xfId="629" xr:uid="{00000000-0005-0000-0000-00007A020000}"/>
    <cellStyle name="_KT_TG_1_BANG TONG HOP TINH HINH THANH QUYET TOAN (MOI I)" xfId="630" xr:uid="{00000000-0005-0000-0000-00007B020000}"/>
    <cellStyle name="_KT_TG_1_BAO CAO KLCT PT2000" xfId="631" xr:uid="{00000000-0005-0000-0000-00007C020000}"/>
    <cellStyle name="_KT_TG_1_BAO CAO PT2000" xfId="632" xr:uid="{00000000-0005-0000-0000-00007D020000}"/>
    <cellStyle name="_KT_TG_1_BAO CAO PT2000_Book1" xfId="633" xr:uid="{00000000-0005-0000-0000-00007E020000}"/>
    <cellStyle name="_KT_TG_1_Bao cao XDCB 2001 - T11 KH dieu chinh 20-11-THAI" xfId="634" xr:uid="{00000000-0005-0000-0000-00007F020000}"/>
    <cellStyle name="_KT_TG_1_BAO GIA NGAY 24-10-08 (co dam)" xfId="635" xr:uid="{00000000-0005-0000-0000-000080020000}"/>
    <cellStyle name="_KT_TG_1_BC  NAM 2007" xfId="636" xr:uid="{00000000-0005-0000-0000-000081020000}"/>
    <cellStyle name="_KT_TG_1_BC CV 6403 BKHĐT" xfId="637" xr:uid="{00000000-0005-0000-0000-000082020000}"/>
    <cellStyle name="_KT_TG_1_BC NQ11-CP - chinh sua lai" xfId="638" xr:uid="{00000000-0005-0000-0000-000083020000}"/>
    <cellStyle name="_KT_TG_1_BC NQ11-CP-Quynh sau bieu so3" xfId="639" xr:uid="{00000000-0005-0000-0000-000084020000}"/>
    <cellStyle name="_KT_TG_1_BC_NQ11-CP_-_Thao_sua_lai" xfId="640" xr:uid="{00000000-0005-0000-0000-000085020000}"/>
    <cellStyle name="_KT_TG_1_Bieu mau cong trinh khoi cong moi 3-4" xfId="641" xr:uid="{00000000-0005-0000-0000-000086020000}"/>
    <cellStyle name="_KT_TG_1_Bieu3ODA" xfId="642" xr:uid="{00000000-0005-0000-0000-000087020000}"/>
    <cellStyle name="_KT_TG_1_Bieu3ODA_1" xfId="643" xr:uid="{00000000-0005-0000-0000-000088020000}"/>
    <cellStyle name="_KT_TG_1_Bieu4HTMT" xfId="644" xr:uid="{00000000-0005-0000-0000-000089020000}"/>
    <cellStyle name="_KT_TG_1_bo sung von KCH nam 2010 va Du an tre kho khan" xfId="645" xr:uid="{00000000-0005-0000-0000-00008A020000}"/>
    <cellStyle name="_KT_TG_1_Book1" xfId="646" xr:uid="{00000000-0005-0000-0000-00008B020000}"/>
    <cellStyle name="_KT_TG_1_Book1 2" xfId="647" xr:uid="{00000000-0005-0000-0000-00008C020000}"/>
    <cellStyle name="_KT_TG_1_Book1_1" xfId="648" xr:uid="{00000000-0005-0000-0000-00008D020000}"/>
    <cellStyle name="_KT_TG_1_Book1_1 2" xfId="649" xr:uid="{00000000-0005-0000-0000-00008E020000}"/>
    <cellStyle name="_KT_TG_1_Book1_1_BC CV 6403 BKHĐT" xfId="650" xr:uid="{00000000-0005-0000-0000-00008F020000}"/>
    <cellStyle name="_KT_TG_1_Book1_1_Bieu mau cong trinh khoi cong moi 3-4" xfId="651" xr:uid="{00000000-0005-0000-0000-000090020000}"/>
    <cellStyle name="_KT_TG_1_Book1_1_Bieu3ODA" xfId="652" xr:uid="{00000000-0005-0000-0000-000091020000}"/>
    <cellStyle name="_KT_TG_1_Book1_1_Bieu4HTMT" xfId="653" xr:uid="{00000000-0005-0000-0000-000092020000}"/>
    <cellStyle name="_KT_TG_1_Book1_1_Book1" xfId="654" xr:uid="{00000000-0005-0000-0000-000093020000}"/>
    <cellStyle name="_KT_TG_1_Book1_1_Luy ke von ung nam 2011 -Thoa gui ngay 12-8-2012" xfId="655" xr:uid="{00000000-0005-0000-0000-000094020000}"/>
    <cellStyle name="_KT_TG_1_Book1_2" xfId="656" xr:uid="{00000000-0005-0000-0000-000095020000}"/>
    <cellStyle name="_KT_TG_1_Book1_2 2" xfId="657" xr:uid="{00000000-0005-0000-0000-000096020000}"/>
    <cellStyle name="_KT_TG_1_Book1_2_BC CV 6403 BKHĐT" xfId="658" xr:uid="{00000000-0005-0000-0000-000097020000}"/>
    <cellStyle name="_KT_TG_1_Book1_2_Bieu3ODA" xfId="659" xr:uid="{00000000-0005-0000-0000-000098020000}"/>
    <cellStyle name="_KT_TG_1_Book1_2_Luy ke von ung nam 2011 -Thoa gui ngay 12-8-2012" xfId="660" xr:uid="{00000000-0005-0000-0000-000099020000}"/>
    <cellStyle name="_KT_TG_1_Book1_3" xfId="661" xr:uid="{00000000-0005-0000-0000-00009A020000}"/>
    <cellStyle name="_KT_TG_1_Book1_BC CV 6403 BKHĐT" xfId="662" xr:uid="{00000000-0005-0000-0000-00009B020000}"/>
    <cellStyle name="_KT_TG_1_Book1_BC-QT-WB-dthao" xfId="663" xr:uid="{00000000-0005-0000-0000-00009C020000}"/>
    <cellStyle name="_KT_TG_1_Book1_Bieu mau cong trinh khoi cong moi 3-4" xfId="664" xr:uid="{00000000-0005-0000-0000-00009D020000}"/>
    <cellStyle name="_KT_TG_1_Book1_Bieu3ODA" xfId="665" xr:uid="{00000000-0005-0000-0000-00009E020000}"/>
    <cellStyle name="_KT_TG_1_Book1_Bieu4HTMT" xfId="666" xr:uid="{00000000-0005-0000-0000-00009F020000}"/>
    <cellStyle name="_KT_TG_1_Book1_bo sung von KCH nam 2010 va Du an tre kho khan" xfId="667" xr:uid="{00000000-0005-0000-0000-0000A0020000}"/>
    <cellStyle name="_KT_TG_1_Book1_Book1" xfId="668" xr:uid="{00000000-0005-0000-0000-0000A1020000}"/>
    <cellStyle name="_KT_TG_1_Book1_danh muc chuan bi dau tu 2011 ngay 07-6-2011" xfId="669" xr:uid="{00000000-0005-0000-0000-0000A2020000}"/>
    <cellStyle name="_KT_TG_1_Book1_Danh muc pbo nguon von XSKT, XDCB nam 2009 chuyen qua nam 2010" xfId="670" xr:uid="{00000000-0005-0000-0000-0000A3020000}"/>
    <cellStyle name="_KT_TG_1_Book1_dieu chinh KH 2011 ngay 26-5-2011111" xfId="671" xr:uid="{00000000-0005-0000-0000-0000A4020000}"/>
    <cellStyle name="_KT_TG_1_Book1_DS KCH PHAN BO VON NSDP NAM 2010" xfId="672" xr:uid="{00000000-0005-0000-0000-0000A5020000}"/>
    <cellStyle name="_KT_TG_1_Book1_giao KH 2011 ngay 10-12-2010" xfId="673" xr:uid="{00000000-0005-0000-0000-0000A6020000}"/>
    <cellStyle name="_KT_TG_1_Book1_Luy ke von ung nam 2011 -Thoa gui ngay 12-8-2012" xfId="674" xr:uid="{00000000-0005-0000-0000-0000A7020000}"/>
    <cellStyle name="_KT_TG_1_CAU Khanh Nam(Thi Cong)" xfId="675" xr:uid="{00000000-0005-0000-0000-0000A8020000}"/>
    <cellStyle name="_KT_TG_1_CoCauPhi (version 1)" xfId="676" xr:uid="{00000000-0005-0000-0000-0000AA020000}"/>
    <cellStyle name="_KT_TG_1_Copy of 05-12  KH trung han 2016-2020 - Liem Thinh edited (1)" xfId="677" xr:uid="{00000000-0005-0000-0000-0000AB020000}"/>
    <cellStyle name="_KT_TG_1_ChiHuong_ApGia" xfId="678" xr:uid="{00000000-0005-0000-0000-0000A9020000}"/>
    <cellStyle name="_KT_TG_1_danh muc chuan bi dau tu 2011 ngay 07-6-2011" xfId="679" xr:uid="{00000000-0005-0000-0000-0000AC020000}"/>
    <cellStyle name="_KT_TG_1_Danh muc pbo nguon von XSKT, XDCB nam 2009 chuyen qua nam 2010" xfId="680" xr:uid="{00000000-0005-0000-0000-0000AD020000}"/>
    <cellStyle name="_KT_TG_1_DAU NOI PL-CL TAI PHU LAMHC" xfId="681" xr:uid="{00000000-0005-0000-0000-0000AE020000}"/>
    <cellStyle name="_KT_TG_1_dieu chinh KH 2011 ngay 26-5-2011111" xfId="682" xr:uid="{00000000-0005-0000-0000-0000AF020000}"/>
    <cellStyle name="_KT_TG_1_DS KCH PHAN BO VON NSDP NAM 2010" xfId="683" xr:uid="{00000000-0005-0000-0000-0000B0020000}"/>
    <cellStyle name="_KT_TG_1_DTCDT MR.2N110.HOCMON.TDTOAN.CCUNG" xfId="684" xr:uid="{00000000-0005-0000-0000-0000B1020000}"/>
    <cellStyle name="_KT_TG_1_DU TRU VAT TU" xfId="685" xr:uid="{00000000-0005-0000-0000-0000B2020000}"/>
    <cellStyle name="_KT_TG_1_GTGT 2003" xfId="686" xr:uid="{00000000-0005-0000-0000-0000B4020000}"/>
    <cellStyle name="_KT_TG_1_giao KH 2011 ngay 10-12-2010" xfId="687" xr:uid="{00000000-0005-0000-0000-0000B3020000}"/>
    <cellStyle name="_KT_TG_1_KE KHAI THUE GTGT 2004" xfId="688" xr:uid="{00000000-0005-0000-0000-0000B5020000}"/>
    <cellStyle name="_KT_TG_1_KE KHAI THUE GTGT 2004_BCTC2004" xfId="689" xr:uid="{00000000-0005-0000-0000-0000B6020000}"/>
    <cellStyle name="_KT_TG_1_kien giang 2" xfId="690" xr:uid="{00000000-0005-0000-0000-0000B9020000}"/>
    <cellStyle name="_KT_TG_1_KH TPCP 2016-2020 (tong hop)" xfId="691" xr:uid="{00000000-0005-0000-0000-0000B7020000}"/>
    <cellStyle name="_KT_TG_1_KH TPCP vung TNB (03-1-2012)" xfId="692" xr:uid="{00000000-0005-0000-0000-0000B8020000}"/>
    <cellStyle name="_KT_TG_1_Lora-tungchau" xfId="693" xr:uid="{00000000-0005-0000-0000-0000BA020000}"/>
    <cellStyle name="_KT_TG_1_Luy ke von ung nam 2011 -Thoa gui ngay 12-8-2012" xfId="694" xr:uid="{00000000-0005-0000-0000-0000BB020000}"/>
    <cellStyle name="_KT_TG_1_N-X-T-04" xfId="695" xr:uid="{00000000-0005-0000-0000-0000BD020000}"/>
    <cellStyle name="_KT_TG_1_NhanCong" xfId="696" xr:uid="{00000000-0005-0000-0000-0000BC020000}"/>
    <cellStyle name="_KT_TG_1_PGIA-phieu tham tra Kho bac" xfId="697" xr:uid="{00000000-0005-0000-0000-0000BE020000}"/>
    <cellStyle name="_KT_TG_1_PT02-02" xfId="698" xr:uid="{00000000-0005-0000-0000-0000C0020000}"/>
    <cellStyle name="_KT_TG_1_PT02-02_Book1" xfId="699" xr:uid="{00000000-0005-0000-0000-0000C1020000}"/>
    <cellStyle name="_KT_TG_1_PT02-03" xfId="700" xr:uid="{00000000-0005-0000-0000-0000C2020000}"/>
    <cellStyle name="_KT_TG_1_PT02-03_Book1" xfId="701" xr:uid="{00000000-0005-0000-0000-0000C3020000}"/>
    <cellStyle name="_KT_TG_1_phu luc tong ket tinh hinh TH giai doan 03-10 (ngay 30)" xfId="702" xr:uid="{00000000-0005-0000-0000-0000BF020000}"/>
    <cellStyle name="_KT_TG_1_Qt-HT3PQ1(CauKho)" xfId="703" xr:uid="{00000000-0005-0000-0000-0000C4020000}"/>
    <cellStyle name="_KT_TG_1_Sheet1" xfId="704" xr:uid="{00000000-0005-0000-0000-0000C5020000}"/>
    <cellStyle name="_KT_TG_1_TK152-04" xfId="705" xr:uid="{00000000-0005-0000-0000-0000C6020000}"/>
    <cellStyle name="_KT_TG_1_ÿÿÿÿÿ" xfId="706" xr:uid="{00000000-0005-0000-0000-0000C7020000}"/>
    <cellStyle name="_KT_TG_1_ÿÿÿÿÿ_Bieu mau cong trinh khoi cong moi 3-4" xfId="707" xr:uid="{00000000-0005-0000-0000-0000C8020000}"/>
    <cellStyle name="_KT_TG_1_ÿÿÿÿÿ_Bieu3ODA" xfId="708" xr:uid="{00000000-0005-0000-0000-0000C9020000}"/>
    <cellStyle name="_KT_TG_1_ÿÿÿÿÿ_Bieu4HTMT" xfId="709" xr:uid="{00000000-0005-0000-0000-0000CA020000}"/>
    <cellStyle name="_KT_TG_1_ÿÿÿÿÿ_kien giang 2" xfId="710" xr:uid="{00000000-0005-0000-0000-0000CC020000}"/>
    <cellStyle name="_KT_TG_1_ÿÿÿÿÿ_KH TPCP vung TNB (03-1-2012)" xfId="711" xr:uid="{00000000-0005-0000-0000-0000CB020000}"/>
    <cellStyle name="_KT_TG_2" xfId="712" xr:uid="{00000000-0005-0000-0000-0000CD020000}"/>
    <cellStyle name="_KT_TG_2 2" xfId="713" xr:uid="{00000000-0005-0000-0000-0000CE020000}"/>
    <cellStyle name="_KT_TG_2_05-12  KH trung han 2016-2020 - Liem Thinh edited" xfId="714" xr:uid="{00000000-0005-0000-0000-0000CF020000}"/>
    <cellStyle name="_KT_TG_2_ApGiaVatTu_cayxanh_latgach" xfId="715" xr:uid="{00000000-0005-0000-0000-0000D0020000}"/>
    <cellStyle name="_KT_TG_2_BANG TONG HOP TINH HINH THANH QUYET TOAN (MOI I)" xfId="716" xr:uid="{00000000-0005-0000-0000-0000D1020000}"/>
    <cellStyle name="_KT_TG_2_BAO CAO KLCT PT2000" xfId="717" xr:uid="{00000000-0005-0000-0000-0000D2020000}"/>
    <cellStyle name="_KT_TG_2_BAO CAO PT2000" xfId="718" xr:uid="{00000000-0005-0000-0000-0000D3020000}"/>
    <cellStyle name="_KT_TG_2_BAO CAO PT2000_Book1" xfId="719" xr:uid="{00000000-0005-0000-0000-0000D4020000}"/>
    <cellStyle name="_KT_TG_2_Bao cao XDCB 2001 - T11 KH dieu chinh 20-11-THAI" xfId="720" xr:uid="{00000000-0005-0000-0000-0000D5020000}"/>
    <cellStyle name="_KT_TG_2_BAO GIA NGAY 24-10-08 (co dam)" xfId="721" xr:uid="{00000000-0005-0000-0000-0000D6020000}"/>
    <cellStyle name="_KT_TG_2_BC  NAM 2007" xfId="722" xr:uid="{00000000-0005-0000-0000-0000D7020000}"/>
    <cellStyle name="_KT_TG_2_BC CV 6403 BKHĐT" xfId="723" xr:uid="{00000000-0005-0000-0000-0000D8020000}"/>
    <cellStyle name="_KT_TG_2_BC NQ11-CP - chinh sua lai" xfId="724" xr:uid="{00000000-0005-0000-0000-0000D9020000}"/>
    <cellStyle name="_KT_TG_2_BC NQ11-CP-Quynh sau bieu so3" xfId="725" xr:uid="{00000000-0005-0000-0000-0000DA020000}"/>
    <cellStyle name="_KT_TG_2_BC_NQ11-CP_-_Thao_sua_lai" xfId="726" xr:uid="{00000000-0005-0000-0000-0000DB020000}"/>
    <cellStyle name="_KT_TG_2_Bieu mau cong trinh khoi cong moi 3-4" xfId="727" xr:uid="{00000000-0005-0000-0000-0000DC020000}"/>
    <cellStyle name="_KT_TG_2_Bieu3ODA" xfId="728" xr:uid="{00000000-0005-0000-0000-0000DD020000}"/>
    <cellStyle name="_KT_TG_2_Bieu3ODA_1" xfId="729" xr:uid="{00000000-0005-0000-0000-0000DE020000}"/>
    <cellStyle name="_KT_TG_2_Bieu4HTMT" xfId="730" xr:uid="{00000000-0005-0000-0000-0000DF020000}"/>
    <cellStyle name="_KT_TG_2_bo sung von KCH nam 2010 va Du an tre kho khan" xfId="731" xr:uid="{00000000-0005-0000-0000-0000E0020000}"/>
    <cellStyle name="_KT_TG_2_Book1" xfId="732" xr:uid="{00000000-0005-0000-0000-0000E1020000}"/>
    <cellStyle name="_KT_TG_2_Book1 2" xfId="733" xr:uid="{00000000-0005-0000-0000-0000E2020000}"/>
    <cellStyle name="_KT_TG_2_Book1_1" xfId="734" xr:uid="{00000000-0005-0000-0000-0000E3020000}"/>
    <cellStyle name="_KT_TG_2_Book1_1 2" xfId="735" xr:uid="{00000000-0005-0000-0000-0000E4020000}"/>
    <cellStyle name="_KT_TG_2_Book1_1_BC CV 6403 BKHĐT" xfId="736" xr:uid="{00000000-0005-0000-0000-0000E5020000}"/>
    <cellStyle name="_KT_TG_2_Book1_1_Bieu mau cong trinh khoi cong moi 3-4" xfId="737" xr:uid="{00000000-0005-0000-0000-0000E6020000}"/>
    <cellStyle name="_KT_TG_2_Book1_1_Bieu3ODA" xfId="738" xr:uid="{00000000-0005-0000-0000-0000E7020000}"/>
    <cellStyle name="_KT_TG_2_Book1_1_Bieu4HTMT" xfId="739" xr:uid="{00000000-0005-0000-0000-0000E8020000}"/>
    <cellStyle name="_KT_TG_2_Book1_1_Book1" xfId="740" xr:uid="{00000000-0005-0000-0000-0000E9020000}"/>
    <cellStyle name="_KT_TG_2_Book1_1_Luy ke von ung nam 2011 -Thoa gui ngay 12-8-2012" xfId="741" xr:uid="{00000000-0005-0000-0000-0000EA020000}"/>
    <cellStyle name="_KT_TG_2_Book1_2" xfId="742" xr:uid="{00000000-0005-0000-0000-0000EB020000}"/>
    <cellStyle name="_KT_TG_2_Book1_2 2" xfId="743" xr:uid="{00000000-0005-0000-0000-0000EC020000}"/>
    <cellStyle name="_KT_TG_2_Book1_2_BC CV 6403 BKHĐT" xfId="744" xr:uid="{00000000-0005-0000-0000-0000ED020000}"/>
    <cellStyle name="_KT_TG_2_Book1_2_Bieu3ODA" xfId="745" xr:uid="{00000000-0005-0000-0000-0000EE020000}"/>
    <cellStyle name="_KT_TG_2_Book1_2_Luy ke von ung nam 2011 -Thoa gui ngay 12-8-2012" xfId="746" xr:uid="{00000000-0005-0000-0000-0000EF020000}"/>
    <cellStyle name="_KT_TG_2_Book1_3" xfId="747" xr:uid="{00000000-0005-0000-0000-0000F0020000}"/>
    <cellStyle name="_KT_TG_2_Book1_3 2" xfId="748" xr:uid="{00000000-0005-0000-0000-0000F1020000}"/>
    <cellStyle name="_KT_TG_2_Book1_BC CV 6403 BKHĐT" xfId="749" xr:uid="{00000000-0005-0000-0000-0000F2020000}"/>
    <cellStyle name="_KT_TG_2_Book1_Bieu mau cong trinh khoi cong moi 3-4" xfId="750" xr:uid="{00000000-0005-0000-0000-0000F3020000}"/>
    <cellStyle name="_KT_TG_2_Book1_Bieu3ODA" xfId="751" xr:uid="{00000000-0005-0000-0000-0000F4020000}"/>
    <cellStyle name="_KT_TG_2_Book1_Bieu4HTMT" xfId="752" xr:uid="{00000000-0005-0000-0000-0000F5020000}"/>
    <cellStyle name="_KT_TG_2_Book1_bo sung von KCH nam 2010 va Du an tre kho khan" xfId="753" xr:uid="{00000000-0005-0000-0000-0000F6020000}"/>
    <cellStyle name="_KT_TG_2_Book1_Book1" xfId="754" xr:uid="{00000000-0005-0000-0000-0000F7020000}"/>
    <cellStyle name="_KT_TG_2_Book1_danh muc chuan bi dau tu 2011 ngay 07-6-2011" xfId="755" xr:uid="{00000000-0005-0000-0000-0000F8020000}"/>
    <cellStyle name="_KT_TG_2_Book1_Danh muc pbo nguon von XSKT, XDCB nam 2009 chuyen qua nam 2010" xfId="756" xr:uid="{00000000-0005-0000-0000-0000F9020000}"/>
    <cellStyle name="_KT_TG_2_Book1_dieu chinh KH 2011 ngay 26-5-2011111" xfId="757" xr:uid="{00000000-0005-0000-0000-0000FA020000}"/>
    <cellStyle name="_KT_TG_2_Book1_DS KCH PHAN BO VON NSDP NAM 2010" xfId="758" xr:uid="{00000000-0005-0000-0000-0000FB020000}"/>
    <cellStyle name="_KT_TG_2_Book1_giao KH 2011 ngay 10-12-2010" xfId="759" xr:uid="{00000000-0005-0000-0000-0000FC020000}"/>
    <cellStyle name="_KT_TG_2_Book1_Luy ke von ung nam 2011 -Thoa gui ngay 12-8-2012" xfId="760" xr:uid="{00000000-0005-0000-0000-0000FD020000}"/>
    <cellStyle name="_KT_TG_2_CAU Khanh Nam(Thi Cong)" xfId="761" xr:uid="{00000000-0005-0000-0000-0000FE020000}"/>
    <cellStyle name="_KT_TG_2_CoCauPhi (version 1)" xfId="762" xr:uid="{00000000-0005-0000-0000-000000030000}"/>
    <cellStyle name="_KT_TG_2_Copy of 05-12  KH trung han 2016-2020 - Liem Thinh edited (1)" xfId="763" xr:uid="{00000000-0005-0000-0000-000001030000}"/>
    <cellStyle name="_KT_TG_2_ChiHuong_ApGia" xfId="764" xr:uid="{00000000-0005-0000-0000-0000FF020000}"/>
    <cellStyle name="_KT_TG_2_danh muc chuan bi dau tu 2011 ngay 07-6-2011" xfId="765" xr:uid="{00000000-0005-0000-0000-000002030000}"/>
    <cellStyle name="_KT_TG_2_Danh muc pbo nguon von XSKT, XDCB nam 2009 chuyen qua nam 2010" xfId="766" xr:uid="{00000000-0005-0000-0000-000003030000}"/>
    <cellStyle name="_KT_TG_2_DAU NOI PL-CL TAI PHU LAMHC" xfId="767" xr:uid="{00000000-0005-0000-0000-000004030000}"/>
    <cellStyle name="_KT_TG_2_dieu chinh KH 2011 ngay 26-5-2011111" xfId="768" xr:uid="{00000000-0005-0000-0000-000005030000}"/>
    <cellStyle name="_KT_TG_2_DS KCH PHAN BO VON NSDP NAM 2010" xfId="769" xr:uid="{00000000-0005-0000-0000-000006030000}"/>
    <cellStyle name="_KT_TG_2_DTCDT MR.2N110.HOCMON.TDTOAN.CCUNG" xfId="770" xr:uid="{00000000-0005-0000-0000-000007030000}"/>
    <cellStyle name="_KT_TG_2_DU TRU VAT TU" xfId="771" xr:uid="{00000000-0005-0000-0000-000008030000}"/>
    <cellStyle name="_KT_TG_2_GTGT 2003" xfId="772" xr:uid="{00000000-0005-0000-0000-00000A030000}"/>
    <cellStyle name="_KT_TG_2_giao KH 2011 ngay 10-12-2010" xfId="773" xr:uid="{00000000-0005-0000-0000-000009030000}"/>
    <cellStyle name="_KT_TG_2_KE KHAI THUE GTGT 2004" xfId="774" xr:uid="{00000000-0005-0000-0000-00000B030000}"/>
    <cellStyle name="_KT_TG_2_KE KHAI THUE GTGT 2004_BCTC2004" xfId="775" xr:uid="{00000000-0005-0000-0000-00000C030000}"/>
    <cellStyle name="_KT_TG_2_kien giang 2" xfId="776" xr:uid="{00000000-0005-0000-0000-00000F030000}"/>
    <cellStyle name="_KT_TG_2_KH TPCP 2016-2020 (tong hop)" xfId="777" xr:uid="{00000000-0005-0000-0000-00000D030000}"/>
    <cellStyle name="_KT_TG_2_KH TPCP vung TNB (03-1-2012)" xfId="778" xr:uid="{00000000-0005-0000-0000-00000E030000}"/>
    <cellStyle name="_KT_TG_2_Lora-tungchau" xfId="779" xr:uid="{00000000-0005-0000-0000-000010030000}"/>
    <cellStyle name="_KT_TG_2_Luy ke von ung nam 2011 -Thoa gui ngay 12-8-2012" xfId="780" xr:uid="{00000000-0005-0000-0000-000011030000}"/>
    <cellStyle name="_KT_TG_2_N-X-T-04" xfId="781" xr:uid="{00000000-0005-0000-0000-000013030000}"/>
    <cellStyle name="_KT_TG_2_NhanCong" xfId="782" xr:uid="{00000000-0005-0000-0000-000012030000}"/>
    <cellStyle name="_KT_TG_2_PGIA-phieu tham tra Kho bac" xfId="783" xr:uid="{00000000-0005-0000-0000-000014030000}"/>
    <cellStyle name="_KT_TG_2_PT02-02" xfId="784" xr:uid="{00000000-0005-0000-0000-000016030000}"/>
    <cellStyle name="_KT_TG_2_PT02-02_Book1" xfId="785" xr:uid="{00000000-0005-0000-0000-000017030000}"/>
    <cellStyle name="_KT_TG_2_PT02-03" xfId="786" xr:uid="{00000000-0005-0000-0000-000018030000}"/>
    <cellStyle name="_KT_TG_2_PT02-03_Book1" xfId="787" xr:uid="{00000000-0005-0000-0000-000019030000}"/>
    <cellStyle name="_KT_TG_2_phu luc tong ket tinh hinh TH giai doan 03-10 (ngay 30)" xfId="788" xr:uid="{00000000-0005-0000-0000-000015030000}"/>
    <cellStyle name="_KT_TG_2_Qt-HT3PQ1(CauKho)" xfId="789" xr:uid="{00000000-0005-0000-0000-00001A030000}"/>
    <cellStyle name="_KT_TG_2_Sheet1" xfId="790" xr:uid="{00000000-0005-0000-0000-00001B030000}"/>
    <cellStyle name="_KT_TG_2_TK152-04" xfId="791" xr:uid="{00000000-0005-0000-0000-00001C030000}"/>
    <cellStyle name="_KT_TG_2_ÿÿÿÿÿ" xfId="792" xr:uid="{00000000-0005-0000-0000-00001D030000}"/>
    <cellStyle name="_KT_TG_2_ÿÿÿÿÿ_Bieu mau cong trinh khoi cong moi 3-4" xfId="793" xr:uid="{00000000-0005-0000-0000-00001E030000}"/>
    <cellStyle name="_KT_TG_2_ÿÿÿÿÿ_Bieu3ODA" xfId="794" xr:uid="{00000000-0005-0000-0000-00001F030000}"/>
    <cellStyle name="_KT_TG_2_ÿÿÿÿÿ_Bieu4HTMT" xfId="795" xr:uid="{00000000-0005-0000-0000-000020030000}"/>
    <cellStyle name="_KT_TG_2_ÿÿÿÿÿ_kien giang 2" xfId="796" xr:uid="{00000000-0005-0000-0000-000022030000}"/>
    <cellStyle name="_KT_TG_2_ÿÿÿÿÿ_KH TPCP vung TNB (03-1-2012)" xfId="797" xr:uid="{00000000-0005-0000-0000-000021030000}"/>
    <cellStyle name="_KT_TG_3" xfId="798" xr:uid="{00000000-0005-0000-0000-000023030000}"/>
    <cellStyle name="_KT_TG_4" xfId="799" xr:uid="{00000000-0005-0000-0000-000024030000}"/>
    <cellStyle name="_KT_TG_4 2" xfId="800" xr:uid="{00000000-0005-0000-0000-000025030000}"/>
    <cellStyle name="_KT_TG_4_05-12  KH trung han 2016-2020 - Liem Thinh edited" xfId="801" xr:uid="{00000000-0005-0000-0000-000026030000}"/>
    <cellStyle name="_KT_TG_4_Copy of 05-12  KH trung han 2016-2020 - Liem Thinh edited (1)" xfId="802" xr:uid="{00000000-0005-0000-0000-000027030000}"/>
    <cellStyle name="_KT_TG_4_KH TPCP 2016-2020 (tong hop)" xfId="803" xr:uid="{00000000-0005-0000-0000-000028030000}"/>
    <cellStyle name="_KT_TG_4_Lora-tungchau" xfId="804" xr:uid="{00000000-0005-0000-0000-000029030000}"/>
    <cellStyle name="_KT_TG_4_Lora-tungchau 2" xfId="805" xr:uid="{00000000-0005-0000-0000-00002A030000}"/>
    <cellStyle name="_KT_TG_4_Lora-tungchau_05-12  KH trung han 2016-2020 - Liem Thinh edited" xfId="806" xr:uid="{00000000-0005-0000-0000-00002B030000}"/>
    <cellStyle name="_KT_TG_4_Lora-tungchau_Copy of 05-12  KH trung han 2016-2020 - Liem Thinh edited (1)" xfId="807" xr:uid="{00000000-0005-0000-0000-00002C030000}"/>
    <cellStyle name="_KT_TG_4_Lora-tungchau_KH TPCP 2016-2020 (tong hop)" xfId="808" xr:uid="{00000000-0005-0000-0000-00002D030000}"/>
    <cellStyle name="_KT_TG_4_Qt-HT3PQ1(CauKho)" xfId="809" xr:uid="{00000000-0005-0000-0000-00002E030000}"/>
    <cellStyle name="_KH 2009" xfId="810" xr:uid="{00000000-0005-0000-0000-0000DD000000}"/>
    <cellStyle name="_KH 2009_15_10_2013 BC nhu cau von doi ung ODA (2014-2016) ngay 15102013 Sua" xfId="811" xr:uid="{00000000-0005-0000-0000-0000DE000000}"/>
    <cellStyle name="_KH 2009_BC nhu cau von doi ung ODA nganh NN (BKH)" xfId="812" xr:uid="{00000000-0005-0000-0000-0000DF000000}"/>
    <cellStyle name="_KH 2009_BC nhu cau von doi ung ODA nganh NN (BKH)_05-12  KH trung han 2016-2020 - Liem Thinh edited" xfId="813" xr:uid="{00000000-0005-0000-0000-0000E0000000}"/>
    <cellStyle name="_KH 2009_BC nhu cau von doi ung ODA nganh NN (BKH)_Copy of 05-12  KH trung han 2016-2020 - Liem Thinh edited (1)" xfId="814" xr:uid="{00000000-0005-0000-0000-0000E1000000}"/>
    <cellStyle name="_KH 2009_BC Tai co cau (bieu TH)" xfId="815" xr:uid="{00000000-0005-0000-0000-0000E2000000}"/>
    <cellStyle name="_KH 2009_BC Tai co cau (bieu TH)_05-12  KH trung han 2016-2020 - Liem Thinh edited" xfId="816" xr:uid="{00000000-0005-0000-0000-0000E3000000}"/>
    <cellStyle name="_KH 2009_BC Tai co cau (bieu TH)_Copy of 05-12  KH trung han 2016-2020 - Liem Thinh edited (1)" xfId="817" xr:uid="{00000000-0005-0000-0000-0000E4000000}"/>
    <cellStyle name="_KH 2009_DK 2014-2015 final" xfId="818" xr:uid="{00000000-0005-0000-0000-0000E5000000}"/>
    <cellStyle name="_KH 2009_DK 2014-2015 final_05-12  KH trung han 2016-2020 - Liem Thinh edited" xfId="819" xr:uid="{00000000-0005-0000-0000-0000E6000000}"/>
    <cellStyle name="_KH 2009_DK 2014-2015 final_Copy of 05-12  KH trung han 2016-2020 - Liem Thinh edited (1)" xfId="820" xr:uid="{00000000-0005-0000-0000-0000E7000000}"/>
    <cellStyle name="_KH 2009_DK 2014-2015 new" xfId="821" xr:uid="{00000000-0005-0000-0000-0000E8000000}"/>
    <cellStyle name="_KH 2009_DK 2014-2015 new_05-12  KH trung han 2016-2020 - Liem Thinh edited" xfId="822" xr:uid="{00000000-0005-0000-0000-0000E9000000}"/>
    <cellStyle name="_KH 2009_DK 2014-2015 new_Copy of 05-12  KH trung han 2016-2020 - Liem Thinh edited (1)" xfId="823" xr:uid="{00000000-0005-0000-0000-0000EA000000}"/>
    <cellStyle name="_KH 2009_DK KH CBDT 2014 11-11-2013" xfId="824" xr:uid="{00000000-0005-0000-0000-0000EB000000}"/>
    <cellStyle name="_KH 2009_DK KH CBDT 2014 11-11-2013(1)" xfId="825" xr:uid="{00000000-0005-0000-0000-0000EC000000}"/>
    <cellStyle name="_KH 2009_DK KH CBDT 2014 11-11-2013(1)_05-12  KH trung han 2016-2020 - Liem Thinh edited" xfId="826" xr:uid="{00000000-0005-0000-0000-0000ED000000}"/>
    <cellStyle name="_KH 2009_DK KH CBDT 2014 11-11-2013(1)_Copy of 05-12  KH trung han 2016-2020 - Liem Thinh edited (1)" xfId="827" xr:uid="{00000000-0005-0000-0000-0000EE000000}"/>
    <cellStyle name="_KH 2009_DK KH CBDT 2014 11-11-2013_05-12  KH trung han 2016-2020 - Liem Thinh edited" xfId="828" xr:uid="{00000000-0005-0000-0000-0000EF000000}"/>
    <cellStyle name="_KH 2009_DK KH CBDT 2014 11-11-2013_Copy of 05-12  KH trung han 2016-2020 - Liem Thinh edited (1)" xfId="829" xr:uid="{00000000-0005-0000-0000-0000F0000000}"/>
    <cellStyle name="_KH 2009_KH 2011-2015" xfId="830" xr:uid="{00000000-0005-0000-0000-0000F1000000}"/>
    <cellStyle name="_KH 2009_tai co cau dau tu (tong hop)1" xfId="831" xr:uid="{00000000-0005-0000-0000-0000F2000000}"/>
    <cellStyle name="_KH 2012 (TPCP) Bac Lieu (25-12-2011)" xfId="832" xr:uid="{00000000-0005-0000-0000-0000F3000000}"/>
    <cellStyle name="_Kh ql62 (2010) 11-09" xfId="833" xr:uid="{00000000-0005-0000-0000-0000F4000000}"/>
    <cellStyle name="_KH TPCP 2010 17-3-10" xfId="834" xr:uid="{00000000-0005-0000-0000-0000F5000000}"/>
    <cellStyle name="_KH TPCP vung TNB (03-1-2012)" xfId="835" xr:uid="{00000000-0005-0000-0000-0000F6000000}"/>
    <cellStyle name="_KH ung von cap bach 2009-Cuc NTTS de nghi (sua)" xfId="836" xr:uid="{00000000-0005-0000-0000-0000F7000000}"/>
    <cellStyle name="_Khung 2012" xfId="837" xr:uid="{00000000-0005-0000-0000-0000F8000000}"/>
    <cellStyle name="_Khung nam 2010" xfId="838" xr:uid="{00000000-0005-0000-0000-0000F9000000}"/>
    <cellStyle name="_Lora-tungchau" xfId="839" xr:uid="{00000000-0005-0000-0000-00002F030000}"/>
    <cellStyle name="_Lora-tungchau 2" xfId="840" xr:uid="{00000000-0005-0000-0000-000030030000}"/>
    <cellStyle name="_Lora-tungchau_05-12  KH trung han 2016-2020 - Liem Thinh edited" xfId="841" xr:uid="{00000000-0005-0000-0000-000031030000}"/>
    <cellStyle name="_Lora-tungchau_Copy of 05-12  KH trung han 2016-2020 - Liem Thinh edited (1)" xfId="842" xr:uid="{00000000-0005-0000-0000-000032030000}"/>
    <cellStyle name="_Lora-tungchau_KH TPCP 2016-2020 (tong hop)" xfId="843" xr:uid="{00000000-0005-0000-0000-000033030000}"/>
    <cellStyle name="_Luy ke von ung nam 2011 -Thoa gui ngay 12-8-2012" xfId="844" xr:uid="{00000000-0005-0000-0000-000034030000}"/>
    <cellStyle name="_mau so 3" xfId="845" xr:uid="{00000000-0005-0000-0000-000035030000}"/>
    <cellStyle name="_MauThanTKKT-goi7-DonGia2143(vl t7)" xfId="846" xr:uid="{00000000-0005-0000-0000-000036030000}"/>
    <cellStyle name="_MauThanTKKT-goi7-DonGia2143(vl t7)_!1 1 bao cao giao KH ve HTCMT vung TNB   12-12-2011" xfId="847" xr:uid="{00000000-0005-0000-0000-000037030000}"/>
    <cellStyle name="_MauThanTKKT-goi7-DonGia2143(vl t7)_Bieu4HTMT" xfId="848" xr:uid="{00000000-0005-0000-0000-000038030000}"/>
    <cellStyle name="_MauThanTKKT-goi7-DonGia2143(vl t7)_Bieu4HTMT_!1 1 bao cao giao KH ve HTCMT vung TNB   12-12-2011" xfId="849" xr:uid="{00000000-0005-0000-0000-000039030000}"/>
    <cellStyle name="_MauThanTKKT-goi7-DonGia2143(vl t7)_Bieu4HTMT_KH TPCP vung TNB (03-1-2012)" xfId="850" xr:uid="{00000000-0005-0000-0000-00003A030000}"/>
    <cellStyle name="_MauThanTKKT-goi7-DonGia2143(vl t7)_KH TPCP vung TNB (03-1-2012)" xfId="851" xr:uid="{00000000-0005-0000-0000-00003B030000}"/>
    <cellStyle name="_N-X-T-04" xfId="852" xr:uid="{00000000-0005-0000-0000-000042030000}"/>
    <cellStyle name="_Nhu cau von ung truoc 2011 Tha h Hoa + Nge An gui TW" xfId="853" xr:uid="{00000000-0005-0000-0000-00003C030000}"/>
    <cellStyle name="_Nhu cau von ung truoc 2011 Tha h Hoa + Nge An gui TW_!1 1 bao cao giao KH ve HTCMT vung TNB   12-12-2011" xfId="854" xr:uid="{00000000-0005-0000-0000-00003D030000}"/>
    <cellStyle name="_Nhu cau von ung truoc 2011 Tha h Hoa + Nge An gui TW_Bieu4HTMT" xfId="855" xr:uid="{00000000-0005-0000-0000-00003E030000}"/>
    <cellStyle name="_Nhu cau von ung truoc 2011 Tha h Hoa + Nge An gui TW_Bieu4HTMT_!1 1 bao cao giao KH ve HTCMT vung TNB   12-12-2011" xfId="856" xr:uid="{00000000-0005-0000-0000-00003F030000}"/>
    <cellStyle name="_Nhu cau von ung truoc 2011 Tha h Hoa + Nge An gui TW_Bieu4HTMT_KH TPCP vung TNB (03-1-2012)" xfId="857" xr:uid="{00000000-0005-0000-0000-000040030000}"/>
    <cellStyle name="_Nhu cau von ung truoc 2011 Tha h Hoa + Nge An gui TW_KH TPCP vung TNB (03-1-2012)" xfId="858" xr:uid="{00000000-0005-0000-0000-000041030000}"/>
    <cellStyle name="_PERSONAL" xfId="859" xr:uid="{00000000-0005-0000-0000-000043030000}"/>
    <cellStyle name="_PERSONAL_BC CV 6403 BKHĐT" xfId="860" xr:uid="{00000000-0005-0000-0000-000044030000}"/>
    <cellStyle name="_PERSONAL_Bieu mau cong trinh khoi cong moi 3-4" xfId="861" xr:uid="{00000000-0005-0000-0000-000045030000}"/>
    <cellStyle name="_PERSONAL_Bieu3ODA" xfId="862" xr:uid="{00000000-0005-0000-0000-000046030000}"/>
    <cellStyle name="_PERSONAL_Bieu4HTMT" xfId="863" xr:uid="{00000000-0005-0000-0000-000047030000}"/>
    <cellStyle name="_PERSONAL_Book1" xfId="864" xr:uid="{00000000-0005-0000-0000-000048030000}"/>
    <cellStyle name="_PERSONAL_Book1 2" xfId="865" xr:uid="{00000000-0005-0000-0000-000049030000}"/>
    <cellStyle name="_PERSONAL_HTQ.8 GD1" xfId="866" xr:uid="{00000000-0005-0000-0000-00004A030000}"/>
    <cellStyle name="_PERSONAL_HTQ.8 GD1_05-12  KH trung han 2016-2020 - Liem Thinh edited" xfId="867" xr:uid="{00000000-0005-0000-0000-00004B030000}"/>
    <cellStyle name="_PERSONAL_HTQ.8 GD1_Copy of 05-12  KH trung han 2016-2020 - Liem Thinh edited (1)" xfId="868" xr:uid="{00000000-0005-0000-0000-00004C030000}"/>
    <cellStyle name="_PERSONAL_HTQ.8 GD1_KH TPCP 2016-2020 (tong hop)" xfId="869" xr:uid="{00000000-0005-0000-0000-00004D030000}"/>
    <cellStyle name="_PERSONAL_Luy ke von ung nam 2011 -Thoa gui ngay 12-8-2012" xfId="870" xr:uid="{00000000-0005-0000-0000-00004E030000}"/>
    <cellStyle name="_PERSONAL_Tong hop KHCB 2001" xfId="871" xr:uid="{00000000-0005-0000-0000-00004F030000}"/>
    <cellStyle name="_Phan bo KH 2009 TPCP" xfId="872" xr:uid="{00000000-0005-0000-0000-000050030000}"/>
    <cellStyle name="_phong bo mon22" xfId="873" xr:uid="{00000000-0005-0000-0000-000051030000}"/>
    <cellStyle name="_phong bo mon22_!1 1 bao cao giao KH ve HTCMT vung TNB   12-12-2011" xfId="874" xr:uid="{00000000-0005-0000-0000-000052030000}"/>
    <cellStyle name="_phong bo mon22_KH TPCP vung TNB (03-1-2012)" xfId="875" xr:uid="{00000000-0005-0000-0000-000053030000}"/>
    <cellStyle name="_Phu luc 2 (Bieu 2) TH KH 2010" xfId="876" xr:uid="{00000000-0005-0000-0000-000054030000}"/>
    <cellStyle name="_phu luc tong ket tinh hinh TH giai doan 03-10 (ngay 30)" xfId="877" xr:uid="{00000000-0005-0000-0000-000055030000}"/>
    <cellStyle name="_Phuluckinhphi_DC_lan 4_YL" xfId="878" xr:uid="{00000000-0005-0000-0000-000056030000}"/>
    <cellStyle name="_Q TOAN  SCTX QL.62 QUI I ( oanh)" xfId="879" xr:uid="{00000000-0005-0000-0000-000057030000}"/>
    <cellStyle name="_Q TOAN  SCTX QL.62 QUI II ( oanh)" xfId="880" xr:uid="{00000000-0005-0000-0000-000058030000}"/>
    <cellStyle name="_QT SCTXQL62_QT1 (Cty QL)" xfId="881" xr:uid="{00000000-0005-0000-0000-000059030000}"/>
    <cellStyle name="_Qt-HT3PQ1(CauKho)" xfId="882" xr:uid="{00000000-0005-0000-0000-00005A030000}"/>
    <cellStyle name="_Sheet1" xfId="883" xr:uid="{00000000-0005-0000-0000-00005B030000}"/>
    <cellStyle name="_Sheet2" xfId="884" xr:uid="{00000000-0005-0000-0000-00005C030000}"/>
    <cellStyle name="_TG-TH" xfId="885" xr:uid="{00000000-0005-0000-0000-00005D030000}"/>
    <cellStyle name="_TG-TH_1" xfId="886" xr:uid="{00000000-0005-0000-0000-00005E030000}"/>
    <cellStyle name="_TG-TH_1 2" xfId="887" xr:uid="{00000000-0005-0000-0000-00005F030000}"/>
    <cellStyle name="_TG-TH_1_05-12  KH trung han 2016-2020 - Liem Thinh edited" xfId="888" xr:uid="{00000000-0005-0000-0000-000060030000}"/>
    <cellStyle name="_TG-TH_1_ApGiaVatTu_cayxanh_latgach" xfId="889" xr:uid="{00000000-0005-0000-0000-000061030000}"/>
    <cellStyle name="_TG-TH_1_BANG TONG HOP TINH HINH THANH QUYET TOAN (MOI I)" xfId="890" xr:uid="{00000000-0005-0000-0000-000062030000}"/>
    <cellStyle name="_TG-TH_1_BAO CAO KLCT PT2000" xfId="891" xr:uid="{00000000-0005-0000-0000-000063030000}"/>
    <cellStyle name="_TG-TH_1_BAO CAO PT2000" xfId="892" xr:uid="{00000000-0005-0000-0000-000064030000}"/>
    <cellStyle name="_TG-TH_1_BAO CAO PT2000_Book1" xfId="893" xr:uid="{00000000-0005-0000-0000-000065030000}"/>
    <cellStyle name="_TG-TH_1_Bao cao XDCB 2001 - T11 KH dieu chinh 20-11-THAI" xfId="894" xr:uid="{00000000-0005-0000-0000-000066030000}"/>
    <cellStyle name="_TG-TH_1_BAO GIA NGAY 24-10-08 (co dam)" xfId="895" xr:uid="{00000000-0005-0000-0000-000067030000}"/>
    <cellStyle name="_TG-TH_1_BC  NAM 2007" xfId="896" xr:uid="{00000000-0005-0000-0000-000068030000}"/>
    <cellStyle name="_TG-TH_1_BC CV 6403 BKHĐT" xfId="897" xr:uid="{00000000-0005-0000-0000-000069030000}"/>
    <cellStyle name="_TG-TH_1_BC NQ11-CP - chinh sua lai" xfId="898" xr:uid="{00000000-0005-0000-0000-00006A030000}"/>
    <cellStyle name="_TG-TH_1_BC NQ11-CP-Quynh sau bieu so3" xfId="899" xr:uid="{00000000-0005-0000-0000-00006B030000}"/>
    <cellStyle name="_TG-TH_1_BC_NQ11-CP_-_Thao_sua_lai" xfId="900" xr:uid="{00000000-0005-0000-0000-00006C030000}"/>
    <cellStyle name="_TG-TH_1_Bieu mau cong trinh khoi cong moi 3-4" xfId="901" xr:uid="{00000000-0005-0000-0000-00006D030000}"/>
    <cellStyle name="_TG-TH_1_Bieu3ODA" xfId="902" xr:uid="{00000000-0005-0000-0000-00006E030000}"/>
    <cellStyle name="_TG-TH_1_Bieu3ODA_1" xfId="903" xr:uid="{00000000-0005-0000-0000-00006F030000}"/>
    <cellStyle name="_TG-TH_1_Bieu4HTMT" xfId="904" xr:uid="{00000000-0005-0000-0000-000070030000}"/>
    <cellStyle name="_TG-TH_1_bo sung von KCH nam 2010 va Du an tre kho khan" xfId="905" xr:uid="{00000000-0005-0000-0000-000071030000}"/>
    <cellStyle name="_TG-TH_1_Book1" xfId="906" xr:uid="{00000000-0005-0000-0000-000072030000}"/>
    <cellStyle name="_TG-TH_1_Book1 2" xfId="907" xr:uid="{00000000-0005-0000-0000-000073030000}"/>
    <cellStyle name="_TG-TH_1_Book1_1" xfId="908" xr:uid="{00000000-0005-0000-0000-000074030000}"/>
    <cellStyle name="_TG-TH_1_Book1_1 2" xfId="909" xr:uid="{00000000-0005-0000-0000-000075030000}"/>
    <cellStyle name="_TG-TH_1_Book1_1_BC CV 6403 BKHĐT" xfId="910" xr:uid="{00000000-0005-0000-0000-000076030000}"/>
    <cellStyle name="_TG-TH_1_Book1_1_Bieu mau cong trinh khoi cong moi 3-4" xfId="911" xr:uid="{00000000-0005-0000-0000-000077030000}"/>
    <cellStyle name="_TG-TH_1_Book1_1_Bieu3ODA" xfId="912" xr:uid="{00000000-0005-0000-0000-000078030000}"/>
    <cellStyle name="_TG-TH_1_Book1_1_Bieu4HTMT" xfId="913" xr:uid="{00000000-0005-0000-0000-000079030000}"/>
    <cellStyle name="_TG-TH_1_Book1_1_Book1" xfId="914" xr:uid="{00000000-0005-0000-0000-00007A030000}"/>
    <cellStyle name="_TG-TH_1_Book1_1_Luy ke von ung nam 2011 -Thoa gui ngay 12-8-2012" xfId="915" xr:uid="{00000000-0005-0000-0000-00007B030000}"/>
    <cellStyle name="_TG-TH_1_Book1_2" xfId="916" xr:uid="{00000000-0005-0000-0000-00007C030000}"/>
    <cellStyle name="_TG-TH_1_Book1_2 2" xfId="917" xr:uid="{00000000-0005-0000-0000-00007D030000}"/>
    <cellStyle name="_TG-TH_1_Book1_2_BC CV 6403 BKHĐT" xfId="918" xr:uid="{00000000-0005-0000-0000-00007E030000}"/>
    <cellStyle name="_TG-TH_1_Book1_2_Bieu3ODA" xfId="919" xr:uid="{00000000-0005-0000-0000-00007F030000}"/>
    <cellStyle name="_TG-TH_1_Book1_2_Luy ke von ung nam 2011 -Thoa gui ngay 12-8-2012" xfId="920" xr:uid="{00000000-0005-0000-0000-000080030000}"/>
    <cellStyle name="_TG-TH_1_Book1_3" xfId="921" xr:uid="{00000000-0005-0000-0000-000081030000}"/>
    <cellStyle name="_TG-TH_1_Book1_BC CV 6403 BKHĐT" xfId="922" xr:uid="{00000000-0005-0000-0000-000082030000}"/>
    <cellStyle name="_TG-TH_1_Book1_BC-QT-WB-dthao" xfId="923" xr:uid="{00000000-0005-0000-0000-000083030000}"/>
    <cellStyle name="_TG-TH_1_Book1_Bieu mau cong trinh khoi cong moi 3-4" xfId="924" xr:uid="{00000000-0005-0000-0000-000084030000}"/>
    <cellStyle name="_TG-TH_1_Book1_Bieu3ODA" xfId="925" xr:uid="{00000000-0005-0000-0000-000085030000}"/>
    <cellStyle name="_TG-TH_1_Book1_Bieu4HTMT" xfId="926" xr:uid="{00000000-0005-0000-0000-000086030000}"/>
    <cellStyle name="_TG-TH_1_Book1_bo sung von KCH nam 2010 va Du an tre kho khan" xfId="927" xr:uid="{00000000-0005-0000-0000-000087030000}"/>
    <cellStyle name="_TG-TH_1_Book1_Book1" xfId="928" xr:uid="{00000000-0005-0000-0000-000088030000}"/>
    <cellStyle name="_TG-TH_1_Book1_danh muc chuan bi dau tu 2011 ngay 07-6-2011" xfId="929" xr:uid="{00000000-0005-0000-0000-000089030000}"/>
    <cellStyle name="_TG-TH_1_Book1_Danh muc pbo nguon von XSKT, XDCB nam 2009 chuyen qua nam 2010" xfId="930" xr:uid="{00000000-0005-0000-0000-00008A030000}"/>
    <cellStyle name="_TG-TH_1_Book1_dieu chinh KH 2011 ngay 26-5-2011111" xfId="931" xr:uid="{00000000-0005-0000-0000-00008B030000}"/>
    <cellStyle name="_TG-TH_1_Book1_DS KCH PHAN BO VON NSDP NAM 2010" xfId="932" xr:uid="{00000000-0005-0000-0000-00008C030000}"/>
    <cellStyle name="_TG-TH_1_Book1_giao KH 2011 ngay 10-12-2010" xfId="933" xr:uid="{00000000-0005-0000-0000-00008D030000}"/>
    <cellStyle name="_TG-TH_1_Book1_Luy ke von ung nam 2011 -Thoa gui ngay 12-8-2012" xfId="934" xr:uid="{00000000-0005-0000-0000-00008E030000}"/>
    <cellStyle name="_TG-TH_1_CAU Khanh Nam(Thi Cong)" xfId="935" xr:uid="{00000000-0005-0000-0000-00008F030000}"/>
    <cellStyle name="_TG-TH_1_CoCauPhi (version 1)" xfId="936" xr:uid="{00000000-0005-0000-0000-000091030000}"/>
    <cellStyle name="_TG-TH_1_Copy of 05-12  KH trung han 2016-2020 - Liem Thinh edited (1)" xfId="937" xr:uid="{00000000-0005-0000-0000-000092030000}"/>
    <cellStyle name="_TG-TH_1_ChiHuong_ApGia" xfId="938" xr:uid="{00000000-0005-0000-0000-000090030000}"/>
    <cellStyle name="_TG-TH_1_danh muc chuan bi dau tu 2011 ngay 07-6-2011" xfId="939" xr:uid="{00000000-0005-0000-0000-000093030000}"/>
    <cellStyle name="_TG-TH_1_Danh muc pbo nguon von XSKT, XDCB nam 2009 chuyen qua nam 2010" xfId="940" xr:uid="{00000000-0005-0000-0000-000094030000}"/>
    <cellStyle name="_TG-TH_1_DAU NOI PL-CL TAI PHU LAMHC" xfId="941" xr:uid="{00000000-0005-0000-0000-000095030000}"/>
    <cellStyle name="_TG-TH_1_dieu chinh KH 2011 ngay 26-5-2011111" xfId="942" xr:uid="{00000000-0005-0000-0000-000096030000}"/>
    <cellStyle name="_TG-TH_1_DS KCH PHAN BO VON NSDP NAM 2010" xfId="943" xr:uid="{00000000-0005-0000-0000-000097030000}"/>
    <cellStyle name="_TG-TH_1_DTCDT MR.2N110.HOCMON.TDTOAN.CCUNG" xfId="944" xr:uid="{00000000-0005-0000-0000-000098030000}"/>
    <cellStyle name="_TG-TH_1_DU TRU VAT TU" xfId="945" xr:uid="{00000000-0005-0000-0000-000099030000}"/>
    <cellStyle name="_TG-TH_1_GTGT 2003" xfId="946" xr:uid="{00000000-0005-0000-0000-00009B030000}"/>
    <cellStyle name="_TG-TH_1_giao KH 2011 ngay 10-12-2010" xfId="947" xr:uid="{00000000-0005-0000-0000-00009A030000}"/>
    <cellStyle name="_TG-TH_1_KE KHAI THUE GTGT 2004" xfId="948" xr:uid="{00000000-0005-0000-0000-00009C030000}"/>
    <cellStyle name="_TG-TH_1_KE KHAI THUE GTGT 2004_BCTC2004" xfId="949" xr:uid="{00000000-0005-0000-0000-00009D030000}"/>
    <cellStyle name="_TG-TH_1_kien giang 2" xfId="950" xr:uid="{00000000-0005-0000-0000-0000A0030000}"/>
    <cellStyle name="_TG-TH_1_KH TPCP 2016-2020 (tong hop)" xfId="951" xr:uid="{00000000-0005-0000-0000-00009E030000}"/>
    <cellStyle name="_TG-TH_1_KH TPCP vung TNB (03-1-2012)" xfId="952" xr:uid="{00000000-0005-0000-0000-00009F030000}"/>
    <cellStyle name="_TG-TH_1_Lora-tungchau" xfId="953" xr:uid="{00000000-0005-0000-0000-0000A1030000}"/>
    <cellStyle name="_TG-TH_1_Luy ke von ung nam 2011 -Thoa gui ngay 12-8-2012" xfId="954" xr:uid="{00000000-0005-0000-0000-0000A2030000}"/>
    <cellStyle name="_TG-TH_1_N-X-T-04" xfId="955" xr:uid="{00000000-0005-0000-0000-0000A4030000}"/>
    <cellStyle name="_TG-TH_1_NhanCong" xfId="956" xr:uid="{00000000-0005-0000-0000-0000A3030000}"/>
    <cellStyle name="_TG-TH_1_PGIA-phieu tham tra Kho bac" xfId="957" xr:uid="{00000000-0005-0000-0000-0000A5030000}"/>
    <cellStyle name="_TG-TH_1_PT02-02" xfId="958" xr:uid="{00000000-0005-0000-0000-0000A7030000}"/>
    <cellStyle name="_TG-TH_1_PT02-02_Book1" xfId="959" xr:uid="{00000000-0005-0000-0000-0000A8030000}"/>
    <cellStyle name="_TG-TH_1_PT02-03" xfId="960" xr:uid="{00000000-0005-0000-0000-0000A9030000}"/>
    <cellStyle name="_TG-TH_1_PT02-03_Book1" xfId="961" xr:uid="{00000000-0005-0000-0000-0000AA030000}"/>
    <cellStyle name="_TG-TH_1_phu luc tong ket tinh hinh TH giai doan 03-10 (ngay 30)" xfId="962" xr:uid="{00000000-0005-0000-0000-0000A6030000}"/>
    <cellStyle name="_TG-TH_1_Qt-HT3PQ1(CauKho)" xfId="963" xr:uid="{00000000-0005-0000-0000-0000AB030000}"/>
    <cellStyle name="_TG-TH_1_Sheet1" xfId="964" xr:uid="{00000000-0005-0000-0000-0000AC030000}"/>
    <cellStyle name="_TG-TH_1_TK152-04" xfId="965" xr:uid="{00000000-0005-0000-0000-0000AD030000}"/>
    <cellStyle name="_TG-TH_1_ÿÿÿÿÿ" xfId="966" xr:uid="{00000000-0005-0000-0000-0000AE030000}"/>
    <cellStyle name="_TG-TH_1_ÿÿÿÿÿ_Bieu mau cong trinh khoi cong moi 3-4" xfId="967" xr:uid="{00000000-0005-0000-0000-0000AF030000}"/>
    <cellStyle name="_TG-TH_1_ÿÿÿÿÿ_Bieu3ODA" xfId="968" xr:uid="{00000000-0005-0000-0000-0000B0030000}"/>
    <cellStyle name="_TG-TH_1_ÿÿÿÿÿ_Bieu4HTMT" xfId="969" xr:uid="{00000000-0005-0000-0000-0000B1030000}"/>
    <cellStyle name="_TG-TH_1_ÿÿÿÿÿ_kien giang 2" xfId="970" xr:uid="{00000000-0005-0000-0000-0000B3030000}"/>
    <cellStyle name="_TG-TH_1_ÿÿÿÿÿ_KH TPCP vung TNB (03-1-2012)" xfId="971" xr:uid="{00000000-0005-0000-0000-0000B2030000}"/>
    <cellStyle name="_TG-TH_2" xfId="972" xr:uid="{00000000-0005-0000-0000-0000B4030000}"/>
    <cellStyle name="_TG-TH_2 2" xfId="973" xr:uid="{00000000-0005-0000-0000-0000B5030000}"/>
    <cellStyle name="_TG-TH_2_05-12  KH trung han 2016-2020 - Liem Thinh edited" xfId="974" xr:uid="{00000000-0005-0000-0000-0000B6030000}"/>
    <cellStyle name="_TG-TH_2_ApGiaVatTu_cayxanh_latgach" xfId="975" xr:uid="{00000000-0005-0000-0000-0000B7030000}"/>
    <cellStyle name="_TG-TH_2_BANG TONG HOP TINH HINH THANH QUYET TOAN (MOI I)" xfId="976" xr:uid="{00000000-0005-0000-0000-0000B8030000}"/>
    <cellStyle name="_TG-TH_2_BAO CAO KLCT PT2000" xfId="977" xr:uid="{00000000-0005-0000-0000-0000B9030000}"/>
    <cellStyle name="_TG-TH_2_BAO CAO PT2000" xfId="978" xr:uid="{00000000-0005-0000-0000-0000BA030000}"/>
    <cellStyle name="_TG-TH_2_BAO CAO PT2000_Book1" xfId="979" xr:uid="{00000000-0005-0000-0000-0000BB030000}"/>
    <cellStyle name="_TG-TH_2_Bao cao XDCB 2001 - T11 KH dieu chinh 20-11-THAI" xfId="980" xr:uid="{00000000-0005-0000-0000-0000BC030000}"/>
    <cellStyle name="_TG-TH_2_BAO GIA NGAY 24-10-08 (co dam)" xfId="981" xr:uid="{00000000-0005-0000-0000-0000BD030000}"/>
    <cellStyle name="_TG-TH_2_BC  NAM 2007" xfId="982" xr:uid="{00000000-0005-0000-0000-0000BE030000}"/>
    <cellStyle name="_TG-TH_2_BC CV 6403 BKHĐT" xfId="983" xr:uid="{00000000-0005-0000-0000-0000BF030000}"/>
    <cellStyle name="_TG-TH_2_BC NQ11-CP - chinh sua lai" xfId="984" xr:uid="{00000000-0005-0000-0000-0000C0030000}"/>
    <cellStyle name="_TG-TH_2_BC NQ11-CP-Quynh sau bieu so3" xfId="985" xr:uid="{00000000-0005-0000-0000-0000C1030000}"/>
    <cellStyle name="_TG-TH_2_BC_NQ11-CP_-_Thao_sua_lai" xfId="986" xr:uid="{00000000-0005-0000-0000-0000C2030000}"/>
    <cellStyle name="_TG-TH_2_Bieu mau cong trinh khoi cong moi 3-4" xfId="987" xr:uid="{00000000-0005-0000-0000-0000C3030000}"/>
    <cellStyle name="_TG-TH_2_Bieu3ODA" xfId="988" xr:uid="{00000000-0005-0000-0000-0000C4030000}"/>
    <cellStyle name="_TG-TH_2_Bieu3ODA_1" xfId="989" xr:uid="{00000000-0005-0000-0000-0000C5030000}"/>
    <cellStyle name="_TG-TH_2_Bieu4HTMT" xfId="990" xr:uid="{00000000-0005-0000-0000-0000C6030000}"/>
    <cellStyle name="_TG-TH_2_bo sung von KCH nam 2010 va Du an tre kho khan" xfId="991" xr:uid="{00000000-0005-0000-0000-0000C7030000}"/>
    <cellStyle name="_TG-TH_2_Book1" xfId="992" xr:uid="{00000000-0005-0000-0000-0000C8030000}"/>
    <cellStyle name="_TG-TH_2_Book1 2" xfId="993" xr:uid="{00000000-0005-0000-0000-0000C9030000}"/>
    <cellStyle name="_TG-TH_2_Book1_1" xfId="994" xr:uid="{00000000-0005-0000-0000-0000CA030000}"/>
    <cellStyle name="_TG-TH_2_Book1_1 2" xfId="995" xr:uid="{00000000-0005-0000-0000-0000CB030000}"/>
    <cellStyle name="_TG-TH_2_Book1_1_BC CV 6403 BKHĐT" xfId="996" xr:uid="{00000000-0005-0000-0000-0000CC030000}"/>
    <cellStyle name="_TG-TH_2_Book1_1_Bieu mau cong trinh khoi cong moi 3-4" xfId="997" xr:uid="{00000000-0005-0000-0000-0000CD030000}"/>
    <cellStyle name="_TG-TH_2_Book1_1_Bieu3ODA" xfId="998" xr:uid="{00000000-0005-0000-0000-0000CE030000}"/>
    <cellStyle name="_TG-TH_2_Book1_1_Bieu4HTMT" xfId="999" xr:uid="{00000000-0005-0000-0000-0000CF030000}"/>
    <cellStyle name="_TG-TH_2_Book1_1_Book1" xfId="1000" xr:uid="{00000000-0005-0000-0000-0000D0030000}"/>
    <cellStyle name="_TG-TH_2_Book1_1_Luy ke von ung nam 2011 -Thoa gui ngay 12-8-2012" xfId="1001" xr:uid="{00000000-0005-0000-0000-0000D1030000}"/>
    <cellStyle name="_TG-TH_2_Book1_2" xfId="1002" xr:uid="{00000000-0005-0000-0000-0000D2030000}"/>
    <cellStyle name="_TG-TH_2_Book1_2 2" xfId="1003" xr:uid="{00000000-0005-0000-0000-0000D3030000}"/>
    <cellStyle name="_TG-TH_2_Book1_2_BC CV 6403 BKHĐT" xfId="1004" xr:uid="{00000000-0005-0000-0000-0000D4030000}"/>
    <cellStyle name="_TG-TH_2_Book1_2_Bieu3ODA" xfId="1005" xr:uid="{00000000-0005-0000-0000-0000D5030000}"/>
    <cellStyle name="_TG-TH_2_Book1_2_Luy ke von ung nam 2011 -Thoa gui ngay 12-8-2012" xfId="1006" xr:uid="{00000000-0005-0000-0000-0000D6030000}"/>
    <cellStyle name="_TG-TH_2_Book1_3" xfId="1007" xr:uid="{00000000-0005-0000-0000-0000D7030000}"/>
    <cellStyle name="_TG-TH_2_Book1_3 2" xfId="1008" xr:uid="{00000000-0005-0000-0000-0000D8030000}"/>
    <cellStyle name="_TG-TH_2_Book1_BC CV 6403 BKHĐT" xfId="1009" xr:uid="{00000000-0005-0000-0000-0000D9030000}"/>
    <cellStyle name="_TG-TH_2_Book1_Bieu mau cong trinh khoi cong moi 3-4" xfId="1010" xr:uid="{00000000-0005-0000-0000-0000DA030000}"/>
    <cellStyle name="_TG-TH_2_Book1_Bieu3ODA" xfId="1011" xr:uid="{00000000-0005-0000-0000-0000DB030000}"/>
    <cellStyle name="_TG-TH_2_Book1_Bieu4HTMT" xfId="1012" xr:uid="{00000000-0005-0000-0000-0000DC030000}"/>
    <cellStyle name="_TG-TH_2_Book1_bo sung von KCH nam 2010 va Du an tre kho khan" xfId="1013" xr:uid="{00000000-0005-0000-0000-0000DD030000}"/>
    <cellStyle name="_TG-TH_2_Book1_Book1" xfId="1014" xr:uid="{00000000-0005-0000-0000-0000DE030000}"/>
    <cellStyle name="_TG-TH_2_Book1_danh muc chuan bi dau tu 2011 ngay 07-6-2011" xfId="1015" xr:uid="{00000000-0005-0000-0000-0000DF030000}"/>
    <cellStyle name="_TG-TH_2_Book1_Danh muc pbo nguon von XSKT, XDCB nam 2009 chuyen qua nam 2010" xfId="1016" xr:uid="{00000000-0005-0000-0000-0000E0030000}"/>
    <cellStyle name="_TG-TH_2_Book1_dieu chinh KH 2011 ngay 26-5-2011111" xfId="1017" xr:uid="{00000000-0005-0000-0000-0000E1030000}"/>
    <cellStyle name="_TG-TH_2_Book1_DS KCH PHAN BO VON NSDP NAM 2010" xfId="1018" xr:uid="{00000000-0005-0000-0000-0000E2030000}"/>
    <cellStyle name="_TG-TH_2_Book1_giao KH 2011 ngay 10-12-2010" xfId="1019" xr:uid="{00000000-0005-0000-0000-0000E3030000}"/>
    <cellStyle name="_TG-TH_2_Book1_Luy ke von ung nam 2011 -Thoa gui ngay 12-8-2012" xfId="1020" xr:uid="{00000000-0005-0000-0000-0000E4030000}"/>
    <cellStyle name="_TG-TH_2_CAU Khanh Nam(Thi Cong)" xfId="1021" xr:uid="{00000000-0005-0000-0000-0000E5030000}"/>
    <cellStyle name="_TG-TH_2_CoCauPhi (version 1)" xfId="1022" xr:uid="{00000000-0005-0000-0000-0000E7030000}"/>
    <cellStyle name="_TG-TH_2_Copy of 05-12  KH trung han 2016-2020 - Liem Thinh edited (1)" xfId="1023" xr:uid="{00000000-0005-0000-0000-0000E8030000}"/>
    <cellStyle name="_TG-TH_2_ChiHuong_ApGia" xfId="1024" xr:uid="{00000000-0005-0000-0000-0000E6030000}"/>
    <cellStyle name="_TG-TH_2_danh muc chuan bi dau tu 2011 ngay 07-6-2011" xfId="1025" xr:uid="{00000000-0005-0000-0000-0000E9030000}"/>
    <cellStyle name="_TG-TH_2_Danh muc pbo nguon von XSKT, XDCB nam 2009 chuyen qua nam 2010" xfId="1026" xr:uid="{00000000-0005-0000-0000-0000EA030000}"/>
    <cellStyle name="_TG-TH_2_DAU NOI PL-CL TAI PHU LAMHC" xfId="1027" xr:uid="{00000000-0005-0000-0000-0000EB030000}"/>
    <cellStyle name="_TG-TH_2_dieu chinh KH 2011 ngay 26-5-2011111" xfId="1028" xr:uid="{00000000-0005-0000-0000-0000EC030000}"/>
    <cellStyle name="_TG-TH_2_DS KCH PHAN BO VON NSDP NAM 2010" xfId="1029" xr:uid="{00000000-0005-0000-0000-0000ED030000}"/>
    <cellStyle name="_TG-TH_2_DTCDT MR.2N110.HOCMON.TDTOAN.CCUNG" xfId="1030" xr:uid="{00000000-0005-0000-0000-0000EE030000}"/>
    <cellStyle name="_TG-TH_2_DU TRU VAT TU" xfId="1031" xr:uid="{00000000-0005-0000-0000-0000EF030000}"/>
    <cellStyle name="_TG-TH_2_GTGT 2003" xfId="1032" xr:uid="{00000000-0005-0000-0000-0000F1030000}"/>
    <cellStyle name="_TG-TH_2_giao KH 2011 ngay 10-12-2010" xfId="1033" xr:uid="{00000000-0005-0000-0000-0000F0030000}"/>
    <cellStyle name="_TG-TH_2_KE KHAI THUE GTGT 2004" xfId="1034" xr:uid="{00000000-0005-0000-0000-0000F2030000}"/>
    <cellStyle name="_TG-TH_2_KE KHAI THUE GTGT 2004_BCTC2004" xfId="1035" xr:uid="{00000000-0005-0000-0000-0000F3030000}"/>
    <cellStyle name="_TG-TH_2_kien giang 2" xfId="1036" xr:uid="{00000000-0005-0000-0000-0000F6030000}"/>
    <cellStyle name="_TG-TH_2_KH TPCP 2016-2020 (tong hop)" xfId="1037" xr:uid="{00000000-0005-0000-0000-0000F4030000}"/>
    <cellStyle name="_TG-TH_2_KH TPCP vung TNB (03-1-2012)" xfId="1038" xr:uid="{00000000-0005-0000-0000-0000F5030000}"/>
    <cellStyle name="_TG-TH_2_Lora-tungchau" xfId="1039" xr:uid="{00000000-0005-0000-0000-0000F7030000}"/>
    <cellStyle name="_TG-TH_2_Luy ke von ung nam 2011 -Thoa gui ngay 12-8-2012" xfId="1040" xr:uid="{00000000-0005-0000-0000-0000F8030000}"/>
    <cellStyle name="_TG-TH_2_N-X-T-04" xfId="1041" xr:uid="{00000000-0005-0000-0000-0000FA030000}"/>
    <cellStyle name="_TG-TH_2_NhanCong" xfId="1042" xr:uid="{00000000-0005-0000-0000-0000F9030000}"/>
    <cellStyle name="_TG-TH_2_PGIA-phieu tham tra Kho bac" xfId="1043" xr:uid="{00000000-0005-0000-0000-0000FB030000}"/>
    <cellStyle name="_TG-TH_2_PT02-02" xfId="1044" xr:uid="{00000000-0005-0000-0000-0000FD030000}"/>
    <cellStyle name="_TG-TH_2_PT02-02_Book1" xfId="1045" xr:uid="{00000000-0005-0000-0000-0000FE030000}"/>
    <cellStyle name="_TG-TH_2_PT02-03" xfId="1046" xr:uid="{00000000-0005-0000-0000-0000FF030000}"/>
    <cellStyle name="_TG-TH_2_PT02-03_Book1" xfId="1047" xr:uid="{00000000-0005-0000-0000-000000040000}"/>
    <cellStyle name="_TG-TH_2_phu luc tong ket tinh hinh TH giai doan 03-10 (ngay 30)" xfId="1048" xr:uid="{00000000-0005-0000-0000-0000FC030000}"/>
    <cellStyle name="_TG-TH_2_Qt-HT3PQ1(CauKho)" xfId="1049" xr:uid="{00000000-0005-0000-0000-000001040000}"/>
    <cellStyle name="_TG-TH_2_Sheet1" xfId="1050" xr:uid="{00000000-0005-0000-0000-000002040000}"/>
    <cellStyle name="_TG-TH_2_TK152-04" xfId="1051" xr:uid="{00000000-0005-0000-0000-000003040000}"/>
    <cellStyle name="_TG-TH_2_ÿÿÿÿÿ" xfId="1052" xr:uid="{00000000-0005-0000-0000-000004040000}"/>
    <cellStyle name="_TG-TH_2_ÿÿÿÿÿ_Bieu mau cong trinh khoi cong moi 3-4" xfId="1053" xr:uid="{00000000-0005-0000-0000-000005040000}"/>
    <cellStyle name="_TG-TH_2_ÿÿÿÿÿ_Bieu3ODA" xfId="1054" xr:uid="{00000000-0005-0000-0000-000006040000}"/>
    <cellStyle name="_TG-TH_2_ÿÿÿÿÿ_Bieu4HTMT" xfId="1055" xr:uid="{00000000-0005-0000-0000-000007040000}"/>
    <cellStyle name="_TG-TH_2_ÿÿÿÿÿ_kien giang 2" xfId="1056" xr:uid="{00000000-0005-0000-0000-000009040000}"/>
    <cellStyle name="_TG-TH_2_ÿÿÿÿÿ_KH TPCP vung TNB (03-1-2012)" xfId="1057" xr:uid="{00000000-0005-0000-0000-000008040000}"/>
    <cellStyle name="_TG-TH_3" xfId="1058" xr:uid="{00000000-0005-0000-0000-00000A040000}"/>
    <cellStyle name="_TG-TH_3 2" xfId="1059" xr:uid="{00000000-0005-0000-0000-00000B040000}"/>
    <cellStyle name="_TG-TH_3_05-12  KH trung han 2016-2020 - Liem Thinh edited" xfId="1060" xr:uid="{00000000-0005-0000-0000-00000C040000}"/>
    <cellStyle name="_TG-TH_3_Copy of 05-12  KH trung han 2016-2020 - Liem Thinh edited (1)" xfId="1061" xr:uid="{00000000-0005-0000-0000-00000D040000}"/>
    <cellStyle name="_TG-TH_3_KH TPCP 2016-2020 (tong hop)" xfId="1062" xr:uid="{00000000-0005-0000-0000-00000E040000}"/>
    <cellStyle name="_TG-TH_3_Lora-tungchau" xfId="1063" xr:uid="{00000000-0005-0000-0000-00000F040000}"/>
    <cellStyle name="_TG-TH_3_Lora-tungchau 2" xfId="1064" xr:uid="{00000000-0005-0000-0000-000010040000}"/>
    <cellStyle name="_TG-TH_3_Lora-tungchau_05-12  KH trung han 2016-2020 - Liem Thinh edited" xfId="1065" xr:uid="{00000000-0005-0000-0000-000011040000}"/>
    <cellStyle name="_TG-TH_3_Lora-tungchau_Copy of 05-12  KH trung han 2016-2020 - Liem Thinh edited (1)" xfId="1066" xr:uid="{00000000-0005-0000-0000-000012040000}"/>
    <cellStyle name="_TG-TH_3_Lora-tungchau_KH TPCP 2016-2020 (tong hop)" xfId="1067" xr:uid="{00000000-0005-0000-0000-000013040000}"/>
    <cellStyle name="_TG-TH_3_Qt-HT3PQ1(CauKho)" xfId="1068" xr:uid="{00000000-0005-0000-0000-000014040000}"/>
    <cellStyle name="_TG-TH_4" xfId="1069" xr:uid="{00000000-0005-0000-0000-000015040000}"/>
    <cellStyle name="_TK152-04" xfId="1070" xr:uid="{00000000-0005-0000-0000-000017040000}"/>
    <cellStyle name="_Tong dutoan PP LAHAI" xfId="1071" xr:uid="{00000000-0005-0000-0000-000018040000}"/>
    <cellStyle name="_TPCP GT-24-5-Mien Nui" xfId="1072" xr:uid="{00000000-0005-0000-0000-000019040000}"/>
    <cellStyle name="_TPCP GT-24-5-Mien Nui_!1 1 bao cao giao KH ve HTCMT vung TNB   12-12-2011" xfId="1073" xr:uid="{00000000-0005-0000-0000-00001A040000}"/>
    <cellStyle name="_TPCP GT-24-5-Mien Nui_Bieu4HTMT" xfId="1074" xr:uid="{00000000-0005-0000-0000-00001B040000}"/>
    <cellStyle name="_TPCP GT-24-5-Mien Nui_Bieu4HTMT_!1 1 bao cao giao KH ve HTCMT vung TNB   12-12-2011" xfId="1075" xr:uid="{00000000-0005-0000-0000-00001C040000}"/>
    <cellStyle name="_TPCP GT-24-5-Mien Nui_Bieu4HTMT_KH TPCP vung TNB (03-1-2012)" xfId="1076" xr:uid="{00000000-0005-0000-0000-00001D040000}"/>
    <cellStyle name="_TPCP GT-24-5-Mien Nui_KH TPCP vung TNB (03-1-2012)" xfId="1077" xr:uid="{00000000-0005-0000-0000-00001E040000}"/>
    <cellStyle name="_TH KH 2010" xfId="1078" xr:uid="{00000000-0005-0000-0000-000016040000}"/>
    <cellStyle name="_ung truoc 2011 NSTW Thanh Hoa + Nge An gui Thu 12-5" xfId="1079" xr:uid="{00000000-0005-0000-0000-00001F040000}"/>
    <cellStyle name="_ung truoc 2011 NSTW Thanh Hoa + Nge An gui Thu 12-5_!1 1 bao cao giao KH ve HTCMT vung TNB   12-12-2011" xfId="1080" xr:uid="{00000000-0005-0000-0000-000020040000}"/>
    <cellStyle name="_ung truoc 2011 NSTW Thanh Hoa + Nge An gui Thu 12-5_Bieu4HTMT" xfId="1081" xr:uid="{00000000-0005-0000-0000-000021040000}"/>
    <cellStyle name="_ung truoc 2011 NSTW Thanh Hoa + Nge An gui Thu 12-5_Bieu4HTMT_!1 1 bao cao giao KH ve HTCMT vung TNB   12-12-2011" xfId="1082" xr:uid="{00000000-0005-0000-0000-000022040000}"/>
    <cellStyle name="_ung truoc 2011 NSTW Thanh Hoa + Nge An gui Thu 12-5_Bieu4HTMT_KH TPCP vung TNB (03-1-2012)" xfId="1083" xr:uid="{00000000-0005-0000-0000-000023040000}"/>
    <cellStyle name="_ung truoc 2011 NSTW Thanh Hoa + Nge An gui Thu 12-5_KH TPCP vung TNB (03-1-2012)" xfId="1084" xr:uid="{00000000-0005-0000-0000-000024040000}"/>
    <cellStyle name="_ung truoc cua long an (6-5-2010)" xfId="1085" xr:uid="{00000000-0005-0000-0000-000025040000}"/>
    <cellStyle name="_Ung von nam 2011 vung TNB - Doan Cong tac (12-5-2010)" xfId="1086" xr:uid="{00000000-0005-0000-0000-000026040000}"/>
    <cellStyle name="_Ung von nam 2011 vung TNB - Doan Cong tac (12-5-2010)_!1 1 bao cao giao KH ve HTCMT vung TNB   12-12-2011" xfId="1087" xr:uid="{00000000-0005-0000-0000-000027040000}"/>
    <cellStyle name="_Ung von nam 2011 vung TNB - Doan Cong tac (12-5-2010)_Bieu4HTMT" xfId="1088" xr:uid="{00000000-0005-0000-0000-000028040000}"/>
    <cellStyle name="_Ung von nam 2011 vung TNB - Doan Cong tac (12-5-2010)_Bieu4HTMT_!1 1 bao cao giao KH ve HTCMT vung TNB   12-12-2011" xfId="1089" xr:uid="{00000000-0005-0000-0000-000029040000}"/>
    <cellStyle name="_Ung von nam 2011 vung TNB - Doan Cong tac (12-5-2010)_Bieu4HTMT_KH TPCP vung TNB (03-1-2012)" xfId="1090" xr:uid="{00000000-0005-0000-0000-00002A040000}"/>
    <cellStyle name="_Ung von nam 2011 vung TNB - Doan Cong tac (12-5-2010)_Cong trinh co y kien LD_Dang_NN_2011-Tay nguyen-9-10" xfId="1091" xr:uid="{00000000-0005-0000-0000-00002C040000}"/>
    <cellStyle name="_Ung von nam 2011 vung TNB - Doan Cong tac (12-5-2010)_Cong trinh co y kien LD_Dang_NN_2011-Tay nguyen-9-10_!1 1 bao cao giao KH ve HTCMT vung TNB   12-12-2011" xfId="1092" xr:uid="{00000000-0005-0000-0000-00002D040000}"/>
    <cellStyle name="_Ung von nam 2011 vung TNB - Doan Cong tac (12-5-2010)_Cong trinh co y kien LD_Dang_NN_2011-Tay nguyen-9-10_Bieu4HTMT" xfId="1093" xr:uid="{00000000-0005-0000-0000-00002E040000}"/>
    <cellStyle name="_Ung von nam 2011 vung TNB - Doan Cong tac (12-5-2010)_Cong trinh co y kien LD_Dang_NN_2011-Tay nguyen-9-10_Bieu4HTMT_!1 1 bao cao giao KH ve HTCMT vung TNB   12-12-2011" xfId="1094" xr:uid="{00000000-0005-0000-0000-00002F040000}"/>
    <cellStyle name="_Ung von nam 2011 vung TNB - Doan Cong tac (12-5-2010)_Cong trinh co y kien LD_Dang_NN_2011-Tay nguyen-9-10_Bieu4HTMT_KH TPCP vung TNB (03-1-2012)" xfId="1095" xr:uid="{00000000-0005-0000-0000-000030040000}"/>
    <cellStyle name="_Ung von nam 2011 vung TNB - Doan Cong tac (12-5-2010)_Cong trinh co y kien LD_Dang_NN_2011-Tay nguyen-9-10_KH TPCP vung TNB (03-1-2012)" xfId="1096" xr:uid="{00000000-0005-0000-0000-000031040000}"/>
    <cellStyle name="_Ung von nam 2011 vung TNB - Doan Cong tac (12-5-2010)_Chuẩn bị đầu tư 2011 (sep Hung)_KH 2012 (T3-2013)" xfId="1097" xr:uid="{00000000-0005-0000-0000-00002B040000}"/>
    <cellStyle name="_Ung von nam 2011 vung TNB - Doan Cong tac (12-5-2010)_KH TPCP vung TNB (03-1-2012)" xfId="1098" xr:uid="{00000000-0005-0000-0000-000032040000}"/>
    <cellStyle name="_Ung von nam 2011 vung TNB - Doan Cong tac (12-5-2010)_TN - Ho tro khac 2011" xfId="1099" xr:uid="{00000000-0005-0000-0000-000033040000}"/>
    <cellStyle name="_Ung von nam 2011 vung TNB - Doan Cong tac (12-5-2010)_TN - Ho tro khac 2011_!1 1 bao cao giao KH ve HTCMT vung TNB   12-12-2011" xfId="1100" xr:uid="{00000000-0005-0000-0000-000034040000}"/>
    <cellStyle name="_Ung von nam 2011 vung TNB - Doan Cong tac (12-5-2010)_TN - Ho tro khac 2011_Bieu4HTMT" xfId="1101" xr:uid="{00000000-0005-0000-0000-000035040000}"/>
    <cellStyle name="_Ung von nam 2011 vung TNB - Doan Cong tac (12-5-2010)_TN - Ho tro khac 2011_Bieu4HTMT_!1 1 bao cao giao KH ve HTCMT vung TNB   12-12-2011" xfId="1102" xr:uid="{00000000-0005-0000-0000-000036040000}"/>
    <cellStyle name="_Ung von nam 2011 vung TNB - Doan Cong tac (12-5-2010)_TN - Ho tro khac 2011_Bieu4HTMT_KH TPCP vung TNB (03-1-2012)" xfId="1103" xr:uid="{00000000-0005-0000-0000-000037040000}"/>
    <cellStyle name="_Ung von nam 2011 vung TNB - Doan Cong tac (12-5-2010)_TN - Ho tro khac 2011_KH TPCP vung TNB (03-1-2012)" xfId="1104" xr:uid="{00000000-0005-0000-0000-000038040000}"/>
    <cellStyle name="_Von dau tu 2006-2020 (TL chien luoc)" xfId="1105" xr:uid="{00000000-0005-0000-0000-000039040000}"/>
    <cellStyle name="_Von dau tu 2006-2020 (TL chien luoc)_15_10_2013 BC nhu cau von doi ung ODA (2014-2016) ngay 15102013 Sua" xfId="1106" xr:uid="{00000000-0005-0000-0000-00003A040000}"/>
    <cellStyle name="_Von dau tu 2006-2020 (TL chien luoc)_BC nhu cau von doi ung ODA nganh NN (BKH)" xfId="1107" xr:uid="{00000000-0005-0000-0000-00003B040000}"/>
    <cellStyle name="_Von dau tu 2006-2020 (TL chien luoc)_BC nhu cau von doi ung ODA nganh NN (BKH)_05-12  KH trung han 2016-2020 - Liem Thinh edited" xfId="1108" xr:uid="{00000000-0005-0000-0000-00003C040000}"/>
    <cellStyle name="_Von dau tu 2006-2020 (TL chien luoc)_BC nhu cau von doi ung ODA nganh NN (BKH)_Copy of 05-12  KH trung han 2016-2020 - Liem Thinh edited (1)" xfId="1109" xr:uid="{00000000-0005-0000-0000-00003D040000}"/>
    <cellStyle name="_Von dau tu 2006-2020 (TL chien luoc)_BC Tai co cau (bieu TH)" xfId="1110" xr:uid="{00000000-0005-0000-0000-00003E040000}"/>
    <cellStyle name="_Von dau tu 2006-2020 (TL chien luoc)_BC Tai co cau (bieu TH)_05-12  KH trung han 2016-2020 - Liem Thinh edited" xfId="1111" xr:uid="{00000000-0005-0000-0000-00003F040000}"/>
    <cellStyle name="_Von dau tu 2006-2020 (TL chien luoc)_BC Tai co cau (bieu TH)_Copy of 05-12  KH trung han 2016-2020 - Liem Thinh edited (1)" xfId="1112" xr:uid="{00000000-0005-0000-0000-000040040000}"/>
    <cellStyle name="_Von dau tu 2006-2020 (TL chien luoc)_DK 2014-2015 final" xfId="1113" xr:uid="{00000000-0005-0000-0000-000041040000}"/>
    <cellStyle name="_Von dau tu 2006-2020 (TL chien luoc)_DK 2014-2015 final_05-12  KH trung han 2016-2020 - Liem Thinh edited" xfId="1114" xr:uid="{00000000-0005-0000-0000-000042040000}"/>
    <cellStyle name="_Von dau tu 2006-2020 (TL chien luoc)_DK 2014-2015 final_Copy of 05-12  KH trung han 2016-2020 - Liem Thinh edited (1)" xfId="1115" xr:uid="{00000000-0005-0000-0000-000043040000}"/>
    <cellStyle name="_Von dau tu 2006-2020 (TL chien luoc)_DK 2014-2015 new" xfId="1116" xr:uid="{00000000-0005-0000-0000-000044040000}"/>
    <cellStyle name="_Von dau tu 2006-2020 (TL chien luoc)_DK 2014-2015 new_05-12  KH trung han 2016-2020 - Liem Thinh edited" xfId="1117" xr:uid="{00000000-0005-0000-0000-000045040000}"/>
    <cellStyle name="_Von dau tu 2006-2020 (TL chien luoc)_DK 2014-2015 new_Copy of 05-12  KH trung han 2016-2020 - Liem Thinh edited (1)" xfId="1118" xr:uid="{00000000-0005-0000-0000-000046040000}"/>
    <cellStyle name="_Von dau tu 2006-2020 (TL chien luoc)_DK KH CBDT 2014 11-11-2013" xfId="1119" xr:uid="{00000000-0005-0000-0000-000047040000}"/>
    <cellStyle name="_Von dau tu 2006-2020 (TL chien luoc)_DK KH CBDT 2014 11-11-2013(1)" xfId="1120" xr:uid="{00000000-0005-0000-0000-000048040000}"/>
    <cellStyle name="_Von dau tu 2006-2020 (TL chien luoc)_DK KH CBDT 2014 11-11-2013(1)_05-12  KH trung han 2016-2020 - Liem Thinh edited" xfId="1121" xr:uid="{00000000-0005-0000-0000-000049040000}"/>
    <cellStyle name="_Von dau tu 2006-2020 (TL chien luoc)_DK KH CBDT 2014 11-11-2013(1)_Copy of 05-12  KH trung han 2016-2020 - Liem Thinh edited (1)" xfId="1122" xr:uid="{00000000-0005-0000-0000-00004A040000}"/>
    <cellStyle name="_Von dau tu 2006-2020 (TL chien luoc)_DK KH CBDT 2014 11-11-2013_05-12  KH trung han 2016-2020 - Liem Thinh edited" xfId="1123" xr:uid="{00000000-0005-0000-0000-00004B040000}"/>
    <cellStyle name="_Von dau tu 2006-2020 (TL chien luoc)_DK KH CBDT 2014 11-11-2013_Copy of 05-12  KH trung han 2016-2020 - Liem Thinh edited (1)" xfId="1124" xr:uid="{00000000-0005-0000-0000-00004C040000}"/>
    <cellStyle name="_Von dau tu 2006-2020 (TL chien luoc)_KH 2011-2015" xfId="1125" xr:uid="{00000000-0005-0000-0000-00004D040000}"/>
    <cellStyle name="_Von dau tu 2006-2020 (TL chien luoc)_tai co cau dau tu (tong hop)1" xfId="1126" xr:uid="{00000000-0005-0000-0000-00004E040000}"/>
    <cellStyle name="_x005f_x0001_" xfId="1127" xr:uid="{00000000-0005-0000-0000-00004F040000}"/>
    <cellStyle name="_x005f_x0001__!1 1 bao cao giao KH ve HTCMT vung TNB   12-12-2011" xfId="1128" xr:uid="{00000000-0005-0000-0000-000050040000}"/>
    <cellStyle name="_x005f_x0001__kien giang 2" xfId="1129" xr:uid="{00000000-0005-0000-0000-000051040000}"/>
    <cellStyle name="_x005f_x000d__x005f_x000a_JournalTemplate=C:\COMFO\CTALK\JOURSTD.TPL_x005f_x000d__x005f_x000a_LbStateAddress=3 3 0 251 1 89 2 311_x005f_x000d__x005f_x000a_LbStateJou" xfId="1130" xr:uid="{00000000-0005-0000-0000-000052040000}"/>
    <cellStyle name="_x005f_x005f_x005f_x0001_" xfId="1131" xr:uid="{00000000-0005-0000-0000-000053040000}"/>
    <cellStyle name="_x005f_x005f_x005f_x0001__!1 1 bao cao giao KH ve HTCMT vung TNB   12-12-2011" xfId="1132" xr:uid="{00000000-0005-0000-0000-000054040000}"/>
    <cellStyle name="_x005f_x005f_x005f_x0001__kien giang 2" xfId="1133" xr:uid="{00000000-0005-0000-0000-000055040000}"/>
    <cellStyle name="_x005f_x005f_x005f_x000d__x005f_x005f_x005f_x000a_JournalTemplate=C:\COMFO\CTALK\JOURSTD.TPL_x005f_x005f_x005f_x000d__x005f_x005f_x005f_x000a_LbStateAddress=3 3 0 251 1 89 2 311_x005f_x005f_x005f_x000d__x005f_x005f_x005f_x000a_LbStateJou" xfId="1134" xr:uid="{00000000-0005-0000-0000-000056040000}"/>
    <cellStyle name="_XDCB thang 12.2010" xfId="1135" xr:uid="{00000000-0005-0000-0000-000057040000}"/>
    <cellStyle name="_ÿÿÿÿÿ" xfId="1136" xr:uid="{00000000-0005-0000-0000-000058040000}"/>
    <cellStyle name="_ÿÿÿÿÿ_Bieu mau cong trinh khoi cong moi 3-4" xfId="1137" xr:uid="{00000000-0005-0000-0000-000059040000}"/>
    <cellStyle name="_ÿÿÿÿÿ_Bieu mau cong trinh khoi cong moi 3-4_!1 1 bao cao giao KH ve HTCMT vung TNB   12-12-2011" xfId="1138" xr:uid="{00000000-0005-0000-0000-00005A040000}"/>
    <cellStyle name="_ÿÿÿÿÿ_Bieu mau cong trinh khoi cong moi 3-4_KH TPCP vung TNB (03-1-2012)" xfId="1139" xr:uid="{00000000-0005-0000-0000-00005B040000}"/>
    <cellStyle name="_ÿÿÿÿÿ_Bieu3ODA" xfId="1140" xr:uid="{00000000-0005-0000-0000-00005C040000}"/>
    <cellStyle name="_ÿÿÿÿÿ_Bieu3ODA_!1 1 bao cao giao KH ve HTCMT vung TNB   12-12-2011" xfId="1141" xr:uid="{00000000-0005-0000-0000-00005D040000}"/>
    <cellStyle name="_ÿÿÿÿÿ_Bieu3ODA_KH TPCP vung TNB (03-1-2012)" xfId="1142" xr:uid="{00000000-0005-0000-0000-00005E040000}"/>
    <cellStyle name="_ÿÿÿÿÿ_Bieu4HTMT" xfId="1143" xr:uid="{00000000-0005-0000-0000-00005F040000}"/>
    <cellStyle name="_ÿÿÿÿÿ_Bieu4HTMT_!1 1 bao cao giao KH ve HTCMT vung TNB   12-12-2011" xfId="1144" xr:uid="{00000000-0005-0000-0000-000060040000}"/>
    <cellStyle name="_ÿÿÿÿÿ_Bieu4HTMT_KH TPCP vung TNB (03-1-2012)" xfId="1145" xr:uid="{00000000-0005-0000-0000-000061040000}"/>
    <cellStyle name="_ÿÿÿÿÿ_kien giang 2" xfId="1146" xr:uid="{00000000-0005-0000-0000-000065040000}"/>
    <cellStyle name="_ÿÿÿÿÿ_Kh ql62 (2010) 11-09" xfId="1147" xr:uid="{00000000-0005-0000-0000-000062040000}"/>
    <cellStyle name="_ÿÿÿÿÿ_KH TPCP vung TNB (03-1-2012)" xfId="1148" xr:uid="{00000000-0005-0000-0000-000063040000}"/>
    <cellStyle name="_ÿÿÿÿÿ_Khung 2012" xfId="1149" xr:uid="{00000000-0005-0000-0000-000064040000}"/>
    <cellStyle name="~1" xfId="1150" xr:uid="{00000000-0005-0000-0000-000066040000}"/>
    <cellStyle name="’Ê‰Ý [0.00]_laroux" xfId="1151" xr:uid="{00000000-0005-0000-0000-000067040000}"/>
    <cellStyle name="’Ê‰Ý_laroux" xfId="1152" xr:uid="{00000000-0005-0000-0000-000068040000}"/>
    <cellStyle name="¤@¯ë_CHI PHI QUAN LY 1-00" xfId="1153" xr:uid="{00000000-0005-0000-0000-000069040000}"/>
    <cellStyle name="•W?_Format" xfId="1154" xr:uid="{00000000-0005-0000-0000-00006A040000}"/>
    <cellStyle name="•W€_’·Šú‰p•¶" xfId="1155" xr:uid="{00000000-0005-0000-0000-00006B040000}"/>
    <cellStyle name="•W_’·Šú‰p•¶" xfId="1156" xr:uid="{00000000-0005-0000-0000-00006C040000}"/>
    <cellStyle name="W_MARINE" xfId="1157" xr:uid="{00000000-0005-0000-0000-00006D040000}"/>
    <cellStyle name="0" xfId="1158" xr:uid="{00000000-0005-0000-0000-00006E040000}"/>
    <cellStyle name="0 2" xfId="1159" xr:uid="{00000000-0005-0000-0000-00006F040000}"/>
    <cellStyle name="0,0_x000a__x000a_NA_x000a__x000a_" xfId="1160" xr:uid="{00000000-0005-0000-0000-000070040000}"/>
    <cellStyle name="0,0_x000d__x000a_NA_x000d__x000a_" xfId="1161" xr:uid="{00000000-0005-0000-0000-000071040000}"/>
    <cellStyle name="0,0_x000d__x000a_NA_x000d__x000a_ 2" xfId="1162" xr:uid="{00000000-0005-0000-0000-000072040000}"/>
    <cellStyle name="0,0_x000d__x000a_NA_x000d__x000a__Thanh hoa chinh thuc 28-2" xfId="1163" xr:uid="{00000000-0005-0000-0000-000073040000}"/>
    <cellStyle name="0,0_x005f_x000d__x005f_x000a_NA_x005f_x000d__x005f_x000a_" xfId="1164" xr:uid="{00000000-0005-0000-0000-000074040000}"/>
    <cellStyle name="0.0" xfId="1165" xr:uid="{00000000-0005-0000-0000-000075040000}"/>
    <cellStyle name="0.0 2" xfId="1166" xr:uid="{00000000-0005-0000-0000-000076040000}"/>
    <cellStyle name="0.00" xfId="1167" xr:uid="{00000000-0005-0000-0000-000077040000}"/>
    <cellStyle name="0.00 2" xfId="1168" xr:uid="{00000000-0005-0000-0000-000078040000}"/>
    <cellStyle name="1" xfId="1169" xr:uid="{00000000-0005-0000-0000-000079040000}"/>
    <cellStyle name="1 2" xfId="1170" xr:uid="{00000000-0005-0000-0000-00007A040000}"/>
    <cellStyle name="1_!1 1 bao cao giao KH ve HTCMT vung TNB   12-12-2011" xfId="1171" xr:uid="{00000000-0005-0000-0000-00007B040000}"/>
    <cellStyle name="1_BAO GIA NGAY 24-10-08 (co dam)" xfId="1172" xr:uid="{00000000-0005-0000-0000-00007C040000}"/>
    <cellStyle name="1_Bieu4HTMT" xfId="1173" xr:uid="{00000000-0005-0000-0000-00007D040000}"/>
    <cellStyle name="1_Book1" xfId="1174" xr:uid="{00000000-0005-0000-0000-00007E040000}"/>
    <cellStyle name="1_Book1_1" xfId="1175" xr:uid="{00000000-0005-0000-0000-00007F040000}"/>
    <cellStyle name="1_Book1_1_!1 1 bao cao giao KH ve HTCMT vung TNB   12-12-2011" xfId="1176" xr:uid="{00000000-0005-0000-0000-000080040000}"/>
    <cellStyle name="1_Book1_1_Bieu4HTMT" xfId="1177" xr:uid="{00000000-0005-0000-0000-000081040000}"/>
    <cellStyle name="1_Book1_1_Bieu4HTMT_!1 1 bao cao giao KH ve HTCMT vung TNB   12-12-2011" xfId="1178" xr:uid="{00000000-0005-0000-0000-000082040000}"/>
    <cellStyle name="1_Book1_1_Bieu4HTMT_KH TPCP vung TNB (03-1-2012)" xfId="1179" xr:uid="{00000000-0005-0000-0000-000083040000}"/>
    <cellStyle name="1_Book1_1_KH TPCP vung TNB (03-1-2012)" xfId="1180" xr:uid="{00000000-0005-0000-0000-000084040000}"/>
    <cellStyle name="1_Cau thuy dien Ban La (Cu Anh)" xfId="1181" xr:uid="{00000000-0005-0000-0000-000085040000}"/>
    <cellStyle name="1_Cau thuy dien Ban La (Cu Anh)_!1 1 bao cao giao KH ve HTCMT vung TNB   12-12-2011" xfId="1182" xr:uid="{00000000-0005-0000-0000-000086040000}"/>
    <cellStyle name="1_Cau thuy dien Ban La (Cu Anh)_Bieu4HTMT" xfId="1183" xr:uid="{00000000-0005-0000-0000-000087040000}"/>
    <cellStyle name="1_Cau thuy dien Ban La (Cu Anh)_Bieu4HTMT_!1 1 bao cao giao KH ve HTCMT vung TNB   12-12-2011" xfId="1184" xr:uid="{00000000-0005-0000-0000-000088040000}"/>
    <cellStyle name="1_Cau thuy dien Ban La (Cu Anh)_Bieu4HTMT_KH TPCP vung TNB (03-1-2012)" xfId="1185" xr:uid="{00000000-0005-0000-0000-000089040000}"/>
    <cellStyle name="1_Cau thuy dien Ban La (Cu Anh)_KH TPCP vung TNB (03-1-2012)" xfId="1186" xr:uid="{00000000-0005-0000-0000-00008A040000}"/>
    <cellStyle name="1_Cong trinh co y kien LD_Dang_NN_2011-Tay nguyen-9-10" xfId="1187" xr:uid="{00000000-0005-0000-0000-00008B040000}"/>
    <cellStyle name="1_Du toan 558 (Km17+508.12 - Km 22)" xfId="1188" xr:uid="{00000000-0005-0000-0000-00008C040000}"/>
    <cellStyle name="1_Du toan 558 (Km17+508.12 - Km 22)_!1 1 bao cao giao KH ve HTCMT vung TNB   12-12-2011" xfId="1189" xr:uid="{00000000-0005-0000-0000-00008D040000}"/>
    <cellStyle name="1_Du toan 558 (Km17+508.12 - Km 22)_Bieu4HTMT" xfId="1190" xr:uid="{00000000-0005-0000-0000-00008E040000}"/>
    <cellStyle name="1_Du toan 558 (Km17+508.12 - Km 22)_Bieu4HTMT_!1 1 bao cao giao KH ve HTCMT vung TNB   12-12-2011" xfId="1191" xr:uid="{00000000-0005-0000-0000-00008F040000}"/>
    <cellStyle name="1_Du toan 558 (Km17+508.12 - Km 22)_Bieu4HTMT_KH TPCP vung TNB (03-1-2012)" xfId="1192" xr:uid="{00000000-0005-0000-0000-000090040000}"/>
    <cellStyle name="1_Du toan 558 (Km17+508.12 - Km 22)_KH TPCP vung TNB (03-1-2012)" xfId="1193" xr:uid="{00000000-0005-0000-0000-000091040000}"/>
    <cellStyle name="1_Gia_VLQL48_duyet " xfId="1194" xr:uid="{00000000-0005-0000-0000-000092040000}"/>
    <cellStyle name="1_Gia_VLQL48_duyet _!1 1 bao cao giao KH ve HTCMT vung TNB   12-12-2011" xfId="1195" xr:uid="{00000000-0005-0000-0000-000093040000}"/>
    <cellStyle name="1_Gia_VLQL48_duyet _Bieu4HTMT" xfId="1196" xr:uid="{00000000-0005-0000-0000-000094040000}"/>
    <cellStyle name="1_Gia_VLQL48_duyet _Bieu4HTMT_!1 1 bao cao giao KH ve HTCMT vung TNB   12-12-2011" xfId="1197" xr:uid="{00000000-0005-0000-0000-000095040000}"/>
    <cellStyle name="1_Gia_VLQL48_duyet _Bieu4HTMT_KH TPCP vung TNB (03-1-2012)" xfId="1198" xr:uid="{00000000-0005-0000-0000-000096040000}"/>
    <cellStyle name="1_Gia_VLQL48_duyet _KH TPCP vung TNB (03-1-2012)" xfId="1199" xr:uid="{00000000-0005-0000-0000-000097040000}"/>
    <cellStyle name="1_KlQdinhduyet" xfId="1200" xr:uid="{00000000-0005-0000-0000-00009B040000}"/>
    <cellStyle name="1_KlQdinhduyet_!1 1 bao cao giao KH ve HTCMT vung TNB   12-12-2011" xfId="1201" xr:uid="{00000000-0005-0000-0000-00009C040000}"/>
    <cellStyle name="1_KlQdinhduyet_Bieu4HTMT" xfId="1202" xr:uid="{00000000-0005-0000-0000-00009D040000}"/>
    <cellStyle name="1_KlQdinhduyet_Bieu4HTMT_!1 1 bao cao giao KH ve HTCMT vung TNB   12-12-2011" xfId="1203" xr:uid="{00000000-0005-0000-0000-00009E040000}"/>
    <cellStyle name="1_KlQdinhduyet_Bieu4HTMT_KH TPCP vung TNB (03-1-2012)" xfId="1204" xr:uid="{00000000-0005-0000-0000-00009F040000}"/>
    <cellStyle name="1_KlQdinhduyet_KH TPCP vung TNB (03-1-2012)" xfId="1205" xr:uid="{00000000-0005-0000-0000-0000A0040000}"/>
    <cellStyle name="1_Kh ql62 (2010) 11-09" xfId="1206" xr:uid="{00000000-0005-0000-0000-000098040000}"/>
    <cellStyle name="1_KH TPCP vung TNB (03-1-2012)" xfId="1207" xr:uid="{00000000-0005-0000-0000-000099040000}"/>
    <cellStyle name="1_Khung 2012" xfId="1208" xr:uid="{00000000-0005-0000-0000-00009A040000}"/>
    <cellStyle name="1_TN - Ho tro khac 2011" xfId="1209" xr:uid="{00000000-0005-0000-0000-0000A1040000}"/>
    <cellStyle name="1_TRUNG PMU 5" xfId="1210" xr:uid="{00000000-0005-0000-0000-0000A2040000}"/>
    <cellStyle name="1_ÿÿÿÿÿ" xfId="1211" xr:uid="{00000000-0005-0000-0000-0000A3040000}"/>
    <cellStyle name="1_ÿÿÿÿÿ_Bieu tong hop nhu cau ung 2011 da chon loc -Mien nui" xfId="1212" xr:uid="{00000000-0005-0000-0000-0000A4040000}"/>
    <cellStyle name="1_ÿÿÿÿÿ_Bieu tong hop nhu cau ung 2011 da chon loc -Mien nui 2" xfId="1213" xr:uid="{00000000-0005-0000-0000-0000A5040000}"/>
    <cellStyle name="1_ÿÿÿÿÿ_Kh ql62 (2010) 11-09" xfId="1214" xr:uid="{00000000-0005-0000-0000-0000A6040000}"/>
    <cellStyle name="1_ÿÿÿÿÿ_Khung 2012" xfId="1215" xr:uid="{00000000-0005-0000-0000-0000A7040000}"/>
    <cellStyle name="15" xfId="1216" xr:uid="{00000000-0005-0000-0000-0000A8040000}"/>
    <cellStyle name="18" xfId="1217" xr:uid="{00000000-0005-0000-0000-0000A9040000}"/>
    <cellStyle name="¹éºÐÀ²_      " xfId="1218" xr:uid="{00000000-0005-0000-0000-0000AA040000}"/>
    <cellStyle name="2" xfId="1219" xr:uid="{00000000-0005-0000-0000-0000AB040000}"/>
    <cellStyle name="2_Book1" xfId="1220" xr:uid="{00000000-0005-0000-0000-0000AC040000}"/>
    <cellStyle name="2_Book1_1" xfId="1221" xr:uid="{00000000-0005-0000-0000-0000AD040000}"/>
    <cellStyle name="2_Book1_1_!1 1 bao cao giao KH ve HTCMT vung TNB   12-12-2011" xfId="1222" xr:uid="{00000000-0005-0000-0000-0000AE040000}"/>
    <cellStyle name="2_Book1_1_Bieu4HTMT" xfId="1223" xr:uid="{00000000-0005-0000-0000-0000AF040000}"/>
    <cellStyle name="2_Book1_1_Bieu4HTMT_!1 1 bao cao giao KH ve HTCMT vung TNB   12-12-2011" xfId="1224" xr:uid="{00000000-0005-0000-0000-0000B0040000}"/>
    <cellStyle name="2_Book1_1_Bieu4HTMT_KH TPCP vung TNB (03-1-2012)" xfId="1225" xr:uid="{00000000-0005-0000-0000-0000B1040000}"/>
    <cellStyle name="2_Book1_1_KH TPCP vung TNB (03-1-2012)" xfId="1226" xr:uid="{00000000-0005-0000-0000-0000B2040000}"/>
    <cellStyle name="2_Cau thuy dien Ban La (Cu Anh)" xfId="1227" xr:uid="{00000000-0005-0000-0000-0000B3040000}"/>
    <cellStyle name="2_Cau thuy dien Ban La (Cu Anh)_!1 1 bao cao giao KH ve HTCMT vung TNB   12-12-2011" xfId="1228" xr:uid="{00000000-0005-0000-0000-0000B4040000}"/>
    <cellStyle name="2_Cau thuy dien Ban La (Cu Anh)_Bieu4HTMT" xfId="1229" xr:uid="{00000000-0005-0000-0000-0000B5040000}"/>
    <cellStyle name="2_Cau thuy dien Ban La (Cu Anh)_Bieu4HTMT_!1 1 bao cao giao KH ve HTCMT vung TNB   12-12-2011" xfId="1230" xr:uid="{00000000-0005-0000-0000-0000B6040000}"/>
    <cellStyle name="2_Cau thuy dien Ban La (Cu Anh)_Bieu4HTMT_KH TPCP vung TNB (03-1-2012)" xfId="1231" xr:uid="{00000000-0005-0000-0000-0000B7040000}"/>
    <cellStyle name="2_Cau thuy dien Ban La (Cu Anh)_KH TPCP vung TNB (03-1-2012)" xfId="1232" xr:uid="{00000000-0005-0000-0000-0000B8040000}"/>
    <cellStyle name="2_Du toan 558 (Km17+508.12 - Km 22)" xfId="1233" xr:uid="{00000000-0005-0000-0000-0000B9040000}"/>
    <cellStyle name="2_Du toan 558 (Km17+508.12 - Km 22)_!1 1 bao cao giao KH ve HTCMT vung TNB   12-12-2011" xfId="1234" xr:uid="{00000000-0005-0000-0000-0000BA040000}"/>
    <cellStyle name="2_Du toan 558 (Km17+508.12 - Km 22)_Bieu4HTMT" xfId="1235" xr:uid="{00000000-0005-0000-0000-0000BB040000}"/>
    <cellStyle name="2_Du toan 558 (Km17+508.12 - Km 22)_Bieu4HTMT_!1 1 bao cao giao KH ve HTCMT vung TNB   12-12-2011" xfId="1236" xr:uid="{00000000-0005-0000-0000-0000BC040000}"/>
    <cellStyle name="2_Du toan 558 (Km17+508.12 - Km 22)_Bieu4HTMT_KH TPCP vung TNB (03-1-2012)" xfId="1237" xr:uid="{00000000-0005-0000-0000-0000BD040000}"/>
    <cellStyle name="2_Du toan 558 (Km17+508.12 - Km 22)_KH TPCP vung TNB (03-1-2012)" xfId="1238" xr:uid="{00000000-0005-0000-0000-0000BE040000}"/>
    <cellStyle name="2_Gia_VLQL48_duyet " xfId="1239" xr:uid="{00000000-0005-0000-0000-0000BF040000}"/>
    <cellStyle name="2_Gia_VLQL48_duyet _!1 1 bao cao giao KH ve HTCMT vung TNB   12-12-2011" xfId="1240" xr:uid="{00000000-0005-0000-0000-0000C0040000}"/>
    <cellStyle name="2_Gia_VLQL48_duyet _Bieu4HTMT" xfId="1241" xr:uid="{00000000-0005-0000-0000-0000C1040000}"/>
    <cellStyle name="2_Gia_VLQL48_duyet _Bieu4HTMT_!1 1 bao cao giao KH ve HTCMT vung TNB   12-12-2011" xfId="1242" xr:uid="{00000000-0005-0000-0000-0000C2040000}"/>
    <cellStyle name="2_Gia_VLQL48_duyet _Bieu4HTMT_KH TPCP vung TNB (03-1-2012)" xfId="1243" xr:uid="{00000000-0005-0000-0000-0000C3040000}"/>
    <cellStyle name="2_Gia_VLQL48_duyet _KH TPCP vung TNB (03-1-2012)" xfId="1244" xr:uid="{00000000-0005-0000-0000-0000C4040000}"/>
    <cellStyle name="2_KlQdinhduyet" xfId="1245" xr:uid="{00000000-0005-0000-0000-0000C5040000}"/>
    <cellStyle name="2_KlQdinhduyet_!1 1 bao cao giao KH ve HTCMT vung TNB   12-12-2011" xfId="1246" xr:uid="{00000000-0005-0000-0000-0000C6040000}"/>
    <cellStyle name="2_KlQdinhduyet_Bieu4HTMT" xfId="1247" xr:uid="{00000000-0005-0000-0000-0000C7040000}"/>
    <cellStyle name="2_KlQdinhduyet_Bieu4HTMT_!1 1 bao cao giao KH ve HTCMT vung TNB   12-12-2011" xfId="1248" xr:uid="{00000000-0005-0000-0000-0000C8040000}"/>
    <cellStyle name="2_KlQdinhduyet_Bieu4HTMT_KH TPCP vung TNB (03-1-2012)" xfId="1249" xr:uid="{00000000-0005-0000-0000-0000C9040000}"/>
    <cellStyle name="2_KlQdinhduyet_KH TPCP vung TNB (03-1-2012)" xfId="1250" xr:uid="{00000000-0005-0000-0000-0000CA040000}"/>
    <cellStyle name="2_TRUNG PMU 5" xfId="1251" xr:uid="{00000000-0005-0000-0000-0000CB040000}"/>
    <cellStyle name="2_ÿÿÿÿÿ" xfId="1252" xr:uid="{00000000-0005-0000-0000-0000CC040000}"/>
    <cellStyle name="2_ÿÿÿÿÿ_Bieu tong hop nhu cau ung 2011 da chon loc -Mien nui" xfId="1253" xr:uid="{00000000-0005-0000-0000-0000CD040000}"/>
    <cellStyle name="2_ÿÿÿÿÿ_Bieu tong hop nhu cau ung 2011 da chon loc -Mien nui 2" xfId="1254" xr:uid="{00000000-0005-0000-0000-0000CE040000}"/>
    <cellStyle name="20% - Accent1 2" xfId="1255" xr:uid="{00000000-0005-0000-0000-0000CF040000}"/>
    <cellStyle name="20% - Accent2 2" xfId="1256" xr:uid="{00000000-0005-0000-0000-0000D0040000}"/>
    <cellStyle name="20% - Accent3 2" xfId="1257" xr:uid="{00000000-0005-0000-0000-0000D1040000}"/>
    <cellStyle name="20% - Accent4 2" xfId="1258" xr:uid="{00000000-0005-0000-0000-0000D2040000}"/>
    <cellStyle name="20% - Accent5 2" xfId="1259" xr:uid="{00000000-0005-0000-0000-0000D3040000}"/>
    <cellStyle name="20% - Accent6 2" xfId="1260" xr:uid="{00000000-0005-0000-0000-0000D4040000}"/>
    <cellStyle name="-2001" xfId="1261" xr:uid="{00000000-0005-0000-0000-0000D5040000}"/>
    <cellStyle name="3" xfId="1262" xr:uid="{00000000-0005-0000-0000-0000D6040000}"/>
    <cellStyle name="3_Book1" xfId="1263" xr:uid="{00000000-0005-0000-0000-0000D7040000}"/>
    <cellStyle name="3_Book1_1" xfId="1264" xr:uid="{00000000-0005-0000-0000-0000D8040000}"/>
    <cellStyle name="3_Book1_1_!1 1 bao cao giao KH ve HTCMT vung TNB   12-12-2011" xfId="1265" xr:uid="{00000000-0005-0000-0000-0000D9040000}"/>
    <cellStyle name="3_Book1_1_Bieu4HTMT" xfId="1266" xr:uid="{00000000-0005-0000-0000-0000DA040000}"/>
    <cellStyle name="3_Book1_1_Bieu4HTMT_!1 1 bao cao giao KH ve HTCMT vung TNB   12-12-2011" xfId="1267" xr:uid="{00000000-0005-0000-0000-0000DB040000}"/>
    <cellStyle name="3_Book1_1_Bieu4HTMT_KH TPCP vung TNB (03-1-2012)" xfId="1268" xr:uid="{00000000-0005-0000-0000-0000DC040000}"/>
    <cellStyle name="3_Book1_1_KH TPCP vung TNB (03-1-2012)" xfId="1269" xr:uid="{00000000-0005-0000-0000-0000DD040000}"/>
    <cellStyle name="3_Cau thuy dien Ban La (Cu Anh)" xfId="1270" xr:uid="{00000000-0005-0000-0000-0000DE040000}"/>
    <cellStyle name="3_Cau thuy dien Ban La (Cu Anh)_!1 1 bao cao giao KH ve HTCMT vung TNB   12-12-2011" xfId="1271" xr:uid="{00000000-0005-0000-0000-0000DF040000}"/>
    <cellStyle name="3_Cau thuy dien Ban La (Cu Anh)_Bieu4HTMT" xfId="1272" xr:uid="{00000000-0005-0000-0000-0000E0040000}"/>
    <cellStyle name="3_Cau thuy dien Ban La (Cu Anh)_Bieu4HTMT_!1 1 bao cao giao KH ve HTCMT vung TNB   12-12-2011" xfId="1273" xr:uid="{00000000-0005-0000-0000-0000E1040000}"/>
    <cellStyle name="3_Cau thuy dien Ban La (Cu Anh)_Bieu4HTMT_KH TPCP vung TNB (03-1-2012)" xfId="1274" xr:uid="{00000000-0005-0000-0000-0000E2040000}"/>
    <cellStyle name="3_Cau thuy dien Ban La (Cu Anh)_KH TPCP vung TNB (03-1-2012)" xfId="1275" xr:uid="{00000000-0005-0000-0000-0000E3040000}"/>
    <cellStyle name="3_Du toan 558 (Km17+508.12 - Km 22)" xfId="1276" xr:uid="{00000000-0005-0000-0000-0000E4040000}"/>
    <cellStyle name="3_Du toan 558 (Km17+508.12 - Km 22)_!1 1 bao cao giao KH ve HTCMT vung TNB   12-12-2011" xfId="1277" xr:uid="{00000000-0005-0000-0000-0000E5040000}"/>
    <cellStyle name="3_Du toan 558 (Km17+508.12 - Km 22)_Bieu4HTMT" xfId="1278" xr:uid="{00000000-0005-0000-0000-0000E6040000}"/>
    <cellStyle name="3_Du toan 558 (Km17+508.12 - Km 22)_Bieu4HTMT_!1 1 bao cao giao KH ve HTCMT vung TNB   12-12-2011" xfId="1279" xr:uid="{00000000-0005-0000-0000-0000E7040000}"/>
    <cellStyle name="3_Du toan 558 (Km17+508.12 - Km 22)_Bieu4HTMT_KH TPCP vung TNB (03-1-2012)" xfId="1280" xr:uid="{00000000-0005-0000-0000-0000E8040000}"/>
    <cellStyle name="3_Du toan 558 (Km17+508.12 - Km 22)_KH TPCP vung TNB (03-1-2012)" xfId="1281" xr:uid="{00000000-0005-0000-0000-0000E9040000}"/>
    <cellStyle name="3_Gia_VLQL48_duyet " xfId="1282" xr:uid="{00000000-0005-0000-0000-0000EA040000}"/>
    <cellStyle name="3_Gia_VLQL48_duyet _!1 1 bao cao giao KH ve HTCMT vung TNB   12-12-2011" xfId="1283" xr:uid="{00000000-0005-0000-0000-0000EB040000}"/>
    <cellStyle name="3_Gia_VLQL48_duyet _Bieu4HTMT" xfId="1284" xr:uid="{00000000-0005-0000-0000-0000EC040000}"/>
    <cellStyle name="3_Gia_VLQL48_duyet _Bieu4HTMT_!1 1 bao cao giao KH ve HTCMT vung TNB   12-12-2011" xfId="1285" xr:uid="{00000000-0005-0000-0000-0000ED040000}"/>
    <cellStyle name="3_Gia_VLQL48_duyet _Bieu4HTMT_KH TPCP vung TNB (03-1-2012)" xfId="1286" xr:uid="{00000000-0005-0000-0000-0000EE040000}"/>
    <cellStyle name="3_Gia_VLQL48_duyet _KH TPCP vung TNB (03-1-2012)" xfId="1287" xr:uid="{00000000-0005-0000-0000-0000EF040000}"/>
    <cellStyle name="3_KlQdinhduyet" xfId="1288" xr:uid="{00000000-0005-0000-0000-0000F0040000}"/>
    <cellStyle name="3_KlQdinhduyet_!1 1 bao cao giao KH ve HTCMT vung TNB   12-12-2011" xfId="1289" xr:uid="{00000000-0005-0000-0000-0000F1040000}"/>
    <cellStyle name="3_KlQdinhduyet_Bieu4HTMT" xfId="1290" xr:uid="{00000000-0005-0000-0000-0000F2040000}"/>
    <cellStyle name="3_KlQdinhduyet_Bieu4HTMT_!1 1 bao cao giao KH ve HTCMT vung TNB   12-12-2011" xfId="1291" xr:uid="{00000000-0005-0000-0000-0000F3040000}"/>
    <cellStyle name="3_KlQdinhduyet_Bieu4HTMT_KH TPCP vung TNB (03-1-2012)" xfId="1292" xr:uid="{00000000-0005-0000-0000-0000F4040000}"/>
    <cellStyle name="3_KlQdinhduyet_KH TPCP vung TNB (03-1-2012)" xfId="1293" xr:uid="{00000000-0005-0000-0000-0000F5040000}"/>
    <cellStyle name="3_ÿÿÿÿÿ" xfId="1294" xr:uid="{00000000-0005-0000-0000-0000F6040000}"/>
    <cellStyle name="4" xfId="1295" xr:uid="{00000000-0005-0000-0000-0000F7040000}"/>
    <cellStyle name="4_Book1" xfId="1296" xr:uid="{00000000-0005-0000-0000-0000F8040000}"/>
    <cellStyle name="4_Book1_1" xfId="1297" xr:uid="{00000000-0005-0000-0000-0000F9040000}"/>
    <cellStyle name="4_Book1_1_!1 1 bao cao giao KH ve HTCMT vung TNB   12-12-2011" xfId="1298" xr:uid="{00000000-0005-0000-0000-0000FA040000}"/>
    <cellStyle name="4_Book1_1_Bieu4HTMT" xfId="1299" xr:uid="{00000000-0005-0000-0000-0000FB040000}"/>
    <cellStyle name="4_Book1_1_Bieu4HTMT_!1 1 bao cao giao KH ve HTCMT vung TNB   12-12-2011" xfId="1300" xr:uid="{00000000-0005-0000-0000-0000FC040000}"/>
    <cellStyle name="4_Book1_1_Bieu4HTMT_KH TPCP vung TNB (03-1-2012)" xfId="1301" xr:uid="{00000000-0005-0000-0000-0000FD040000}"/>
    <cellStyle name="4_Book1_1_KH TPCP vung TNB (03-1-2012)" xfId="1302" xr:uid="{00000000-0005-0000-0000-0000FE040000}"/>
    <cellStyle name="4_Cau thuy dien Ban La (Cu Anh)" xfId="1303" xr:uid="{00000000-0005-0000-0000-0000FF040000}"/>
    <cellStyle name="4_Cau thuy dien Ban La (Cu Anh)_!1 1 bao cao giao KH ve HTCMT vung TNB   12-12-2011" xfId="1304" xr:uid="{00000000-0005-0000-0000-000000050000}"/>
    <cellStyle name="4_Cau thuy dien Ban La (Cu Anh)_Bieu4HTMT" xfId="1305" xr:uid="{00000000-0005-0000-0000-000001050000}"/>
    <cellStyle name="4_Cau thuy dien Ban La (Cu Anh)_Bieu4HTMT_!1 1 bao cao giao KH ve HTCMT vung TNB   12-12-2011" xfId="1306" xr:uid="{00000000-0005-0000-0000-000002050000}"/>
    <cellStyle name="4_Cau thuy dien Ban La (Cu Anh)_Bieu4HTMT_KH TPCP vung TNB (03-1-2012)" xfId="1307" xr:uid="{00000000-0005-0000-0000-000003050000}"/>
    <cellStyle name="4_Cau thuy dien Ban La (Cu Anh)_KH TPCP vung TNB (03-1-2012)" xfId="1308" xr:uid="{00000000-0005-0000-0000-000004050000}"/>
    <cellStyle name="4_Du toan 558 (Km17+508.12 - Km 22)" xfId="1309" xr:uid="{00000000-0005-0000-0000-000005050000}"/>
    <cellStyle name="4_Du toan 558 (Km17+508.12 - Km 22)_!1 1 bao cao giao KH ve HTCMT vung TNB   12-12-2011" xfId="1310" xr:uid="{00000000-0005-0000-0000-000006050000}"/>
    <cellStyle name="4_Du toan 558 (Km17+508.12 - Km 22)_Bieu4HTMT" xfId="1311" xr:uid="{00000000-0005-0000-0000-000007050000}"/>
    <cellStyle name="4_Du toan 558 (Km17+508.12 - Km 22)_Bieu4HTMT_!1 1 bao cao giao KH ve HTCMT vung TNB   12-12-2011" xfId="1312" xr:uid="{00000000-0005-0000-0000-000008050000}"/>
    <cellStyle name="4_Du toan 558 (Km17+508.12 - Km 22)_Bieu4HTMT_KH TPCP vung TNB (03-1-2012)" xfId="1313" xr:uid="{00000000-0005-0000-0000-000009050000}"/>
    <cellStyle name="4_Du toan 558 (Km17+508.12 - Km 22)_KH TPCP vung TNB (03-1-2012)" xfId="1314" xr:uid="{00000000-0005-0000-0000-00000A050000}"/>
    <cellStyle name="4_Gia_VLQL48_duyet " xfId="1315" xr:uid="{00000000-0005-0000-0000-00000B050000}"/>
    <cellStyle name="4_Gia_VLQL48_duyet _!1 1 bao cao giao KH ve HTCMT vung TNB   12-12-2011" xfId="1316" xr:uid="{00000000-0005-0000-0000-00000C050000}"/>
    <cellStyle name="4_Gia_VLQL48_duyet _Bieu4HTMT" xfId="1317" xr:uid="{00000000-0005-0000-0000-00000D050000}"/>
    <cellStyle name="4_Gia_VLQL48_duyet _Bieu4HTMT_!1 1 bao cao giao KH ve HTCMT vung TNB   12-12-2011" xfId="1318" xr:uid="{00000000-0005-0000-0000-00000E050000}"/>
    <cellStyle name="4_Gia_VLQL48_duyet _Bieu4HTMT_KH TPCP vung TNB (03-1-2012)" xfId="1319" xr:uid="{00000000-0005-0000-0000-00000F050000}"/>
    <cellStyle name="4_Gia_VLQL48_duyet _KH TPCP vung TNB (03-1-2012)" xfId="1320" xr:uid="{00000000-0005-0000-0000-000010050000}"/>
    <cellStyle name="4_KlQdinhduyet" xfId="1321" xr:uid="{00000000-0005-0000-0000-000011050000}"/>
    <cellStyle name="4_KlQdinhduyet_!1 1 bao cao giao KH ve HTCMT vung TNB   12-12-2011" xfId="1322" xr:uid="{00000000-0005-0000-0000-000012050000}"/>
    <cellStyle name="4_KlQdinhduyet_Bieu4HTMT" xfId="1323" xr:uid="{00000000-0005-0000-0000-000013050000}"/>
    <cellStyle name="4_KlQdinhduyet_Bieu4HTMT_!1 1 bao cao giao KH ve HTCMT vung TNB   12-12-2011" xfId="1324" xr:uid="{00000000-0005-0000-0000-000014050000}"/>
    <cellStyle name="4_KlQdinhduyet_Bieu4HTMT_KH TPCP vung TNB (03-1-2012)" xfId="1325" xr:uid="{00000000-0005-0000-0000-000015050000}"/>
    <cellStyle name="4_KlQdinhduyet_KH TPCP vung TNB (03-1-2012)" xfId="1326" xr:uid="{00000000-0005-0000-0000-000016050000}"/>
    <cellStyle name="4_ÿÿÿÿÿ" xfId="1327" xr:uid="{00000000-0005-0000-0000-000017050000}"/>
    <cellStyle name="40% - Accent1 2" xfId="1328" xr:uid="{00000000-0005-0000-0000-000018050000}"/>
    <cellStyle name="40% - Accent2 2" xfId="1329" xr:uid="{00000000-0005-0000-0000-000019050000}"/>
    <cellStyle name="40% - Accent3 2" xfId="1330" xr:uid="{00000000-0005-0000-0000-00001A050000}"/>
    <cellStyle name="40% - Accent4 2" xfId="1331" xr:uid="{00000000-0005-0000-0000-00001B050000}"/>
    <cellStyle name="40% - Accent5 2" xfId="1332" xr:uid="{00000000-0005-0000-0000-00001C050000}"/>
    <cellStyle name="40% - Accent6 2" xfId="1333" xr:uid="{00000000-0005-0000-0000-00001D050000}"/>
    <cellStyle name="52" xfId="1334" xr:uid="{00000000-0005-0000-0000-00001E050000}"/>
    <cellStyle name="6" xfId="1335" xr:uid="{00000000-0005-0000-0000-00001F050000}"/>
    <cellStyle name="6_15_10_2013 BC nhu cau von doi ung ODA (2014-2016) ngay 15102013 Sua" xfId="1336" xr:uid="{00000000-0005-0000-0000-000020050000}"/>
    <cellStyle name="6_BC nhu cau von doi ung ODA nganh NN (BKH)" xfId="1337" xr:uid="{00000000-0005-0000-0000-000021050000}"/>
    <cellStyle name="6_BC nhu cau von doi ung ODA nganh NN (BKH)_05-12  KH trung han 2016-2020 - Liem Thinh edited" xfId="1338" xr:uid="{00000000-0005-0000-0000-000022050000}"/>
    <cellStyle name="6_BC nhu cau von doi ung ODA nganh NN (BKH)_Copy of 05-12  KH trung han 2016-2020 - Liem Thinh edited (1)" xfId="1339" xr:uid="{00000000-0005-0000-0000-000023050000}"/>
    <cellStyle name="6_BC Tai co cau (bieu TH)" xfId="1340" xr:uid="{00000000-0005-0000-0000-000024050000}"/>
    <cellStyle name="6_BC Tai co cau (bieu TH)_05-12  KH trung han 2016-2020 - Liem Thinh edited" xfId="1341" xr:uid="{00000000-0005-0000-0000-000025050000}"/>
    <cellStyle name="6_BC Tai co cau (bieu TH)_Copy of 05-12  KH trung han 2016-2020 - Liem Thinh edited (1)" xfId="1342" xr:uid="{00000000-0005-0000-0000-000026050000}"/>
    <cellStyle name="6_Cong trinh co y kien LD_Dang_NN_2011-Tay nguyen-9-10" xfId="1343" xr:uid="{00000000-0005-0000-0000-000027050000}"/>
    <cellStyle name="6_Cong trinh co y kien LD_Dang_NN_2011-Tay nguyen-9-10_!1 1 bao cao giao KH ve HTCMT vung TNB   12-12-2011" xfId="1344" xr:uid="{00000000-0005-0000-0000-000028050000}"/>
    <cellStyle name="6_Cong trinh co y kien LD_Dang_NN_2011-Tay nguyen-9-10_Bieu4HTMT" xfId="1345" xr:uid="{00000000-0005-0000-0000-000029050000}"/>
    <cellStyle name="6_Cong trinh co y kien LD_Dang_NN_2011-Tay nguyen-9-10_Bieu4HTMT_!1 1 bao cao giao KH ve HTCMT vung TNB   12-12-2011" xfId="1346" xr:uid="{00000000-0005-0000-0000-00002A050000}"/>
    <cellStyle name="6_Cong trinh co y kien LD_Dang_NN_2011-Tay nguyen-9-10_Bieu4HTMT_KH TPCP vung TNB (03-1-2012)" xfId="1347" xr:uid="{00000000-0005-0000-0000-00002B050000}"/>
    <cellStyle name="6_Cong trinh co y kien LD_Dang_NN_2011-Tay nguyen-9-10_KH TPCP vung TNB (03-1-2012)" xfId="1348" xr:uid="{00000000-0005-0000-0000-00002C050000}"/>
    <cellStyle name="6_DK 2014-2015 final" xfId="1349" xr:uid="{00000000-0005-0000-0000-00002D050000}"/>
    <cellStyle name="6_DK 2014-2015 final_05-12  KH trung han 2016-2020 - Liem Thinh edited" xfId="1350" xr:uid="{00000000-0005-0000-0000-00002E050000}"/>
    <cellStyle name="6_DK 2014-2015 final_Copy of 05-12  KH trung han 2016-2020 - Liem Thinh edited (1)" xfId="1351" xr:uid="{00000000-0005-0000-0000-00002F050000}"/>
    <cellStyle name="6_DK 2014-2015 new" xfId="1352" xr:uid="{00000000-0005-0000-0000-000030050000}"/>
    <cellStyle name="6_DK 2014-2015 new_05-12  KH trung han 2016-2020 - Liem Thinh edited" xfId="1353" xr:uid="{00000000-0005-0000-0000-000031050000}"/>
    <cellStyle name="6_DK 2014-2015 new_Copy of 05-12  KH trung han 2016-2020 - Liem Thinh edited (1)" xfId="1354" xr:uid="{00000000-0005-0000-0000-000032050000}"/>
    <cellStyle name="6_DK KH CBDT 2014 11-11-2013" xfId="1355" xr:uid="{00000000-0005-0000-0000-000033050000}"/>
    <cellStyle name="6_DK KH CBDT 2014 11-11-2013(1)" xfId="1356" xr:uid="{00000000-0005-0000-0000-000034050000}"/>
    <cellStyle name="6_DK KH CBDT 2014 11-11-2013(1)_05-12  KH trung han 2016-2020 - Liem Thinh edited" xfId="1357" xr:uid="{00000000-0005-0000-0000-000035050000}"/>
    <cellStyle name="6_DK KH CBDT 2014 11-11-2013(1)_Copy of 05-12  KH trung han 2016-2020 - Liem Thinh edited (1)" xfId="1358" xr:uid="{00000000-0005-0000-0000-000036050000}"/>
    <cellStyle name="6_DK KH CBDT 2014 11-11-2013_05-12  KH trung han 2016-2020 - Liem Thinh edited" xfId="1359" xr:uid="{00000000-0005-0000-0000-000037050000}"/>
    <cellStyle name="6_DK KH CBDT 2014 11-11-2013_Copy of 05-12  KH trung han 2016-2020 - Liem Thinh edited (1)" xfId="1360" xr:uid="{00000000-0005-0000-0000-000038050000}"/>
    <cellStyle name="6_KH 2011-2015" xfId="1361" xr:uid="{00000000-0005-0000-0000-000039050000}"/>
    <cellStyle name="6_tai co cau dau tu (tong hop)1" xfId="1362" xr:uid="{00000000-0005-0000-0000-00003A050000}"/>
    <cellStyle name="6_TN - Ho tro khac 2011" xfId="1363" xr:uid="{00000000-0005-0000-0000-00003B050000}"/>
    <cellStyle name="6_TN - Ho tro khac 2011_!1 1 bao cao giao KH ve HTCMT vung TNB   12-12-2011" xfId="1364" xr:uid="{00000000-0005-0000-0000-00003C050000}"/>
    <cellStyle name="6_TN - Ho tro khac 2011_Bieu4HTMT" xfId="1365" xr:uid="{00000000-0005-0000-0000-00003D050000}"/>
    <cellStyle name="6_TN - Ho tro khac 2011_Bieu4HTMT_!1 1 bao cao giao KH ve HTCMT vung TNB   12-12-2011" xfId="1366" xr:uid="{00000000-0005-0000-0000-00003E050000}"/>
    <cellStyle name="6_TN - Ho tro khac 2011_Bieu4HTMT_KH TPCP vung TNB (03-1-2012)" xfId="1367" xr:uid="{00000000-0005-0000-0000-00003F050000}"/>
    <cellStyle name="6_TN - Ho tro khac 2011_KH TPCP vung TNB (03-1-2012)" xfId="1368" xr:uid="{00000000-0005-0000-0000-000040050000}"/>
    <cellStyle name="60% - Accent1 2" xfId="1369" xr:uid="{00000000-0005-0000-0000-000041050000}"/>
    <cellStyle name="60% - Accent2 2" xfId="1370" xr:uid="{00000000-0005-0000-0000-000042050000}"/>
    <cellStyle name="60% - Accent3 2" xfId="1371" xr:uid="{00000000-0005-0000-0000-000043050000}"/>
    <cellStyle name="60% - Accent4 2" xfId="1372" xr:uid="{00000000-0005-0000-0000-000044050000}"/>
    <cellStyle name="60% - Accent5 2" xfId="1373" xr:uid="{00000000-0005-0000-0000-000045050000}"/>
    <cellStyle name="60% - Accent6 2" xfId="1374" xr:uid="{00000000-0005-0000-0000-000046050000}"/>
    <cellStyle name="9" xfId="1375" xr:uid="{00000000-0005-0000-0000-000047050000}"/>
    <cellStyle name="9_!1 1 bao cao giao KH ve HTCMT vung TNB   12-12-2011" xfId="1376" xr:uid="{00000000-0005-0000-0000-000048050000}"/>
    <cellStyle name="9_Bieu4HTMT" xfId="1377" xr:uid="{00000000-0005-0000-0000-000049050000}"/>
    <cellStyle name="9_Bieu4HTMT_!1 1 bao cao giao KH ve HTCMT vung TNB   12-12-2011" xfId="1378" xr:uid="{00000000-0005-0000-0000-00004A050000}"/>
    <cellStyle name="9_Bieu4HTMT_KH TPCP vung TNB (03-1-2012)" xfId="1379" xr:uid="{00000000-0005-0000-0000-00004B050000}"/>
    <cellStyle name="9_KH TPCP vung TNB (03-1-2012)" xfId="1380" xr:uid="{00000000-0005-0000-0000-00004C050000}"/>
    <cellStyle name="Accent1 2" xfId="1381" xr:uid="{00000000-0005-0000-0000-00004D050000}"/>
    <cellStyle name="Accent2 2" xfId="1382" xr:uid="{00000000-0005-0000-0000-00004E050000}"/>
    <cellStyle name="Accent3 2" xfId="1383" xr:uid="{00000000-0005-0000-0000-00004F050000}"/>
    <cellStyle name="Accent4 2" xfId="1384" xr:uid="{00000000-0005-0000-0000-000050050000}"/>
    <cellStyle name="Accent5 2" xfId="1385" xr:uid="{00000000-0005-0000-0000-000051050000}"/>
    <cellStyle name="Accent6 2" xfId="1386" xr:uid="{00000000-0005-0000-0000-000052050000}"/>
    <cellStyle name="ÅëÈ­ [0]_      " xfId="1387" xr:uid="{00000000-0005-0000-0000-000053050000}"/>
    <cellStyle name="AeE­ [0]_INQUIRY ¿?¾÷AßAø " xfId="1388" xr:uid="{00000000-0005-0000-0000-000054050000}"/>
    <cellStyle name="ÅëÈ­ [0]_L601CPT" xfId="1389" xr:uid="{00000000-0005-0000-0000-000055050000}"/>
    <cellStyle name="ÅëÈ­_      " xfId="1390" xr:uid="{00000000-0005-0000-0000-000056050000}"/>
    <cellStyle name="AeE­_INQUIRY ¿?¾÷AßAø " xfId="1391" xr:uid="{00000000-0005-0000-0000-000057050000}"/>
    <cellStyle name="ÅëÈ­_L601CPT" xfId="1392" xr:uid="{00000000-0005-0000-0000-000058050000}"/>
    <cellStyle name="args.style" xfId="1393" xr:uid="{00000000-0005-0000-0000-000059050000}"/>
    <cellStyle name="args.style 2" xfId="1394" xr:uid="{00000000-0005-0000-0000-00005A050000}"/>
    <cellStyle name="at" xfId="1395" xr:uid="{00000000-0005-0000-0000-00005B050000}"/>
    <cellStyle name="ÄÞ¸¶ [0]_      " xfId="1396" xr:uid="{00000000-0005-0000-0000-00005C050000}"/>
    <cellStyle name="AÞ¸¶ [0]_INQUIRY ¿?¾÷AßAø " xfId="1397" xr:uid="{00000000-0005-0000-0000-00005D050000}"/>
    <cellStyle name="ÄÞ¸¶ [0]_L601CPT" xfId="1398" xr:uid="{00000000-0005-0000-0000-00005E050000}"/>
    <cellStyle name="ÄÞ¸¶_      " xfId="1399" xr:uid="{00000000-0005-0000-0000-00005F050000}"/>
    <cellStyle name="AÞ¸¶_INQUIRY ¿?¾÷AßAø " xfId="1400" xr:uid="{00000000-0005-0000-0000-000060050000}"/>
    <cellStyle name="ÄÞ¸¶_L601CPT" xfId="1401" xr:uid="{00000000-0005-0000-0000-000061050000}"/>
    <cellStyle name="AutoFormat Options" xfId="1402" xr:uid="{00000000-0005-0000-0000-000062050000}"/>
    <cellStyle name="AutoFormat Options 2" xfId="1403" xr:uid="{00000000-0005-0000-0000-000063050000}"/>
    <cellStyle name="Bad 2" xfId="1404" xr:uid="{00000000-0005-0000-0000-000064050000}"/>
    <cellStyle name="Body" xfId="1405" xr:uid="{00000000-0005-0000-0000-000065050000}"/>
    <cellStyle name="C?AØ_¿?¾÷CoE² " xfId="1406" xr:uid="{00000000-0005-0000-0000-000066050000}"/>
    <cellStyle name="C~1" xfId="1407" xr:uid="{00000000-0005-0000-0000-000067050000}"/>
    <cellStyle name="Ç¥ÁØ_      " xfId="1408" xr:uid="{00000000-0005-0000-0000-000068050000}"/>
    <cellStyle name="C￥AØ_¿μ¾÷CoE² " xfId="1409" xr:uid="{00000000-0005-0000-0000-000069050000}"/>
    <cellStyle name="Ç¥ÁØ_±¸¹Ì´ëÃ¥" xfId="1410" xr:uid="{00000000-0005-0000-0000-00006A050000}"/>
    <cellStyle name="C￥AØ_Sheet1_¿μ¾÷CoE² " xfId="1411" xr:uid="{00000000-0005-0000-0000-00006B050000}"/>
    <cellStyle name="Ç¥ÁØ_ÿÿÿÿÿÿ_4_ÃÑÇÕ°è " xfId="1412" xr:uid="{00000000-0005-0000-0000-00006C050000}"/>
    <cellStyle name="Calc Currency (0)" xfId="1413" xr:uid="{00000000-0005-0000-0000-00006D050000}"/>
    <cellStyle name="Calc Currency (0) 2" xfId="1414" xr:uid="{00000000-0005-0000-0000-00006E050000}"/>
    <cellStyle name="Calc Currency (2)" xfId="1415" xr:uid="{00000000-0005-0000-0000-00006F050000}"/>
    <cellStyle name="Calc Currency (2) 10" xfId="1416" xr:uid="{00000000-0005-0000-0000-000070050000}"/>
    <cellStyle name="Calc Currency (2) 11" xfId="1417" xr:uid="{00000000-0005-0000-0000-000071050000}"/>
    <cellStyle name="Calc Currency (2) 12" xfId="1418" xr:uid="{00000000-0005-0000-0000-000072050000}"/>
    <cellStyle name="Calc Currency (2) 13" xfId="1419" xr:uid="{00000000-0005-0000-0000-000073050000}"/>
    <cellStyle name="Calc Currency (2) 14" xfId="1420" xr:uid="{00000000-0005-0000-0000-000074050000}"/>
    <cellStyle name="Calc Currency (2) 15" xfId="1421" xr:uid="{00000000-0005-0000-0000-000075050000}"/>
    <cellStyle name="Calc Currency (2) 16" xfId="1422" xr:uid="{00000000-0005-0000-0000-000076050000}"/>
    <cellStyle name="Calc Currency (2) 2" xfId="1423" xr:uid="{00000000-0005-0000-0000-000077050000}"/>
    <cellStyle name="Calc Currency (2) 3" xfId="1424" xr:uid="{00000000-0005-0000-0000-000078050000}"/>
    <cellStyle name="Calc Currency (2) 4" xfId="1425" xr:uid="{00000000-0005-0000-0000-000079050000}"/>
    <cellStyle name="Calc Currency (2) 5" xfId="1426" xr:uid="{00000000-0005-0000-0000-00007A050000}"/>
    <cellStyle name="Calc Currency (2) 6" xfId="1427" xr:uid="{00000000-0005-0000-0000-00007B050000}"/>
    <cellStyle name="Calc Currency (2) 7" xfId="1428" xr:uid="{00000000-0005-0000-0000-00007C050000}"/>
    <cellStyle name="Calc Currency (2) 8" xfId="1429" xr:uid="{00000000-0005-0000-0000-00007D050000}"/>
    <cellStyle name="Calc Currency (2) 9" xfId="1430" xr:uid="{00000000-0005-0000-0000-00007E050000}"/>
    <cellStyle name="Calc Percent (0)" xfId="1431" xr:uid="{00000000-0005-0000-0000-00007F050000}"/>
    <cellStyle name="Calc Percent (0) 10" xfId="1432" xr:uid="{00000000-0005-0000-0000-000080050000}"/>
    <cellStyle name="Calc Percent (0) 11" xfId="1433" xr:uid="{00000000-0005-0000-0000-000081050000}"/>
    <cellStyle name="Calc Percent (0) 12" xfId="1434" xr:uid="{00000000-0005-0000-0000-000082050000}"/>
    <cellStyle name="Calc Percent (0) 13" xfId="1435" xr:uid="{00000000-0005-0000-0000-000083050000}"/>
    <cellStyle name="Calc Percent (0) 14" xfId="1436" xr:uid="{00000000-0005-0000-0000-000084050000}"/>
    <cellStyle name="Calc Percent (0) 15" xfId="1437" xr:uid="{00000000-0005-0000-0000-000085050000}"/>
    <cellStyle name="Calc Percent (0) 16" xfId="1438" xr:uid="{00000000-0005-0000-0000-000086050000}"/>
    <cellStyle name="Calc Percent (0) 2" xfId="1439" xr:uid="{00000000-0005-0000-0000-000087050000}"/>
    <cellStyle name="Calc Percent (0) 3" xfId="1440" xr:uid="{00000000-0005-0000-0000-000088050000}"/>
    <cellStyle name="Calc Percent (0) 4" xfId="1441" xr:uid="{00000000-0005-0000-0000-000089050000}"/>
    <cellStyle name="Calc Percent (0) 5" xfId="1442" xr:uid="{00000000-0005-0000-0000-00008A050000}"/>
    <cellStyle name="Calc Percent (0) 6" xfId="1443" xr:uid="{00000000-0005-0000-0000-00008B050000}"/>
    <cellStyle name="Calc Percent (0) 7" xfId="1444" xr:uid="{00000000-0005-0000-0000-00008C050000}"/>
    <cellStyle name="Calc Percent (0) 8" xfId="1445" xr:uid="{00000000-0005-0000-0000-00008D050000}"/>
    <cellStyle name="Calc Percent (0) 9" xfId="1446" xr:uid="{00000000-0005-0000-0000-00008E050000}"/>
    <cellStyle name="Calc Percent (1)" xfId="1447" xr:uid="{00000000-0005-0000-0000-00008F050000}"/>
    <cellStyle name="Calc Percent (1) 10" xfId="1448" xr:uid="{00000000-0005-0000-0000-000090050000}"/>
    <cellStyle name="Calc Percent (1) 11" xfId="1449" xr:uid="{00000000-0005-0000-0000-000091050000}"/>
    <cellStyle name="Calc Percent (1) 12" xfId="1450" xr:uid="{00000000-0005-0000-0000-000092050000}"/>
    <cellStyle name="Calc Percent (1) 13" xfId="1451" xr:uid="{00000000-0005-0000-0000-000093050000}"/>
    <cellStyle name="Calc Percent (1) 14" xfId="1452" xr:uid="{00000000-0005-0000-0000-000094050000}"/>
    <cellStyle name="Calc Percent (1) 15" xfId="1453" xr:uid="{00000000-0005-0000-0000-000095050000}"/>
    <cellStyle name="Calc Percent (1) 16" xfId="1454" xr:uid="{00000000-0005-0000-0000-000096050000}"/>
    <cellStyle name="Calc Percent (1) 2" xfId="1455" xr:uid="{00000000-0005-0000-0000-000097050000}"/>
    <cellStyle name="Calc Percent (1) 3" xfId="1456" xr:uid="{00000000-0005-0000-0000-000098050000}"/>
    <cellStyle name="Calc Percent (1) 4" xfId="1457" xr:uid="{00000000-0005-0000-0000-000099050000}"/>
    <cellStyle name="Calc Percent (1) 5" xfId="1458" xr:uid="{00000000-0005-0000-0000-00009A050000}"/>
    <cellStyle name="Calc Percent (1) 6" xfId="1459" xr:uid="{00000000-0005-0000-0000-00009B050000}"/>
    <cellStyle name="Calc Percent (1) 7" xfId="1460" xr:uid="{00000000-0005-0000-0000-00009C050000}"/>
    <cellStyle name="Calc Percent (1) 8" xfId="1461" xr:uid="{00000000-0005-0000-0000-00009D050000}"/>
    <cellStyle name="Calc Percent (1) 9" xfId="1462" xr:uid="{00000000-0005-0000-0000-00009E050000}"/>
    <cellStyle name="Calc Percent (2)" xfId="1463" xr:uid="{00000000-0005-0000-0000-00009F050000}"/>
    <cellStyle name="Calc Percent (2) 10" xfId="1464" xr:uid="{00000000-0005-0000-0000-0000A0050000}"/>
    <cellStyle name="Calc Percent (2) 11" xfId="1465" xr:uid="{00000000-0005-0000-0000-0000A1050000}"/>
    <cellStyle name="Calc Percent (2) 12" xfId="1466" xr:uid="{00000000-0005-0000-0000-0000A2050000}"/>
    <cellStyle name="Calc Percent (2) 13" xfId="1467" xr:uid="{00000000-0005-0000-0000-0000A3050000}"/>
    <cellStyle name="Calc Percent (2) 14" xfId="1468" xr:uid="{00000000-0005-0000-0000-0000A4050000}"/>
    <cellStyle name="Calc Percent (2) 15" xfId="1469" xr:uid="{00000000-0005-0000-0000-0000A5050000}"/>
    <cellStyle name="Calc Percent (2) 16" xfId="1470" xr:uid="{00000000-0005-0000-0000-0000A6050000}"/>
    <cellStyle name="Calc Percent (2) 2" xfId="1471" xr:uid="{00000000-0005-0000-0000-0000A7050000}"/>
    <cellStyle name="Calc Percent (2) 3" xfId="1472" xr:uid="{00000000-0005-0000-0000-0000A8050000}"/>
    <cellStyle name="Calc Percent (2) 4" xfId="1473" xr:uid="{00000000-0005-0000-0000-0000A9050000}"/>
    <cellStyle name="Calc Percent (2) 5" xfId="1474" xr:uid="{00000000-0005-0000-0000-0000AA050000}"/>
    <cellStyle name="Calc Percent (2) 6" xfId="1475" xr:uid="{00000000-0005-0000-0000-0000AB050000}"/>
    <cellStyle name="Calc Percent (2) 7" xfId="1476" xr:uid="{00000000-0005-0000-0000-0000AC050000}"/>
    <cellStyle name="Calc Percent (2) 8" xfId="1477" xr:uid="{00000000-0005-0000-0000-0000AD050000}"/>
    <cellStyle name="Calc Percent (2) 9" xfId="1478" xr:uid="{00000000-0005-0000-0000-0000AE050000}"/>
    <cellStyle name="Calc Units (0)" xfId="1479" xr:uid="{00000000-0005-0000-0000-0000AF050000}"/>
    <cellStyle name="Calc Units (0) 10" xfId="1480" xr:uid="{00000000-0005-0000-0000-0000B0050000}"/>
    <cellStyle name="Calc Units (0) 11" xfId="1481" xr:uid="{00000000-0005-0000-0000-0000B1050000}"/>
    <cellStyle name="Calc Units (0) 12" xfId="1482" xr:uid="{00000000-0005-0000-0000-0000B2050000}"/>
    <cellStyle name="Calc Units (0) 13" xfId="1483" xr:uid="{00000000-0005-0000-0000-0000B3050000}"/>
    <cellStyle name="Calc Units (0) 14" xfId="1484" xr:uid="{00000000-0005-0000-0000-0000B4050000}"/>
    <cellStyle name="Calc Units (0) 15" xfId="1485" xr:uid="{00000000-0005-0000-0000-0000B5050000}"/>
    <cellStyle name="Calc Units (0) 16" xfId="1486" xr:uid="{00000000-0005-0000-0000-0000B6050000}"/>
    <cellStyle name="Calc Units (0) 2" xfId="1487" xr:uid="{00000000-0005-0000-0000-0000B7050000}"/>
    <cellStyle name="Calc Units (0) 3" xfId="1488" xr:uid="{00000000-0005-0000-0000-0000B8050000}"/>
    <cellStyle name="Calc Units (0) 4" xfId="1489" xr:uid="{00000000-0005-0000-0000-0000B9050000}"/>
    <cellStyle name="Calc Units (0) 5" xfId="1490" xr:uid="{00000000-0005-0000-0000-0000BA050000}"/>
    <cellStyle name="Calc Units (0) 6" xfId="1491" xr:uid="{00000000-0005-0000-0000-0000BB050000}"/>
    <cellStyle name="Calc Units (0) 7" xfId="1492" xr:uid="{00000000-0005-0000-0000-0000BC050000}"/>
    <cellStyle name="Calc Units (0) 8" xfId="1493" xr:uid="{00000000-0005-0000-0000-0000BD050000}"/>
    <cellStyle name="Calc Units (0) 9" xfId="1494" xr:uid="{00000000-0005-0000-0000-0000BE050000}"/>
    <cellStyle name="Calc Units (1)" xfId="1495" xr:uid="{00000000-0005-0000-0000-0000BF050000}"/>
    <cellStyle name="Calc Units (1) 10" xfId="1496" xr:uid="{00000000-0005-0000-0000-0000C0050000}"/>
    <cellStyle name="Calc Units (1) 11" xfId="1497" xr:uid="{00000000-0005-0000-0000-0000C1050000}"/>
    <cellStyle name="Calc Units (1) 12" xfId="1498" xr:uid="{00000000-0005-0000-0000-0000C2050000}"/>
    <cellStyle name="Calc Units (1) 13" xfId="1499" xr:uid="{00000000-0005-0000-0000-0000C3050000}"/>
    <cellStyle name="Calc Units (1) 14" xfId="1500" xr:uid="{00000000-0005-0000-0000-0000C4050000}"/>
    <cellStyle name="Calc Units (1) 15" xfId="1501" xr:uid="{00000000-0005-0000-0000-0000C5050000}"/>
    <cellStyle name="Calc Units (1) 16" xfId="1502" xr:uid="{00000000-0005-0000-0000-0000C6050000}"/>
    <cellStyle name="Calc Units (1) 2" xfId="1503" xr:uid="{00000000-0005-0000-0000-0000C7050000}"/>
    <cellStyle name="Calc Units (1) 3" xfId="1504" xr:uid="{00000000-0005-0000-0000-0000C8050000}"/>
    <cellStyle name="Calc Units (1) 4" xfId="1505" xr:uid="{00000000-0005-0000-0000-0000C9050000}"/>
    <cellStyle name="Calc Units (1) 5" xfId="1506" xr:uid="{00000000-0005-0000-0000-0000CA050000}"/>
    <cellStyle name="Calc Units (1) 6" xfId="1507" xr:uid="{00000000-0005-0000-0000-0000CB050000}"/>
    <cellStyle name="Calc Units (1) 7" xfId="1508" xr:uid="{00000000-0005-0000-0000-0000CC050000}"/>
    <cellStyle name="Calc Units (1) 8" xfId="1509" xr:uid="{00000000-0005-0000-0000-0000CD050000}"/>
    <cellStyle name="Calc Units (1) 9" xfId="1510" xr:uid="{00000000-0005-0000-0000-0000CE050000}"/>
    <cellStyle name="Calc Units (2)" xfId="1511" xr:uid="{00000000-0005-0000-0000-0000CF050000}"/>
    <cellStyle name="Calc Units (2) 10" xfId="1512" xr:uid="{00000000-0005-0000-0000-0000D0050000}"/>
    <cellStyle name="Calc Units (2) 11" xfId="1513" xr:uid="{00000000-0005-0000-0000-0000D1050000}"/>
    <cellStyle name="Calc Units (2) 12" xfId="1514" xr:uid="{00000000-0005-0000-0000-0000D2050000}"/>
    <cellStyle name="Calc Units (2) 13" xfId="1515" xr:uid="{00000000-0005-0000-0000-0000D3050000}"/>
    <cellStyle name="Calc Units (2) 14" xfId="1516" xr:uid="{00000000-0005-0000-0000-0000D4050000}"/>
    <cellStyle name="Calc Units (2) 15" xfId="1517" xr:uid="{00000000-0005-0000-0000-0000D5050000}"/>
    <cellStyle name="Calc Units (2) 16" xfId="1518" xr:uid="{00000000-0005-0000-0000-0000D6050000}"/>
    <cellStyle name="Calc Units (2) 2" xfId="1519" xr:uid="{00000000-0005-0000-0000-0000D7050000}"/>
    <cellStyle name="Calc Units (2) 3" xfId="1520" xr:uid="{00000000-0005-0000-0000-0000D8050000}"/>
    <cellStyle name="Calc Units (2) 4" xfId="1521" xr:uid="{00000000-0005-0000-0000-0000D9050000}"/>
    <cellStyle name="Calc Units (2) 5" xfId="1522" xr:uid="{00000000-0005-0000-0000-0000DA050000}"/>
    <cellStyle name="Calc Units (2) 6" xfId="1523" xr:uid="{00000000-0005-0000-0000-0000DB050000}"/>
    <cellStyle name="Calc Units (2) 7" xfId="1524" xr:uid="{00000000-0005-0000-0000-0000DC050000}"/>
    <cellStyle name="Calc Units (2) 8" xfId="1525" xr:uid="{00000000-0005-0000-0000-0000DD050000}"/>
    <cellStyle name="Calc Units (2) 9" xfId="1526" xr:uid="{00000000-0005-0000-0000-0000DE050000}"/>
    <cellStyle name="Calculation 2" xfId="1527" xr:uid="{00000000-0005-0000-0000-0000DF050000}"/>
    <cellStyle name="category" xfId="1528" xr:uid="{00000000-0005-0000-0000-0000E0050000}"/>
    <cellStyle name="category 2" xfId="1529" xr:uid="{00000000-0005-0000-0000-0000E1050000}"/>
    <cellStyle name="Centered Heading" xfId="1530" xr:uid="{00000000-0005-0000-0000-0000E2050000}"/>
    <cellStyle name="Cerrency_Sheet2_XANGDAU" xfId="1531" xr:uid="{00000000-0005-0000-0000-0000E3050000}"/>
    <cellStyle name="Column_Title" xfId="1532" xr:uid="{00000000-0005-0000-0000-0000E7050000}"/>
    <cellStyle name="Comma" xfId="4265" builtinId="3"/>
    <cellStyle name="Comma  - Style1" xfId="1533" xr:uid="{00000000-0005-0000-0000-0000E9050000}"/>
    <cellStyle name="Comma  - Style2" xfId="1534" xr:uid="{00000000-0005-0000-0000-0000EA050000}"/>
    <cellStyle name="Comma  - Style3" xfId="1535" xr:uid="{00000000-0005-0000-0000-0000EB050000}"/>
    <cellStyle name="Comma  - Style4" xfId="1536" xr:uid="{00000000-0005-0000-0000-0000EC050000}"/>
    <cellStyle name="Comma  - Style5" xfId="1537" xr:uid="{00000000-0005-0000-0000-0000ED050000}"/>
    <cellStyle name="Comma  - Style6" xfId="1538" xr:uid="{00000000-0005-0000-0000-0000EE050000}"/>
    <cellStyle name="Comma  - Style7" xfId="1539" xr:uid="{00000000-0005-0000-0000-0000EF050000}"/>
    <cellStyle name="Comma  - Style8" xfId="1540" xr:uid="{00000000-0005-0000-0000-0000F0050000}"/>
    <cellStyle name="Comma %" xfId="1541" xr:uid="{00000000-0005-0000-0000-0000F1050000}"/>
    <cellStyle name="Comma % 10" xfId="1542" xr:uid="{00000000-0005-0000-0000-0000F2050000}"/>
    <cellStyle name="Comma % 11" xfId="1543" xr:uid="{00000000-0005-0000-0000-0000F3050000}"/>
    <cellStyle name="Comma % 12" xfId="1544" xr:uid="{00000000-0005-0000-0000-0000F4050000}"/>
    <cellStyle name="Comma % 13" xfId="1545" xr:uid="{00000000-0005-0000-0000-0000F5050000}"/>
    <cellStyle name="Comma % 14" xfId="1546" xr:uid="{00000000-0005-0000-0000-0000F6050000}"/>
    <cellStyle name="Comma % 15" xfId="1547" xr:uid="{00000000-0005-0000-0000-0000F7050000}"/>
    <cellStyle name="Comma % 2" xfId="1548" xr:uid="{00000000-0005-0000-0000-0000F8050000}"/>
    <cellStyle name="Comma % 3" xfId="1549" xr:uid="{00000000-0005-0000-0000-0000F9050000}"/>
    <cellStyle name="Comma % 4" xfId="1550" xr:uid="{00000000-0005-0000-0000-0000FA050000}"/>
    <cellStyle name="Comma % 5" xfId="1551" xr:uid="{00000000-0005-0000-0000-0000FB050000}"/>
    <cellStyle name="Comma % 6" xfId="1552" xr:uid="{00000000-0005-0000-0000-0000FC050000}"/>
    <cellStyle name="Comma % 7" xfId="1553" xr:uid="{00000000-0005-0000-0000-0000FD050000}"/>
    <cellStyle name="Comma % 8" xfId="1554" xr:uid="{00000000-0005-0000-0000-0000FE050000}"/>
    <cellStyle name="Comma % 9" xfId="1555" xr:uid="{00000000-0005-0000-0000-0000FF050000}"/>
    <cellStyle name="Comma [0] 10" xfId="1556" xr:uid="{00000000-0005-0000-0000-000000060000}"/>
    <cellStyle name="Comma [0] 11" xfId="1557" xr:uid="{00000000-0005-0000-0000-000001060000}"/>
    <cellStyle name="Comma [0] 2" xfId="1558" xr:uid="{00000000-0005-0000-0000-000002060000}"/>
    <cellStyle name="Comma [0] 2 10" xfId="1559" xr:uid="{00000000-0005-0000-0000-000003060000}"/>
    <cellStyle name="Comma [0] 2 11" xfId="1560" xr:uid="{00000000-0005-0000-0000-000004060000}"/>
    <cellStyle name="Comma [0] 2 12" xfId="1561" xr:uid="{00000000-0005-0000-0000-000005060000}"/>
    <cellStyle name="Comma [0] 2 13" xfId="1562" xr:uid="{00000000-0005-0000-0000-000006060000}"/>
    <cellStyle name="Comma [0] 2 14" xfId="1563" xr:uid="{00000000-0005-0000-0000-000007060000}"/>
    <cellStyle name="Comma [0] 2 15" xfId="1564" xr:uid="{00000000-0005-0000-0000-000008060000}"/>
    <cellStyle name="Comma [0] 2 16" xfId="1565" xr:uid="{00000000-0005-0000-0000-000009060000}"/>
    <cellStyle name="Comma [0] 2 17" xfId="1566" xr:uid="{00000000-0005-0000-0000-00000A060000}"/>
    <cellStyle name="Comma [0] 2 18" xfId="1567" xr:uid="{00000000-0005-0000-0000-00000B060000}"/>
    <cellStyle name="Comma [0] 2 19" xfId="1568" xr:uid="{00000000-0005-0000-0000-00000C060000}"/>
    <cellStyle name="Comma [0] 2 2" xfId="1569" xr:uid="{00000000-0005-0000-0000-00000D060000}"/>
    <cellStyle name="Comma [0] 2 2 2" xfId="1570" xr:uid="{00000000-0005-0000-0000-00000E060000}"/>
    <cellStyle name="Comma [0] 2 20" xfId="1571" xr:uid="{00000000-0005-0000-0000-00000F060000}"/>
    <cellStyle name="Comma [0] 2 21" xfId="1572" xr:uid="{00000000-0005-0000-0000-000010060000}"/>
    <cellStyle name="Comma [0] 2 22" xfId="1573" xr:uid="{00000000-0005-0000-0000-000011060000}"/>
    <cellStyle name="Comma [0] 2 23" xfId="1574" xr:uid="{00000000-0005-0000-0000-000012060000}"/>
    <cellStyle name="Comma [0] 2 24" xfId="1575" xr:uid="{00000000-0005-0000-0000-000013060000}"/>
    <cellStyle name="Comma [0] 2 25" xfId="1576" xr:uid="{00000000-0005-0000-0000-000014060000}"/>
    <cellStyle name="Comma [0] 2 26" xfId="1577" xr:uid="{00000000-0005-0000-0000-000015060000}"/>
    <cellStyle name="Comma [0] 2 3" xfId="1578" xr:uid="{00000000-0005-0000-0000-000016060000}"/>
    <cellStyle name="Comma [0] 2 4" xfId="1579" xr:uid="{00000000-0005-0000-0000-000017060000}"/>
    <cellStyle name="Comma [0] 2 5" xfId="1580" xr:uid="{00000000-0005-0000-0000-000018060000}"/>
    <cellStyle name="Comma [0] 2 6" xfId="1581" xr:uid="{00000000-0005-0000-0000-000019060000}"/>
    <cellStyle name="Comma [0] 2 7" xfId="1582" xr:uid="{00000000-0005-0000-0000-00001A060000}"/>
    <cellStyle name="Comma [0] 2 8" xfId="1583" xr:uid="{00000000-0005-0000-0000-00001B060000}"/>
    <cellStyle name="Comma [0] 2 9" xfId="1584" xr:uid="{00000000-0005-0000-0000-00001C060000}"/>
    <cellStyle name="Comma [0] 2_05-12  KH trung han 2016-2020 - Liem Thinh edited" xfId="1585" xr:uid="{00000000-0005-0000-0000-00001D060000}"/>
    <cellStyle name="Comma [0] 3" xfId="1586" xr:uid="{00000000-0005-0000-0000-00001E060000}"/>
    <cellStyle name="Comma [0] 3 2" xfId="1587" xr:uid="{00000000-0005-0000-0000-00001F060000}"/>
    <cellStyle name="Comma [0] 3 3" xfId="1588" xr:uid="{00000000-0005-0000-0000-000020060000}"/>
    <cellStyle name="Comma [0] 4" xfId="1589" xr:uid="{00000000-0005-0000-0000-000021060000}"/>
    <cellStyle name="Comma [0] 5" xfId="1590" xr:uid="{00000000-0005-0000-0000-000022060000}"/>
    <cellStyle name="Comma [0] 6" xfId="1591" xr:uid="{00000000-0005-0000-0000-000023060000}"/>
    <cellStyle name="Comma [0] 7" xfId="1592" xr:uid="{00000000-0005-0000-0000-000024060000}"/>
    <cellStyle name="Comma [0] 8" xfId="1593" xr:uid="{00000000-0005-0000-0000-000025060000}"/>
    <cellStyle name="Comma [0] 9" xfId="1594" xr:uid="{00000000-0005-0000-0000-000026060000}"/>
    <cellStyle name="Comma [00]" xfId="1595" xr:uid="{00000000-0005-0000-0000-000027060000}"/>
    <cellStyle name="Comma [00] 10" xfId="1596" xr:uid="{00000000-0005-0000-0000-000028060000}"/>
    <cellStyle name="Comma [00] 11" xfId="1597" xr:uid="{00000000-0005-0000-0000-000029060000}"/>
    <cellStyle name="Comma [00] 12" xfId="1598" xr:uid="{00000000-0005-0000-0000-00002A060000}"/>
    <cellStyle name="Comma [00] 13" xfId="1599" xr:uid="{00000000-0005-0000-0000-00002B060000}"/>
    <cellStyle name="Comma [00] 14" xfId="1600" xr:uid="{00000000-0005-0000-0000-00002C060000}"/>
    <cellStyle name="Comma [00] 15" xfId="1601" xr:uid="{00000000-0005-0000-0000-00002D060000}"/>
    <cellStyle name="Comma [00] 16" xfId="1602" xr:uid="{00000000-0005-0000-0000-00002E060000}"/>
    <cellStyle name="Comma [00] 2" xfId="1603" xr:uid="{00000000-0005-0000-0000-00002F060000}"/>
    <cellStyle name="Comma [00] 3" xfId="1604" xr:uid="{00000000-0005-0000-0000-000030060000}"/>
    <cellStyle name="Comma [00] 4" xfId="1605" xr:uid="{00000000-0005-0000-0000-000031060000}"/>
    <cellStyle name="Comma [00] 5" xfId="1606" xr:uid="{00000000-0005-0000-0000-000032060000}"/>
    <cellStyle name="Comma [00] 6" xfId="1607" xr:uid="{00000000-0005-0000-0000-000033060000}"/>
    <cellStyle name="Comma [00] 7" xfId="1608" xr:uid="{00000000-0005-0000-0000-000034060000}"/>
    <cellStyle name="Comma [00] 8" xfId="1609" xr:uid="{00000000-0005-0000-0000-000035060000}"/>
    <cellStyle name="Comma [00] 9" xfId="1610" xr:uid="{00000000-0005-0000-0000-000036060000}"/>
    <cellStyle name="Comma 0.0" xfId="1611" xr:uid="{00000000-0005-0000-0000-000037060000}"/>
    <cellStyle name="Comma 0.0%" xfId="1612" xr:uid="{00000000-0005-0000-0000-000038060000}"/>
    <cellStyle name="Comma 0.00" xfId="1613" xr:uid="{00000000-0005-0000-0000-000039060000}"/>
    <cellStyle name="Comma 0.00%" xfId="1614" xr:uid="{00000000-0005-0000-0000-00003A060000}"/>
    <cellStyle name="Comma 0.000" xfId="1615" xr:uid="{00000000-0005-0000-0000-00003B060000}"/>
    <cellStyle name="Comma 0.000%" xfId="1616" xr:uid="{00000000-0005-0000-0000-00003C060000}"/>
    <cellStyle name="Comma 10" xfId="1617" xr:uid="{00000000-0005-0000-0000-00003D060000}"/>
    <cellStyle name="Comma 10 10" xfId="1618" xr:uid="{00000000-0005-0000-0000-00003E060000}"/>
    <cellStyle name="Comma 10 2" xfId="1619" xr:uid="{00000000-0005-0000-0000-00003F060000}"/>
    <cellStyle name="Comma 10 2 2" xfId="1620" xr:uid="{00000000-0005-0000-0000-000040060000}"/>
    <cellStyle name="Comma 10 3" xfId="1621" xr:uid="{00000000-0005-0000-0000-000041060000}"/>
    <cellStyle name="Comma 10 3 2" xfId="1622" xr:uid="{00000000-0005-0000-0000-000042060000}"/>
    <cellStyle name="Comma 10 3 3 2" xfId="1623" xr:uid="{00000000-0005-0000-0000-000043060000}"/>
    <cellStyle name="Comma 11" xfId="1624" xr:uid="{00000000-0005-0000-0000-000044060000}"/>
    <cellStyle name="Comma 11 2" xfId="1625" xr:uid="{00000000-0005-0000-0000-000045060000}"/>
    <cellStyle name="Comma 11 3" xfId="1626" xr:uid="{00000000-0005-0000-0000-000046060000}"/>
    <cellStyle name="Comma 11 3 2" xfId="1627" xr:uid="{00000000-0005-0000-0000-000047060000}"/>
    <cellStyle name="Comma 11 3 3" xfId="1628" xr:uid="{00000000-0005-0000-0000-000048060000}"/>
    <cellStyle name="Comma 12" xfId="1629" xr:uid="{00000000-0005-0000-0000-000049060000}"/>
    <cellStyle name="Comma 12 2" xfId="1630" xr:uid="{00000000-0005-0000-0000-00004A060000}"/>
    <cellStyle name="Comma 12 3" xfId="1631" xr:uid="{00000000-0005-0000-0000-00004B060000}"/>
    <cellStyle name="Comma 13" xfId="1632" xr:uid="{00000000-0005-0000-0000-00004C060000}"/>
    <cellStyle name="Comma 13 2" xfId="1633" xr:uid="{00000000-0005-0000-0000-00004D060000}"/>
    <cellStyle name="Comma 13 2 2" xfId="1634" xr:uid="{00000000-0005-0000-0000-00004E060000}"/>
    <cellStyle name="Comma 13 2 2 2" xfId="1635" xr:uid="{00000000-0005-0000-0000-00004F060000}"/>
    <cellStyle name="Comma 13 2 2 2 2" xfId="1636" xr:uid="{00000000-0005-0000-0000-000050060000}"/>
    <cellStyle name="Comma 13 2 2 2 3" xfId="1637" xr:uid="{00000000-0005-0000-0000-000051060000}"/>
    <cellStyle name="Comma 13 2 2 3" xfId="1638" xr:uid="{00000000-0005-0000-0000-000052060000}"/>
    <cellStyle name="Comma 13 2 2 4" xfId="1639" xr:uid="{00000000-0005-0000-0000-000053060000}"/>
    <cellStyle name="Comma 13 2 2 5" xfId="1640" xr:uid="{00000000-0005-0000-0000-000054060000}"/>
    <cellStyle name="Comma 13 2 3" xfId="1641" xr:uid="{00000000-0005-0000-0000-000055060000}"/>
    <cellStyle name="Comma 13 2 3 2" xfId="1642" xr:uid="{00000000-0005-0000-0000-000056060000}"/>
    <cellStyle name="Comma 13 2 4" xfId="1643" xr:uid="{00000000-0005-0000-0000-000057060000}"/>
    <cellStyle name="Comma 13 2 5" xfId="1644" xr:uid="{00000000-0005-0000-0000-000058060000}"/>
    <cellStyle name="Comma 13 3" xfId="1645" xr:uid="{00000000-0005-0000-0000-000059060000}"/>
    <cellStyle name="Comma 13 4" xfId="1646" xr:uid="{00000000-0005-0000-0000-00005A060000}"/>
    <cellStyle name="Comma 14" xfId="1647" xr:uid="{00000000-0005-0000-0000-00005B060000}"/>
    <cellStyle name="Comma 14 2" xfId="1648" xr:uid="{00000000-0005-0000-0000-00005C060000}"/>
    <cellStyle name="Comma 14 2 2" xfId="1649" xr:uid="{00000000-0005-0000-0000-00005D060000}"/>
    <cellStyle name="Comma 14 3" xfId="1650" xr:uid="{00000000-0005-0000-0000-00005E060000}"/>
    <cellStyle name="Comma 15" xfId="1651" xr:uid="{00000000-0005-0000-0000-00005F060000}"/>
    <cellStyle name="Comma 15 2" xfId="1652" xr:uid="{00000000-0005-0000-0000-000060060000}"/>
    <cellStyle name="Comma 15 3" xfId="1653" xr:uid="{00000000-0005-0000-0000-000061060000}"/>
    <cellStyle name="Comma 16" xfId="1654" xr:uid="{00000000-0005-0000-0000-000062060000}"/>
    <cellStyle name="Comma 16 2" xfId="1655" xr:uid="{00000000-0005-0000-0000-000063060000}"/>
    <cellStyle name="Comma 16 3" xfId="1656" xr:uid="{00000000-0005-0000-0000-000064060000}"/>
    <cellStyle name="Comma 16 3 2" xfId="1657" xr:uid="{00000000-0005-0000-0000-000065060000}"/>
    <cellStyle name="Comma 16 3 2 2" xfId="1658" xr:uid="{00000000-0005-0000-0000-000066060000}"/>
    <cellStyle name="Comma 16 3 3" xfId="1659" xr:uid="{00000000-0005-0000-0000-000067060000}"/>
    <cellStyle name="Comma 16 3 3 2" xfId="1660" xr:uid="{00000000-0005-0000-0000-000068060000}"/>
    <cellStyle name="Comma 16 3 4" xfId="1661" xr:uid="{00000000-0005-0000-0000-000069060000}"/>
    <cellStyle name="Comma 17" xfId="1662" xr:uid="{00000000-0005-0000-0000-00006A060000}"/>
    <cellStyle name="Comma 17 2" xfId="1663" xr:uid="{00000000-0005-0000-0000-00006B060000}"/>
    <cellStyle name="Comma 17 3" xfId="1664" xr:uid="{00000000-0005-0000-0000-00006C060000}"/>
    <cellStyle name="Comma 17 4" xfId="1665" xr:uid="{00000000-0005-0000-0000-00006D060000}"/>
    <cellStyle name="Comma 18" xfId="1666" xr:uid="{00000000-0005-0000-0000-00006E060000}"/>
    <cellStyle name="Comma 18 2" xfId="1667" xr:uid="{00000000-0005-0000-0000-00006F060000}"/>
    <cellStyle name="Comma 18 3" xfId="1668" xr:uid="{00000000-0005-0000-0000-000070060000}"/>
    <cellStyle name="Comma 19" xfId="1669" xr:uid="{00000000-0005-0000-0000-000071060000}"/>
    <cellStyle name="Comma 19 2" xfId="1670" xr:uid="{00000000-0005-0000-0000-000072060000}"/>
    <cellStyle name="Comma 2" xfId="5" xr:uid="{00000000-0005-0000-0000-000073060000}"/>
    <cellStyle name="Comma 2 10" xfId="1671" xr:uid="{00000000-0005-0000-0000-000074060000}"/>
    <cellStyle name="Comma 2 11" xfId="1672" xr:uid="{00000000-0005-0000-0000-000075060000}"/>
    <cellStyle name="Comma 2 12" xfId="1673" xr:uid="{00000000-0005-0000-0000-000076060000}"/>
    <cellStyle name="Comma 2 13" xfId="1674" xr:uid="{00000000-0005-0000-0000-000077060000}"/>
    <cellStyle name="Comma 2 14" xfId="1675" xr:uid="{00000000-0005-0000-0000-000078060000}"/>
    <cellStyle name="Comma 2 15" xfId="1676" xr:uid="{00000000-0005-0000-0000-000079060000}"/>
    <cellStyle name="Comma 2 16" xfId="1677" xr:uid="{00000000-0005-0000-0000-00007A060000}"/>
    <cellStyle name="Comma 2 17" xfId="1678" xr:uid="{00000000-0005-0000-0000-00007B060000}"/>
    <cellStyle name="Comma 2 18" xfId="1679" xr:uid="{00000000-0005-0000-0000-00007C060000}"/>
    <cellStyle name="Comma 2 19" xfId="1680" xr:uid="{00000000-0005-0000-0000-00007D060000}"/>
    <cellStyle name="Comma 2 2" xfId="1681" xr:uid="{00000000-0005-0000-0000-00007E060000}"/>
    <cellStyle name="Comma 2 2 10" xfId="1682" xr:uid="{00000000-0005-0000-0000-00007F060000}"/>
    <cellStyle name="Comma 2 2 11" xfId="1683" xr:uid="{00000000-0005-0000-0000-000080060000}"/>
    <cellStyle name="Comma 2 2 12" xfId="1684" xr:uid="{00000000-0005-0000-0000-000081060000}"/>
    <cellStyle name="Comma 2 2 13" xfId="1685" xr:uid="{00000000-0005-0000-0000-000082060000}"/>
    <cellStyle name="Comma 2 2 14" xfId="1686" xr:uid="{00000000-0005-0000-0000-000083060000}"/>
    <cellStyle name="Comma 2 2 15" xfId="1687" xr:uid="{00000000-0005-0000-0000-000084060000}"/>
    <cellStyle name="Comma 2 2 16" xfId="1688" xr:uid="{00000000-0005-0000-0000-000085060000}"/>
    <cellStyle name="Comma 2 2 17" xfId="1689" xr:uid="{00000000-0005-0000-0000-000086060000}"/>
    <cellStyle name="Comma 2 2 18" xfId="1690" xr:uid="{00000000-0005-0000-0000-000087060000}"/>
    <cellStyle name="Comma 2 2 19" xfId="1691" xr:uid="{00000000-0005-0000-0000-000088060000}"/>
    <cellStyle name="Comma 2 2 2" xfId="1692" xr:uid="{00000000-0005-0000-0000-000089060000}"/>
    <cellStyle name="Comma 2 2 2 10" xfId="1693" xr:uid="{00000000-0005-0000-0000-00008A060000}"/>
    <cellStyle name="Comma 2 2 2 11" xfId="1694" xr:uid="{00000000-0005-0000-0000-00008B060000}"/>
    <cellStyle name="Comma 2 2 2 12" xfId="1695" xr:uid="{00000000-0005-0000-0000-00008C060000}"/>
    <cellStyle name="Comma 2 2 2 13" xfId="1696" xr:uid="{00000000-0005-0000-0000-00008D060000}"/>
    <cellStyle name="Comma 2 2 2 14" xfId="1697" xr:uid="{00000000-0005-0000-0000-00008E060000}"/>
    <cellStyle name="Comma 2 2 2 15" xfId="1698" xr:uid="{00000000-0005-0000-0000-00008F060000}"/>
    <cellStyle name="Comma 2 2 2 16" xfId="1699" xr:uid="{00000000-0005-0000-0000-000090060000}"/>
    <cellStyle name="Comma 2 2 2 17" xfId="1700" xr:uid="{00000000-0005-0000-0000-000091060000}"/>
    <cellStyle name="Comma 2 2 2 18" xfId="1701" xr:uid="{00000000-0005-0000-0000-000092060000}"/>
    <cellStyle name="Comma 2 2 2 19" xfId="1702" xr:uid="{00000000-0005-0000-0000-000093060000}"/>
    <cellStyle name="Comma 2 2 2 2" xfId="1703" xr:uid="{00000000-0005-0000-0000-000094060000}"/>
    <cellStyle name="Comma 2 2 2 2 2" xfId="1704" xr:uid="{00000000-0005-0000-0000-000095060000}"/>
    <cellStyle name="Comma 2 2 2 20" xfId="1705" xr:uid="{00000000-0005-0000-0000-000096060000}"/>
    <cellStyle name="Comma 2 2 2 21" xfId="1706" xr:uid="{00000000-0005-0000-0000-000097060000}"/>
    <cellStyle name="Comma 2 2 2 22" xfId="1707" xr:uid="{00000000-0005-0000-0000-000098060000}"/>
    <cellStyle name="Comma 2 2 2 23" xfId="1708" xr:uid="{00000000-0005-0000-0000-000099060000}"/>
    <cellStyle name="Comma 2 2 2 24" xfId="1709" xr:uid="{00000000-0005-0000-0000-00009A060000}"/>
    <cellStyle name="Comma 2 2 2 3" xfId="1710" xr:uid="{00000000-0005-0000-0000-00009B060000}"/>
    <cellStyle name="Comma 2 2 2 4" xfId="1711" xr:uid="{00000000-0005-0000-0000-00009C060000}"/>
    <cellStyle name="Comma 2 2 2 5" xfId="1712" xr:uid="{00000000-0005-0000-0000-00009D060000}"/>
    <cellStyle name="Comma 2 2 2 6" xfId="1713" xr:uid="{00000000-0005-0000-0000-00009E060000}"/>
    <cellStyle name="Comma 2 2 2 7" xfId="1714" xr:uid="{00000000-0005-0000-0000-00009F060000}"/>
    <cellStyle name="Comma 2 2 2 8" xfId="1715" xr:uid="{00000000-0005-0000-0000-0000A0060000}"/>
    <cellStyle name="Comma 2 2 2 9" xfId="1716" xr:uid="{00000000-0005-0000-0000-0000A1060000}"/>
    <cellStyle name="Comma 2 2 20" xfId="1717" xr:uid="{00000000-0005-0000-0000-0000A2060000}"/>
    <cellStyle name="Comma 2 2 21" xfId="1718" xr:uid="{00000000-0005-0000-0000-0000A3060000}"/>
    <cellStyle name="Comma 2 2 22" xfId="1719" xr:uid="{00000000-0005-0000-0000-0000A4060000}"/>
    <cellStyle name="Comma 2 2 23" xfId="1720" xr:uid="{00000000-0005-0000-0000-0000A5060000}"/>
    <cellStyle name="Comma 2 2 24" xfId="1721" xr:uid="{00000000-0005-0000-0000-0000A6060000}"/>
    <cellStyle name="Comma 2 2 24 2" xfId="1722" xr:uid="{00000000-0005-0000-0000-0000A7060000}"/>
    <cellStyle name="Comma 2 2 25" xfId="1723" xr:uid="{00000000-0005-0000-0000-0000A8060000}"/>
    <cellStyle name="Comma 2 2 3" xfId="1724" xr:uid="{00000000-0005-0000-0000-0000A9060000}"/>
    <cellStyle name="Comma 2 2 3 2" xfId="1725" xr:uid="{00000000-0005-0000-0000-0000AA060000}"/>
    <cellStyle name="Comma 2 2 4" xfId="1726" xr:uid="{00000000-0005-0000-0000-0000AB060000}"/>
    <cellStyle name="Comma 2 2 5" xfId="1727" xr:uid="{00000000-0005-0000-0000-0000AC060000}"/>
    <cellStyle name="Comma 2 2 6" xfId="1728" xr:uid="{00000000-0005-0000-0000-0000AD060000}"/>
    <cellStyle name="Comma 2 2 7" xfId="1729" xr:uid="{00000000-0005-0000-0000-0000AE060000}"/>
    <cellStyle name="Comma 2 2 8" xfId="1730" xr:uid="{00000000-0005-0000-0000-0000AF060000}"/>
    <cellStyle name="Comma 2 2 9" xfId="1731" xr:uid="{00000000-0005-0000-0000-0000B0060000}"/>
    <cellStyle name="Comma 2 2_05-12  KH trung han 2016-2020 - Liem Thinh edited" xfId="1732" xr:uid="{00000000-0005-0000-0000-0000B1060000}"/>
    <cellStyle name="Comma 2 20" xfId="1733" xr:uid="{00000000-0005-0000-0000-0000B2060000}"/>
    <cellStyle name="Comma 2 21" xfId="1734" xr:uid="{00000000-0005-0000-0000-0000B3060000}"/>
    <cellStyle name="Comma 2 22" xfId="1735" xr:uid="{00000000-0005-0000-0000-0000B4060000}"/>
    <cellStyle name="Comma 2 23" xfId="1736" xr:uid="{00000000-0005-0000-0000-0000B5060000}"/>
    <cellStyle name="Comma 2 24" xfId="1737" xr:uid="{00000000-0005-0000-0000-0000B6060000}"/>
    <cellStyle name="Comma 2 25" xfId="1738" xr:uid="{00000000-0005-0000-0000-0000B7060000}"/>
    <cellStyle name="Comma 2 26" xfId="1739" xr:uid="{00000000-0005-0000-0000-0000B8060000}"/>
    <cellStyle name="Comma 2 26 2" xfId="1740" xr:uid="{00000000-0005-0000-0000-0000B9060000}"/>
    <cellStyle name="Comma 2 27" xfId="1741" xr:uid="{00000000-0005-0000-0000-0000BA060000}"/>
    <cellStyle name="Comma 2 3" xfId="1742" xr:uid="{00000000-0005-0000-0000-0000BB060000}"/>
    <cellStyle name="Comma 2 3 2" xfId="1743" xr:uid="{00000000-0005-0000-0000-0000BC060000}"/>
    <cellStyle name="Comma 2 3 2 2" xfId="1744" xr:uid="{00000000-0005-0000-0000-0000BD060000}"/>
    <cellStyle name="Comma 2 3 2 3" xfId="1745" xr:uid="{00000000-0005-0000-0000-0000BE060000}"/>
    <cellStyle name="Comma 2 3 3" xfId="1746" xr:uid="{00000000-0005-0000-0000-0000BF060000}"/>
    <cellStyle name="Comma 2 4" xfId="1747" xr:uid="{00000000-0005-0000-0000-0000C0060000}"/>
    <cellStyle name="Comma 2 4 2" xfId="1748" xr:uid="{00000000-0005-0000-0000-0000C1060000}"/>
    <cellStyle name="Comma 2 5" xfId="1749" xr:uid="{00000000-0005-0000-0000-0000C2060000}"/>
    <cellStyle name="Comma 2 5 2" xfId="1750" xr:uid="{00000000-0005-0000-0000-0000C3060000}"/>
    <cellStyle name="Comma 2 5 3" xfId="1751" xr:uid="{00000000-0005-0000-0000-0000C4060000}"/>
    <cellStyle name="Comma 2 6" xfId="1752" xr:uid="{00000000-0005-0000-0000-0000C5060000}"/>
    <cellStyle name="Comma 2 7" xfId="1753" xr:uid="{00000000-0005-0000-0000-0000C6060000}"/>
    <cellStyle name="Comma 2 8" xfId="1754" xr:uid="{00000000-0005-0000-0000-0000C7060000}"/>
    <cellStyle name="Comma 2 9" xfId="1755" xr:uid="{00000000-0005-0000-0000-0000C8060000}"/>
    <cellStyle name="Comma 2_05-12  KH trung han 2016-2020 - Liem Thinh edited" xfId="1756" xr:uid="{00000000-0005-0000-0000-0000C9060000}"/>
    <cellStyle name="Comma 20" xfId="1757" xr:uid="{00000000-0005-0000-0000-0000CA060000}"/>
    <cellStyle name="Comma 20 2" xfId="1758" xr:uid="{00000000-0005-0000-0000-0000CB060000}"/>
    <cellStyle name="Comma 20 3" xfId="1759" xr:uid="{00000000-0005-0000-0000-0000CC060000}"/>
    <cellStyle name="Comma 21" xfId="1760" xr:uid="{00000000-0005-0000-0000-0000CD060000}"/>
    <cellStyle name="Comma 21 2" xfId="1761" xr:uid="{00000000-0005-0000-0000-0000CE060000}"/>
    <cellStyle name="Comma 21 3" xfId="1762" xr:uid="{00000000-0005-0000-0000-0000CF060000}"/>
    <cellStyle name="Comma 22" xfId="1763" xr:uid="{00000000-0005-0000-0000-0000D0060000}"/>
    <cellStyle name="Comma 22 2" xfId="1764" xr:uid="{00000000-0005-0000-0000-0000D1060000}"/>
    <cellStyle name="Comma 22 3" xfId="1765" xr:uid="{00000000-0005-0000-0000-0000D2060000}"/>
    <cellStyle name="Comma 23" xfId="1766" xr:uid="{00000000-0005-0000-0000-0000D3060000}"/>
    <cellStyle name="Comma 23 2" xfId="1767" xr:uid="{00000000-0005-0000-0000-0000D4060000}"/>
    <cellStyle name="Comma 23 3" xfId="1768" xr:uid="{00000000-0005-0000-0000-0000D5060000}"/>
    <cellStyle name="Comma 24" xfId="1769" xr:uid="{00000000-0005-0000-0000-0000D6060000}"/>
    <cellStyle name="Comma 24 2" xfId="1770" xr:uid="{00000000-0005-0000-0000-0000D7060000}"/>
    <cellStyle name="Comma 25" xfId="1771" xr:uid="{00000000-0005-0000-0000-0000D8060000}"/>
    <cellStyle name="Comma 25 2" xfId="1772" xr:uid="{00000000-0005-0000-0000-0000D9060000}"/>
    <cellStyle name="Comma 26" xfId="1773" xr:uid="{00000000-0005-0000-0000-0000DA060000}"/>
    <cellStyle name="Comma 26 2" xfId="1774" xr:uid="{00000000-0005-0000-0000-0000DB060000}"/>
    <cellStyle name="Comma 27" xfId="1775" xr:uid="{00000000-0005-0000-0000-0000DC060000}"/>
    <cellStyle name="Comma 27 2" xfId="1776" xr:uid="{00000000-0005-0000-0000-0000DD060000}"/>
    <cellStyle name="Comma 28" xfId="1777" xr:uid="{00000000-0005-0000-0000-0000DE060000}"/>
    <cellStyle name="Comma 28 2" xfId="1778" xr:uid="{00000000-0005-0000-0000-0000DF060000}"/>
    <cellStyle name="Comma 29" xfId="1779" xr:uid="{00000000-0005-0000-0000-0000E0060000}"/>
    <cellStyle name="Comma 29 2" xfId="1780" xr:uid="{00000000-0005-0000-0000-0000E1060000}"/>
    <cellStyle name="Comma 3" xfId="6" xr:uid="{00000000-0005-0000-0000-0000E2060000}"/>
    <cellStyle name="Comma 3 2" xfId="1781" xr:uid="{00000000-0005-0000-0000-0000E3060000}"/>
    <cellStyle name="Comma 3 2 10" xfId="1782" xr:uid="{00000000-0005-0000-0000-0000E4060000}"/>
    <cellStyle name="Comma 3 2 11" xfId="1783" xr:uid="{00000000-0005-0000-0000-0000E5060000}"/>
    <cellStyle name="Comma 3 2 12" xfId="1784" xr:uid="{00000000-0005-0000-0000-0000E6060000}"/>
    <cellStyle name="Comma 3 2 13" xfId="1785" xr:uid="{00000000-0005-0000-0000-0000E7060000}"/>
    <cellStyle name="Comma 3 2 14" xfId="1786" xr:uid="{00000000-0005-0000-0000-0000E8060000}"/>
    <cellStyle name="Comma 3 2 15" xfId="1787" xr:uid="{00000000-0005-0000-0000-0000E9060000}"/>
    <cellStyle name="Comma 3 2 2" xfId="1788" xr:uid="{00000000-0005-0000-0000-0000EA060000}"/>
    <cellStyle name="Comma 3 2 2 2" xfId="1789" xr:uid="{00000000-0005-0000-0000-0000EB060000}"/>
    <cellStyle name="Comma 3 2 2 3" xfId="1790" xr:uid="{00000000-0005-0000-0000-0000EC060000}"/>
    <cellStyle name="Comma 3 2 3" xfId="1791" xr:uid="{00000000-0005-0000-0000-0000ED060000}"/>
    <cellStyle name="Comma 3 2 3 2" xfId="1792" xr:uid="{00000000-0005-0000-0000-0000EE060000}"/>
    <cellStyle name="Comma 3 2 3 3" xfId="1793" xr:uid="{00000000-0005-0000-0000-0000EF060000}"/>
    <cellStyle name="Comma 3 2 4" xfId="1794" xr:uid="{00000000-0005-0000-0000-0000F0060000}"/>
    <cellStyle name="Comma 3 2 5" xfId="1795" xr:uid="{00000000-0005-0000-0000-0000F1060000}"/>
    <cellStyle name="Comma 3 2 6" xfId="1796" xr:uid="{00000000-0005-0000-0000-0000F2060000}"/>
    <cellStyle name="Comma 3 2 7" xfId="1797" xr:uid="{00000000-0005-0000-0000-0000F3060000}"/>
    <cellStyle name="Comma 3 2 8" xfId="1798" xr:uid="{00000000-0005-0000-0000-0000F4060000}"/>
    <cellStyle name="Comma 3 2 9" xfId="1799" xr:uid="{00000000-0005-0000-0000-0000F5060000}"/>
    <cellStyle name="Comma 3 3" xfId="1800" xr:uid="{00000000-0005-0000-0000-0000F6060000}"/>
    <cellStyle name="Comma 3 3 2" xfId="1801" xr:uid="{00000000-0005-0000-0000-0000F7060000}"/>
    <cellStyle name="Comma 3 3 3" xfId="1802" xr:uid="{00000000-0005-0000-0000-0000F8060000}"/>
    <cellStyle name="Comma 3 4" xfId="1803" xr:uid="{00000000-0005-0000-0000-0000F9060000}"/>
    <cellStyle name="Comma 3 4 2" xfId="1804" xr:uid="{00000000-0005-0000-0000-0000FA060000}"/>
    <cellStyle name="Comma 3 4 3" xfId="1805" xr:uid="{00000000-0005-0000-0000-0000FB060000}"/>
    <cellStyle name="Comma 3 5" xfId="1806" xr:uid="{00000000-0005-0000-0000-0000FC060000}"/>
    <cellStyle name="Comma 3 5 2" xfId="1807" xr:uid="{00000000-0005-0000-0000-0000FD060000}"/>
    <cellStyle name="Comma 3 6" xfId="1808" xr:uid="{00000000-0005-0000-0000-0000FE060000}"/>
    <cellStyle name="Comma 3 6 2" xfId="1809" xr:uid="{00000000-0005-0000-0000-0000FF060000}"/>
    <cellStyle name="Comma 3_Biểu 14 - KH2015 dự án ODA" xfId="1810" xr:uid="{00000000-0005-0000-0000-000000070000}"/>
    <cellStyle name="Comma 30" xfId="1811" xr:uid="{00000000-0005-0000-0000-000001070000}"/>
    <cellStyle name="Comma 30 2" xfId="1812" xr:uid="{00000000-0005-0000-0000-000002070000}"/>
    <cellStyle name="Comma 31" xfId="1813" xr:uid="{00000000-0005-0000-0000-000003070000}"/>
    <cellStyle name="Comma 31 2" xfId="1814" xr:uid="{00000000-0005-0000-0000-000004070000}"/>
    <cellStyle name="Comma 32" xfId="1815" xr:uid="{00000000-0005-0000-0000-000005070000}"/>
    <cellStyle name="Comma 32 2" xfId="1816" xr:uid="{00000000-0005-0000-0000-000006070000}"/>
    <cellStyle name="Comma 32 2 2" xfId="1817" xr:uid="{00000000-0005-0000-0000-000007070000}"/>
    <cellStyle name="Comma 32 3" xfId="1818" xr:uid="{00000000-0005-0000-0000-000008070000}"/>
    <cellStyle name="Comma 33" xfId="1819" xr:uid="{00000000-0005-0000-0000-000009070000}"/>
    <cellStyle name="Comma 33 2" xfId="1820" xr:uid="{00000000-0005-0000-0000-00000A070000}"/>
    <cellStyle name="Comma 34" xfId="1821" xr:uid="{00000000-0005-0000-0000-00000B070000}"/>
    <cellStyle name="Comma 34 2" xfId="1822" xr:uid="{00000000-0005-0000-0000-00000C070000}"/>
    <cellStyle name="Comma 35" xfId="1823" xr:uid="{00000000-0005-0000-0000-00000D070000}"/>
    <cellStyle name="Comma 35 2" xfId="1824" xr:uid="{00000000-0005-0000-0000-00000E070000}"/>
    <cellStyle name="Comma 35 3" xfId="1825" xr:uid="{00000000-0005-0000-0000-00000F070000}"/>
    <cellStyle name="Comma 35 3 2" xfId="1826" xr:uid="{00000000-0005-0000-0000-000010070000}"/>
    <cellStyle name="Comma 35 4" xfId="1827" xr:uid="{00000000-0005-0000-0000-000011070000}"/>
    <cellStyle name="Comma 35 4 2" xfId="1828" xr:uid="{00000000-0005-0000-0000-000012070000}"/>
    <cellStyle name="Comma 36" xfId="1829" xr:uid="{00000000-0005-0000-0000-000013070000}"/>
    <cellStyle name="Comma 36 2" xfId="1830" xr:uid="{00000000-0005-0000-0000-000014070000}"/>
    <cellStyle name="Comma 37" xfId="1831" xr:uid="{00000000-0005-0000-0000-000015070000}"/>
    <cellStyle name="Comma 37 2" xfId="1832" xr:uid="{00000000-0005-0000-0000-000016070000}"/>
    <cellStyle name="Comma 38" xfId="1833" xr:uid="{00000000-0005-0000-0000-000017070000}"/>
    <cellStyle name="Comma 39" xfId="1834" xr:uid="{00000000-0005-0000-0000-000018070000}"/>
    <cellStyle name="Comma 39 2" xfId="1835" xr:uid="{00000000-0005-0000-0000-000019070000}"/>
    <cellStyle name="Comma 4" xfId="7" xr:uid="{00000000-0005-0000-0000-00001A070000}"/>
    <cellStyle name="Comma 4 10" xfId="1836" xr:uid="{00000000-0005-0000-0000-00001B070000}"/>
    <cellStyle name="Comma 4 11" xfId="1837" xr:uid="{00000000-0005-0000-0000-00001C070000}"/>
    <cellStyle name="Comma 4 12" xfId="1838" xr:uid="{00000000-0005-0000-0000-00001D070000}"/>
    <cellStyle name="Comma 4 13" xfId="1839" xr:uid="{00000000-0005-0000-0000-00001E070000}"/>
    <cellStyle name="Comma 4 14" xfId="1840" xr:uid="{00000000-0005-0000-0000-00001F070000}"/>
    <cellStyle name="Comma 4 15" xfId="1841" xr:uid="{00000000-0005-0000-0000-000020070000}"/>
    <cellStyle name="Comma 4 16" xfId="1842" xr:uid="{00000000-0005-0000-0000-000021070000}"/>
    <cellStyle name="Comma 4 17" xfId="1843" xr:uid="{00000000-0005-0000-0000-000022070000}"/>
    <cellStyle name="Comma 4 18" xfId="1844" xr:uid="{00000000-0005-0000-0000-000023070000}"/>
    <cellStyle name="Comma 4 19" xfId="1845" xr:uid="{00000000-0005-0000-0000-000024070000}"/>
    <cellStyle name="Comma 4 2" xfId="1846" xr:uid="{00000000-0005-0000-0000-000025070000}"/>
    <cellStyle name="Comma 4 2 2" xfId="1847" xr:uid="{00000000-0005-0000-0000-000026070000}"/>
    <cellStyle name="Comma 4 3" xfId="1848" xr:uid="{00000000-0005-0000-0000-000027070000}"/>
    <cellStyle name="Comma 4 3 2" xfId="1849" xr:uid="{00000000-0005-0000-0000-000028070000}"/>
    <cellStyle name="Comma 4 3 2 2" xfId="1850" xr:uid="{00000000-0005-0000-0000-000029070000}"/>
    <cellStyle name="Comma 4 3 3" xfId="1851" xr:uid="{00000000-0005-0000-0000-00002A070000}"/>
    <cellStyle name="Comma 4 4" xfId="1852" xr:uid="{00000000-0005-0000-0000-00002B070000}"/>
    <cellStyle name="Comma 4 4 2" xfId="1853" xr:uid="{00000000-0005-0000-0000-00002C070000}"/>
    <cellStyle name="Comma 4 4 3" xfId="1854" xr:uid="{00000000-0005-0000-0000-00002D070000}"/>
    <cellStyle name="Comma 4 4 4" xfId="1855" xr:uid="{00000000-0005-0000-0000-00002E070000}"/>
    <cellStyle name="Comma 4 5" xfId="1856" xr:uid="{00000000-0005-0000-0000-00002F070000}"/>
    <cellStyle name="Comma 4 6" xfId="1857" xr:uid="{00000000-0005-0000-0000-000030070000}"/>
    <cellStyle name="Comma 4 7" xfId="1858" xr:uid="{00000000-0005-0000-0000-000031070000}"/>
    <cellStyle name="Comma 4 8" xfId="1859" xr:uid="{00000000-0005-0000-0000-000032070000}"/>
    <cellStyle name="Comma 4 9" xfId="1860" xr:uid="{00000000-0005-0000-0000-000033070000}"/>
    <cellStyle name="Comma 4_THEO DOI THUC HIEN (GỐC 1)" xfId="1861" xr:uid="{00000000-0005-0000-0000-000034070000}"/>
    <cellStyle name="Comma 40" xfId="1862" xr:uid="{00000000-0005-0000-0000-000035070000}"/>
    <cellStyle name="Comma 40 2" xfId="1863" xr:uid="{00000000-0005-0000-0000-000036070000}"/>
    <cellStyle name="Comma 41" xfId="1864" xr:uid="{00000000-0005-0000-0000-000037070000}"/>
    <cellStyle name="Comma 42" xfId="1865" xr:uid="{00000000-0005-0000-0000-000038070000}"/>
    <cellStyle name="Comma 43" xfId="1866" xr:uid="{00000000-0005-0000-0000-000039070000}"/>
    <cellStyle name="Comma 44" xfId="1867" xr:uid="{00000000-0005-0000-0000-00003A070000}"/>
    <cellStyle name="Comma 45" xfId="1868" xr:uid="{00000000-0005-0000-0000-00003B070000}"/>
    <cellStyle name="Comma 46" xfId="1869" xr:uid="{00000000-0005-0000-0000-00003C070000}"/>
    <cellStyle name="Comma 47" xfId="1870" xr:uid="{00000000-0005-0000-0000-00003D070000}"/>
    <cellStyle name="Comma 48" xfId="1871" xr:uid="{00000000-0005-0000-0000-00003E070000}"/>
    <cellStyle name="Comma 49" xfId="1872" xr:uid="{00000000-0005-0000-0000-00003F070000}"/>
    <cellStyle name="Comma 5" xfId="1873" xr:uid="{00000000-0005-0000-0000-000040070000}"/>
    <cellStyle name="Comma 5 10" xfId="1874" xr:uid="{00000000-0005-0000-0000-000041070000}"/>
    <cellStyle name="Comma 5 11" xfId="1875" xr:uid="{00000000-0005-0000-0000-000042070000}"/>
    <cellStyle name="Comma 5 12" xfId="1876" xr:uid="{00000000-0005-0000-0000-000043070000}"/>
    <cellStyle name="Comma 5 13" xfId="1877" xr:uid="{00000000-0005-0000-0000-000044070000}"/>
    <cellStyle name="Comma 5 14" xfId="1878" xr:uid="{00000000-0005-0000-0000-000045070000}"/>
    <cellStyle name="Comma 5 15" xfId="1879" xr:uid="{00000000-0005-0000-0000-000046070000}"/>
    <cellStyle name="Comma 5 16" xfId="1880" xr:uid="{00000000-0005-0000-0000-000047070000}"/>
    <cellStyle name="Comma 5 17" xfId="1881" xr:uid="{00000000-0005-0000-0000-000048070000}"/>
    <cellStyle name="Comma 5 17 2" xfId="1882" xr:uid="{00000000-0005-0000-0000-000049070000}"/>
    <cellStyle name="Comma 5 18" xfId="1883" xr:uid="{00000000-0005-0000-0000-00004A070000}"/>
    <cellStyle name="Comma 5 19" xfId="1884" xr:uid="{00000000-0005-0000-0000-00004B070000}"/>
    <cellStyle name="Comma 5 2" xfId="1885" xr:uid="{00000000-0005-0000-0000-00004C070000}"/>
    <cellStyle name="Comma 5 2 2" xfId="1886" xr:uid="{00000000-0005-0000-0000-00004D070000}"/>
    <cellStyle name="Comma 5 20" xfId="1887" xr:uid="{00000000-0005-0000-0000-00004E070000}"/>
    <cellStyle name="Comma 5 3" xfId="1888" xr:uid="{00000000-0005-0000-0000-00004F070000}"/>
    <cellStyle name="Comma 5 3 2" xfId="1889" xr:uid="{00000000-0005-0000-0000-000050070000}"/>
    <cellStyle name="Comma 5 4" xfId="1890" xr:uid="{00000000-0005-0000-0000-000051070000}"/>
    <cellStyle name="Comma 5 4 2" xfId="1891" xr:uid="{00000000-0005-0000-0000-000052070000}"/>
    <cellStyle name="Comma 5 5" xfId="1892" xr:uid="{00000000-0005-0000-0000-000053070000}"/>
    <cellStyle name="Comma 5 5 2" xfId="1893" xr:uid="{00000000-0005-0000-0000-000054070000}"/>
    <cellStyle name="Comma 5 6" xfId="1894" xr:uid="{00000000-0005-0000-0000-000055070000}"/>
    <cellStyle name="Comma 5 7" xfId="1895" xr:uid="{00000000-0005-0000-0000-000056070000}"/>
    <cellStyle name="Comma 5 8" xfId="1896" xr:uid="{00000000-0005-0000-0000-000057070000}"/>
    <cellStyle name="Comma 5 9" xfId="1897" xr:uid="{00000000-0005-0000-0000-000058070000}"/>
    <cellStyle name="Comma 5_05-12  KH trung han 2016-2020 - Liem Thinh edited" xfId="1898" xr:uid="{00000000-0005-0000-0000-000059070000}"/>
    <cellStyle name="Comma 50" xfId="1899" xr:uid="{00000000-0005-0000-0000-00005A070000}"/>
    <cellStyle name="Comma 50 2" xfId="1900" xr:uid="{00000000-0005-0000-0000-00005B070000}"/>
    <cellStyle name="Comma 51" xfId="1901" xr:uid="{00000000-0005-0000-0000-00005C070000}"/>
    <cellStyle name="Comma 51 2" xfId="1902" xr:uid="{00000000-0005-0000-0000-00005D070000}"/>
    <cellStyle name="Comma 52" xfId="1903" xr:uid="{00000000-0005-0000-0000-00005E070000}"/>
    <cellStyle name="Comma 6" xfId="8" xr:uid="{00000000-0005-0000-0000-00005F070000}"/>
    <cellStyle name="Comma 6 2" xfId="1904" xr:uid="{00000000-0005-0000-0000-000060070000}"/>
    <cellStyle name="Comma 6 2 2" xfId="1905" xr:uid="{00000000-0005-0000-0000-000061070000}"/>
    <cellStyle name="Comma 6 3" xfId="1906" xr:uid="{00000000-0005-0000-0000-000062070000}"/>
    <cellStyle name="Comma 6 4" xfId="1907" xr:uid="{00000000-0005-0000-0000-000063070000}"/>
    <cellStyle name="Comma 7" xfId="9" xr:uid="{00000000-0005-0000-0000-000064070000}"/>
    <cellStyle name="Comma 7 2" xfId="1908" xr:uid="{00000000-0005-0000-0000-000065070000}"/>
    <cellStyle name="Comma 7 3" xfId="1909" xr:uid="{00000000-0005-0000-0000-000066070000}"/>
    <cellStyle name="Comma 7 3 2" xfId="1910" xr:uid="{00000000-0005-0000-0000-000067070000}"/>
    <cellStyle name="Comma 7_20131129 Nhu cau 2014_TPCP ODA (co hoan ung)" xfId="1911" xr:uid="{00000000-0005-0000-0000-000068070000}"/>
    <cellStyle name="Comma 8" xfId="1912" xr:uid="{00000000-0005-0000-0000-000069070000}"/>
    <cellStyle name="Comma 8 2" xfId="1913" xr:uid="{00000000-0005-0000-0000-00006A070000}"/>
    <cellStyle name="Comma 8 2 2" xfId="1914" xr:uid="{00000000-0005-0000-0000-00006B070000}"/>
    <cellStyle name="Comma 8 3" xfId="1915" xr:uid="{00000000-0005-0000-0000-00006C070000}"/>
    <cellStyle name="Comma 8 4" xfId="1916" xr:uid="{00000000-0005-0000-0000-00006D070000}"/>
    <cellStyle name="Comma 9" xfId="1917" xr:uid="{00000000-0005-0000-0000-00006E070000}"/>
    <cellStyle name="Comma 9 2" xfId="1918" xr:uid="{00000000-0005-0000-0000-00006F070000}"/>
    <cellStyle name="Comma 9 2 2" xfId="1919" xr:uid="{00000000-0005-0000-0000-000070070000}"/>
    <cellStyle name="Comma 9 2 3" xfId="1920" xr:uid="{00000000-0005-0000-0000-000071070000}"/>
    <cellStyle name="Comma 9 3" xfId="1921" xr:uid="{00000000-0005-0000-0000-000072070000}"/>
    <cellStyle name="Comma 9 3 2" xfId="1922" xr:uid="{00000000-0005-0000-0000-000073070000}"/>
    <cellStyle name="Comma 9 4" xfId="1923" xr:uid="{00000000-0005-0000-0000-000074070000}"/>
    <cellStyle name="Comma 9 5" xfId="1924" xr:uid="{00000000-0005-0000-0000-000075070000}"/>
    <cellStyle name="comma zerodec" xfId="1925" xr:uid="{00000000-0005-0000-0000-000076070000}"/>
    <cellStyle name="Comma0" xfId="1926" xr:uid="{00000000-0005-0000-0000-000077070000}"/>
    <cellStyle name="Comma0 10" xfId="1927" xr:uid="{00000000-0005-0000-0000-000078070000}"/>
    <cellStyle name="Comma0 11" xfId="1928" xr:uid="{00000000-0005-0000-0000-000079070000}"/>
    <cellStyle name="Comma0 12" xfId="1929" xr:uid="{00000000-0005-0000-0000-00007A070000}"/>
    <cellStyle name="Comma0 13" xfId="1930" xr:uid="{00000000-0005-0000-0000-00007B070000}"/>
    <cellStyle name="Comma0 14" xfId="1931" xr:uid="{00000000-0005-0000-0000-00007C070000}"/>
    <cellStyle name="Comma0 15" xfId="1932" xr:uid="{00000000-0005-0000-0000-00007D070000}"/>
    <cellStyle name="Comma0 16" xfId="1933" xr:uid="{00000000-0005-0000-0000-00007E070000}"/>
    <cellStyle name="Comma0 2" xfId="1934" xr:uid="{00000000-0005-0000-0000-00007F070000}"/>
    <cellStyle name="Comma0 2 2" xfId="1935" xr:uid="{00000000-0005-0000-0000-000080070000}"/>
    <cellStyle name="Comma0 3" xfId="1936" xr:uid="{00000000-0005-0000-0000-000081070000}"/>
    <cellStyle name="Comma0 4" xfId="1937" xr:uid="{00000000-0005-0000-0000-000082070000}"/>
    <cellStyle name="Comma0 5" xfId="1938" xr:uid="{00000000-0005-0000-0000-000083070000}"/>
    <cellStyle name="Comma0 6" xfId="1939" xr:uid="{00000000-0005-0000-0000-000084070000}"/>
    <cellStyle name="Comma0 7" xfId="1940" xr:uid="{00000000-0005-0000-0000-000085070000}"/>
    <cellStyle name="Comma0 8" xfId="1941" xr:uid="{00000000-0005-0000-0000-000086070000}"/>
    <cellStyle name="Comma0 9" xfId="1942" xr:uid="{00000000-0005-0000-0000-000087070000}"/>
    <cellStyle name="Company Name" xfId="1943" xr:uid="{00000000-0005-0000-0000-000088070000}"/>
    <cellStyle name="cong" xfId="1944" xr:uid="{00000000-0005-0000-0000-000089070000}"/>
    <cellStyle name="Copied" xfId="1945" xr:uid="{00000000-0005-0000-0000-00008A070000}"/>
    <cellStyle name="Co聭ma_Sheet1" xfId="1946" xr:uid="{00000000-0005-0000-0000-00008B070000}"/>
    <cellStyle name="CR Comma" xfId="1947" xr:uid="{00000000-0005-0000-0000-00008C070000}"/>
    <cellStyle name="CR Currency" xfId="1948" xr:uid="{00000000-0005-0000-0000-00008D070000}"/>
    <cellStyle name="Credit" xfId="1949" xr:uid="{00000000-0005-0000-0000-00008E070000}"/>
    <cellStyle name="Credit subtotal" xfId="1950" xr:uid="{00000000-0005-0000-0000-00008F070000}"/>
    <cellStyle name="Credit Total" xfId="1951" xr:uid="{00000000-0005-0000-0000-000090070000}"/>
    <cellStyle name="Cࡵrrency_Sheet1_PRODUCTĠ" xfId="1952" xr:uid="{00000000-0005-0000-0000-000091070000}"/>
    <cellStyle name="Curråncy [0]_FCST_RESULTS" xfId="1953" xr:uid="{00000000-0005-0000-0000-000092070000}"/>
    <cellStyle name="Currency %" xfId="1954" xr:uid="{00000000-0005-0000-0000-000093070000}"/>
    <cellStyle name="Currency % 10" xfId="1955" xr:uid="{00000000-0005-0000-0000-000094070000}"/>
    <cellStyle name="Currency % 11" xfId="1956" xr:uid="{00000000-0005-0000-0000-000095070000}"/>
    <cellStyle name="Currency % 12" xfId="1957" xr:uid="{00000000-0005-0000-0000-000096070000}"/>
    <cellStyle name="Currency % 13" xfId="1958" xr:uid="{00000000-0005-0000-0000-000097070000}"/>
    <cellStyle name="Currency % 14" xfId="1959" xr:uid="{00000000-0005-0000-0000-000098070000}"/>
    <cellStyle name="Currency % 15" xfId="1960" xr:uid="{00000000-0005-0000-0000-000099070000}"/>
    <cellStyle name="Currency % 2" xfId="1961" xr:uid="{00000000-0005-0000-0000-00009A070000}"/>
    <cellStyle name="Currency % 3" xfId="1962" xr:uid="{00000000-0005-0000-0000-00009B070000}"/>
    <cellStyle name="Currency % 4" xfId="1963" xr:uid="{00000000-0005-0000-0000-00009C070000}"/>
    <cellStyle name="Currency % 5" xfId="1964" xr:uid="{00000000-0005-0000-0000-00009D070000}"/>
    <cellStyle name="Currency % 6" xfId="1965" xr:uid="{00000000-0005-0000-0000-00009E070000}"/>
    <cellStyle name="Currency % 7" xfId="1966" xr:uid="{00000000-0005-0000-0000-00009F070000}"/>
    <cellStyle name="Currency % 8" xfId="1967" xr:uid="{00000000-0005-0000-0000-0000A0070000}"/>
    <cellStyle name="Currency % 9" xfId="1968" xr:uid="{00000000-0005-0000-0000-0000A1070000}"/>
    <cellStyle name="Currency %_05-12  KH trung han 2016-2020 - Liem Thinh edited" xfId="1969" xr:uid="{00000000-0005-0000-0000-0000A2070000}"/>
    <cellStyle name="Currency [0]ßmud plant bolted_RESULTS" xfId="1970" xr:uid="{00000000-0005-0000-0000-0000A3070000}"/>
    <cellStyle name="Currency [00]" xfId="1971" xr:uid="{00000000-0005-0000-0000-0000A4070000}"/>
    <cellStyle name="Currency [00] 10" xfId="1972" xr:uid="{00000000-0005-0000-0000-0000A5070000}"/>
    <cellStyle name="Currency [00] 11" xfId="1973" xr:uid="{00000000-0005-0000-0000-0000A6070000}"/>
    <cellStyle name="Currency [00] 12" xfId="1974" xr:uid="{00000000-0005-0000-0000-0000A7070000}"/>
    <cellStyle name="Currency [00] 13" xfId="1975" xr:uid="{00000000-0005-0000-0000-0000A8070000}"/>
    <cellStyle name="Currency [00] 14" xfId="1976" xr:uid="{00000000-0005-0000-0000-0000A9070000}"/>
    <cellStyle name="Currency [00] 15" xfId="1977" xr:uid="{00000000-0005-0000-0000-0000AA070000}"/>
    <cellStyle name="Currency [00] 16" xfId="1978" xr:uid="{00000000-0005-0000-0000-0000AB070000}"/>
    <cellStyle name="Currency [00] 2" xfId="1979" xr:uid="{00000000-0005-0000-0000-0000AC070000}"/>
    <cellStyle name="Currency [00] 3" xfId="1980" xr:uid="{00000000-0005-0000-0000-0000AD070000}"/>
    <cellStyle name="Currency [00] 4" xfId="1981" xr:uid="{00000000-0005-0000-0000-0000AE070000}"/>
    <cellStyle name="Currency [00] 5" xfId="1982" xr:uid="{00000000-0005-0000-0000-0000AF070000}"/>
    <cellStyle name="Currency [00] 6" xfId="1983" xr:uid="{00000000-0005-0000-0000-0000B0070000}"/>
    <cellStyle name="Currency [00] 7" xfId="1984" xr:uid="{00000000-0005-0000-0000-0000B1070000}"/>
    <cellStyle name="Currency [00] 8" xfId="1985" xr:uid="{00000000-0005-0000-0000-0000B2070000}"/>
    <cellStyle name="Currency [00] 9" xfId="1986" xr:uid="{00000000-0005-0000-0000-0000B3070000}"/>
    <cellStyle name="Currency 0.0" xfId="1987" xr:uid="{00000000-0005-0000-0000-0000B4070000}"/>
    <cellStyle name="Currency 0.0%" xfId="1988" xr:uid="{00000000-0005-0000-0000-0000B5070000}"/>
    <cellStyle name="Currency 0.0_05-12  KH trung han 2016-2020 - Liem Thinh edited" xfId="1989" xr:uid="{00000000-0005-0000-0000-0000B6070000}"/>
    <cellStyle name="Currency 0.00" xfId="1990" xr:uid="{00000000-0005-0000-0000-0000B7070000}"/>
    <cellStyle name="Currency 0.00%" xfId="1991" xr:uid="{00000000-0005-0000-0000-0000B8070000}"/>
    <cellStyle name="Currency 0.00_05-12  KH trung han 2016-2020 - Liem Thinh edited" xfId="1992" xr:uid="{00000000-0005-0000-0000-0000B9070000}"/>
    <cellStyle name="Currency 0.000" xfId="1993" xr:uid="{00000000-0005-0000-0000-0000BA070000}"/>
    <cellStyle name="Currency 0.000%" xfId="1994" xr:uid="{00000000-0005-0000-0000-0000BB070000}"/>
    <cellStyle name="Currency 0.000_05-12  KH trung han 2016-2020 - Liem Thinh edited" xfId="1995" xr:uid="{00000000-0005-0000-0000-0000BC070000}"/>
    <cellStyle name="Currency 2" xfId="1996" xr:uid="{00000000-0005-0000-0000-0000BD070000}"/>
    <cellStyle name="Currency 2 10" xfId="1997" xr:uid="{00000000-0005-0000-0000-0000BE070000}"/>
    <cellStyle name="Currency 2 11" xfId="1998" xr:uid="{00000000-0005-0000-0000-0000BF070000}"/>
    <cellStyle name="Currency 2 12" xfId="1999" xr:uid="{00000000-0005-0000-0000-0000C0070000}"/>
    <cellStyle name="Currency 2 13" xfId="2000" xr:uid="{00000000-0005-0000-0000-0000C1070000}"/>
    <cellStyle name="Currency 2 14" xfId="2001" xr:uid="{00000000-0005-0000-0000-0000C2070000}"/>
    <cellStyle name="Currency 2 15" xfId="2002" xr:uid="{00000000-0005-0000-0000-0000C3070000}"/>
    <cellStyle name="Currency 2 16" xfId="2003" xr:uid="{00000000-0005-0000-0000-0000C4070000}"/>
    <cellStyle name="Currency 2 2" xfId="2004" xr:uid="{00000000-0005-0000-0000-0000C5070000}"/>
    <cellStyle name="Currency 2 3" xfId="2005" xr:uid="{00000000-0005-0000-0000-0000C6070000}"/>
    <cellStyle name="Currency 2 4" xfId="2006" xr:uid="{00000000-0005-0000-0000-0000C7070000}"/>
    <cellStyle name="Currency 2 5" xfId="2007" xr:uid="{00000000-0005-0000-0000-0000C8070000}"/>
    <cellStyle name="Currency 2 6" xfId="2008" xr:uid="{00000000-0005-0000-0000-0000C9070000}"/>
    <cellStyle name="Currency 2 7" xfId="2009" xr:uid="{00000000-0005-0000-0000-0000CA070000}"/>
    <cellStyle name="Currency 2 8" xfId="2010" xr:uid="{00000000-0005-0000-0000-0000CB070000}"/>
    <cellStyle name="Currency 2 9" xfId="2011" xr:uid="{00000000-0005-0000-0000-0000CC070000}"/>
    <cellStyle name="Currency![0]_FCSt (2)" xfId="2012" xr:uid="{00000000-0005-0000-0000-0000CD070000}"/>
    <cellStyle name="Currency0" xfId="2013" xr:uid="{00000000-0005-0000-0000-0000CE070000}"/>
    <cellStyle name="Currency0 10" xfId="2014" xr:uid="{00000000-0005-0000-0000-0000CF070000}"/>
    <cellStyle name="Currency0 11" xfId="2015" xr:uid="{00000000-0005-0000-0000-0000D0070000}"/>
    <cellStyle name="Currency0 12" xfId="2016" xr:uid="{00000000-0005-0000-0000-0000D1070000}"/>
    <cellStyle name="Currency0 13" xfId="2017" xr:uid="{00000000-0005-0000-0000-0000D2070000}"/>
    <cellStyle name="Currency0 14" xfId="2018" xr:uid="{00000000-0005-0000-0000-0000D3070000}"/>
    <cellStyle name="Currency0 15" xfId="2019" xr:uid="{00000000-0005-0000-0000-0000D4070000}"/>
    <cellStyle name="Currency0 16" xfId="2020" xr:uid="{00000000-0005-0000-0000-0000D5070000}"/>
    <cellStyle name="Currency0 2" xfId="2021" xr:uid="{00000000-0005-0000-0000-0000D6070000}"/>
    <cellStyle name="Currency0 2 2" xfId="2022" xr:uid="{00000000-0005-0000-0000-0000D7070000}"/>
    <cellStyle name="Currency0 3" xfId="2023" xr:uid="{00000000-0005-0000-0000-0000D8070000}"/>
    <cellStyle name="Currency0 4" xfId="2024" xr:uid="{00000000-0005-0000-0000-0000D9070000}"/>
    <cellStyle name="Currency0 5" xfId="2025" xr:uid="{00000000-0005-0000-0000-0000DA070000}"/>
    <cellStyle name="Currency0 6" xfId="2026" xr:uid="{00000000-0005-0000-0000-0000DB070000}"/>
    <cellStyle name="Currency0 7" xfId="2027" xr:uid="{00000000-0005-0000-0000-0000DC070000}"/>
    <cellStyle name="Currency0 8" xfId="2028" xr:uid="{00000000-0005-0000-0000-0000DD070000}"/>
    <cellStyle name="Currency0 9" xfId="2029" xr:uid="{00000000-0005-0000-0000-0000DE070000}"/>
    <cellStyle name="Currency1" xfId="2030" xr:uid="{00000000-0005-0000-0000-0000DF070000}"/>
    <cellStyle name="Currency1 10" xfId="2031" xr:uid="{00000000-0005-0000-0000-0000E0070000}"/>
    <cellStyle name="Currency1 11" xfId="2032" xr:uid="{00000000-0005-0000-0000-0000E1070000}"/>
    <cellStyle name="Currency1 12" xfId="2033" xr:uid="{00000000-0005-0000-0000-0000E2070000}"/>
    <cellStyle name="Currency1 13" xfId="2034" xr:uid="{00000000-0005-0000-0000-0000E3070000}"/>
    <cellStyle name="Currency1 14" xfId="2035" xr:uid="{00000000-0005-0000-0000-0000E4070000}"/>
    <cellStyle name="Currency1 15" xfId="2036" xr:uid="{00000000-0005-0000-0000-0000E5070000}"/>
    <cellStyle name="Currency1 16" xfId="2037" xr:uid="{00000000-0005-0000-0000-0000E6070000}"/>
    <cellStyle name="Currency1 2" xfId="2038" xr:uid="{00000000-0005-0000-0000-0000E7070000}"/>
    <cellStyle name="Currency1 2 2" xfId="2039" xr:uid="{00000000-0005-0000-0000-0000E8070000}"/>
    <cellStyle name="Currency1 3" xfId="2040" xr:uid="{00000000-0005-0000-0000-0000E9070000}"/>
    <cellStyle name="Currency1 4" xfId="2041" xr:uid="{00000000-0005-0000-0000-0000EA070000}"/>
    <cellStyle name="Currency1 5" xfId="2042" xr:uid="{00000000-0005-0000-0000-0000EB070000}"/>
    <cellStyle name="Currency1 6" xfId="2043" xr:uid="{00000000-0005-0000-0000-0000EC070000}"/>
    <cellStyle name="Currency1 7" xfId="2044" xr:uid="{00000000-0005-0000-0000-0000ED070000}"/>
    <cellStyle name="Currency1 8" xfId="2045" xr:uid="{00000000-0005-0000-0000-0000EE070000}"/>
    <cellStyle name="Currency1 9" xfId="2046" xr:uid="{00000000-0005-0000-0000-0000EF070000}"/>
    <cellStyle name="Check Cell 2" xfId="2047" xr:uid="{00000000-0005-0000-0000-0000E4050000}"/>
    <cellStyle name="Chi phÝ kh¸c_Book1" xfId="2048" xr:uid="{00000000-0005-0000-0000-0000E5050000}"/>
    <cellStyle name="CHUONG" xfId="2049" xr:uid="{00000000-0005-0000-0000-0000E6050000}"/>
    <cellStyle name="D1" xfId="2050" xr:uid="{00000000-0005-0000-0000-0000F0070000}"/>
    <cellStyle name="Date" xfId="2051" xr:uid="{00000000-0005-0000-0000-0000F1070000}"/>
    <cellStyle name="Date 10" xfId="2052" xr:uid="{00000000-0005-0000-0000-0000F2070000}"/>
    <cellStyle name="Date 11" xfId="2053" xr:uid="{00000000-0005-0000-0000-0000F3070000}"/>
    <cellStyle name="Date 12" xfId="2054" xr:uid="{00000000-0005-0000-0000-0000F4070000}"/>
    <cellStyle name="Date 13" xfId="2055" xr:uid="{00000000-0005-0000-0000-0000F5070000}"/>
    <cellStyle name="Date 14" xfId="2056" xr:uid="{00000000-0005-0000-0000-0000F6070000}"/>
    <cellStyle name="Date 15" xfId="2057" xr:uid="{00000000-0005-0000-0000-0000F7070000}"/>
    <cellStyle name="Date 16" xfId="2058" xr:uid="{00000000-0005-0000-0000-0000F8070000}"/>
    <cellStyle name="Date 2" xfId="2059" xr:uid="{00000000-0005-0000-0000-0000F9070000}"/>
    <cellStyle name="Date 2 2" xfId="2060" xr:uid="{00000000-0005-0000-0000-0000FA070000}"/>
    <cellStyle name="Date 3" xfId="2061" xr:uid="{00000000-0005-0000-0000-0000FB070000}"/>
    <cellStyle name="Date 4" xfId="2062" xr:uid="{00000000-0005-0000-0000-0000FC070000}"/>
    <cellStyle name="Date 5" xfId="2063" xr:uid="{00000000-0005-0000-0000-0000FD070000}"/>
    <cellStyle name="Date 6" xfId="2064" xr:uid="{00000000-0005-0000-0000-0000FE070000}"/>
    <cellStyle name="Date 7" xfId="2065" xr:uid="{00000000-0005-0000-0000-0000FF070000}"/>
    <cellStyle name="Date 8" xfId="2066" xr:uid="{00000000-0005-0000-0000-000000080000}"/>
    <cellStyle name="Date 9" xfId="2067" xr:uid="{00000000-0005-0000-0000-000001080000}"/>
    <cellStyle name="Date Short" xfId="2068" xr:uid="{00000000-0005-0000-0000-000002080000}"/>
    <cellStyle name="Date Short 2" xfId="2069" xr:uid="{00000000-0005-0000-0000-000003080000}"/>
    <cellStyle name="Date_Book1" xfId="2070" xr:uid="{00000000-0005-0000-0000-000004080000}"/>
    <cellStyle name="DAUDE" xfId="2071" xr:uid="{00000000-0005-0000-0000-000006080000}"/>
    <cellStyle name="Dấu_phảy 2" xfId="2072" xr:uid="{00000000-0005-0000-0000-000005080000}"/>
    <cellStyle name="Debit" xfId="2073" xr:uid="{00000000-0005-0000-0000-000007080000}"/>
    <cellStyle name="Debit subtotal" xfId="2074" xr:uid="{00000000-0005-0000-0000-000008080000}"/>
    <cellStyle name="Debit Total" xfId="2075" xr:uid="{00000000-0005-0000-0000-000009080000}"/>
    <cellStyle name="DELTA" xfId="2076" xr:uid="{00000000-0005-0000-0000-00000A080000}"/>
    <cellStyle name="DELTA 10" xfId="2077" xr:uid="{00000000-0005-0000-0000-00000B080000}"/>
    <cellStyle name="DELTA 11" xfId="2078" xr:uid="{00000000-0005-0000-0000-00000C080000}"/>
    <cellStyle name="DELTA 12" xfId="2079" xr:uid="{00000000-0005-0000-0000-00000D080000}"/>
    <cellStyle name="DELTA 13" xfId="2080" xr:uid="{00000000-0005-0000-0000-00000E080000}"/>
    <cellStyle name="DELTA 14" xfId="2081" xr:uid="{00000000-0005-0000-0000-00000F080000}"/>
    <cellStyle name="DELTA 15" xfId="2082" xr:uid="{00000000-0005-0000-0000-000010080000}"/>
    <cellStyle name="DELTA 2" xfId="2083" xr:uid="{00000000-0005-0000-0000-000011080000}"/>
    <cellStyle name="DELTA 3" xfId="2084" xr:uid="{00000000-0005-0000-0000-000012080000}"/>
    <cellStyle name="DELTA 4" xfId="2085" xr:uid="{00000000-0005-0000-0000-000013080000}"/>
    <cellStyle name="DELTA 5" xfId="2086" xr:uid="{00000000-0005-0000-0000-000014080000}"/>
    <cellStyle name="DELTA 6" xfId="2087" xr:uid="{00000000-0005-0000-0000-000015080000}"/>
    <cellStyle name="DELTA 7" xfId="2088" xr:uid="{00000000-0005-0000-0000-000016080000}"/>
    <cellStyle name="DELTA 8" xfId="2089" xr:uid="{00000000-0005-0000-0000-000017080000}"/>
    <cellStyle name="DELTA 9" xfId="2090" xr:uid="{00000000-0005-0000-0000-000018080000}"/>
    <cellStyle name="Dezimal [0]_35ERI8T2gbIEMixb4v26icuOo" xfId="2091" xr:uid="{00000000-0005-0000-0000-000019080000}"/>
    <cellStyle name="Dezimal_35ERI8T2gbIEMixb4v26icuOo" xfId="2092" xr:uid="{00000000-0005-0000-0000-00001A080000}"/>
    <cellStyle name="Dg" xfId="2093" xr:uid="{00000000-0005-0000-0000-00001B080000}"/>
    <cellStyle name="Dgia" xfId="2094" xr:uid="{00000000-0005-0000-0000-00001C080000}"/>
    <cellStyle name="Dgia 2" xfId="2095" xr:uid="{00000000-0005-0000-0000-00001D080000}"/>
    <cellStyle name="Dollar (zero dec)" xfId="2096" xr:uid="{00000000-0005-0000-0000-00001E080000}"/>
    <cellStyle name="Dollar (zero dec) 10" xfId="2097" xr:uid="{00000000-0005-0000-0000-00001F080000}"/>
    <cellStyle name="Dollar (zero dec) 11" xfId="2098" xr:uid="{00000000-0005-0000-0000-000020080000}"/>
    <cellStyle name="Dollar (zero dec) 12" xfId="2099" xr:uid="{00000000-0005-0000-0000-000021080000}"/>
    <cellStyle name="Dollar (zero dec) 13" xfId="2100" xr:uid="{00000000-0005-0000-0000-000022080000}"/>
    <cellStyle name="Dollar (zero dec) 14" xfId="2101" xr:uid="{00000000-0005-0000-0000-000023080000}"/>
    <cellStyle name="Dollar (zero dec) 15" xfId="2102" xr:uid="{00000000-0005-0000-0000-000024080000}"/>
    <cellStyle name="Dollar (zero dec) 16" xfId="2103" xr:uid="{00000000-0005-0000-0000-000025080000}"/>
    <cellStyle name="Dollar (zero dec) 2" xfId="2104" xr:uid="{00000000-0005-0000-0000-000026080000}"/>
    <cellStyle name="Dollar (zero dec) 2 2" xfId="2105" xr:uid="{00000000-0005-0000-0000-000027080000}"/>
    <cellStyle name="Dollar (zero dec) 3" xfId="2106" xr:uid="{00000000-0005-0000-0000-000028080000}"/>
    <cellStyle name="Dollar (zero dec) 4" xfId="2107" xr:uid="{00000000-0005-0000-0000-000029080000}"/>
    <cellStyle name="Dollar (zero dec) 5" xfId="2108" xr:uid="{00000000-0005-0000-0000-00002A080000}"/>
    <cellStyle name="Dollar (zero dec) 6" xfId="2109" xr:uid="{00000000-0005-0000-0000-00002B080000}"/>
    <cellStyle name="Dollar (zero dec) 7" xfId="2110" xr:uid="{00000000-0005-0000-0000-00002C080000}"/>
    <cellStyle name="Dollar (zero dec) 8" xfId="2111" xr:uid="{00000000-0005-0000-0000-00002D080000}"/>
    <cellStyle name="Dollar (zero dec) 9" xfId="2112" xr:uid="{00000000-0005-0000-0000-00002E080000}"/>
    <cellStyle name="Don gia" xfId="2113" xr:uid="{00000000-0005-0000-0000-00002F080000}"/>
    <cellStyle name="Dziesi?tny [0]_Invoices2001Slovakia" xfId="2114" xr:uid="{00000000-0005-0000-0000-000030080000}"/>
    <cellStyle name="Dziesi?tny_Invoices2001Slovakia" xfId="2115" xr:uid="{00000000-0005-0000-0000-000031080000}"/>
    <cellStyle name="Dziesietny [0]_Invoices2001Slovakia" xfId="2116" xr:uid="{00000000-0005-0000-0000-000032080000}"/>
    <cellStyle name="Dziesiętny [0]_Invoices2001Slovakia" xfId="2117" xr:uid="{00000000-0005-0000-0000-000033080000}"/>
    <cellStyle name="Dziesietny [0]_Invoices2001Slovakia 2" xfId="2118" xr:uid="{00000000-0005-0000-0000-000034080000}"/>
    <cellStyle name="Dziesiętny [0]_Invoices2001Slovakia 2" xfId="2119" xr:uid="{00000000-0005-0000-0000-000035080000}"/>
    <cellStyle name="Dziesietny [0]_Invoices2001Slovakia 3" xfId="2120" xr:uid="{00000000-0005-0000-0000-000036080000}"/>
    <cellStyle name="Dziesiętny [0]_Invoices2001Slovakia 3" xfId="2121" xr:uid="{00000000-0005-0000-0000-000037080000}"/>
    <cellStyle name="Dziesietny [0]_Invoices2001Slovakia 4" xfId="2122" xr:uid="{00000000-0005-0000-0000-000038080000}"/>
    <cellStyle name="Dziesiętny [0]_Invoices2001Slovakia 4" xfId="2123" xr:uid="{00000000-0005-0000-0000-000039080000}"/>
    <cellStyle name="Dziesietny [0]_Invoices2001Slovakia 5" xfId="2124" xr:uid="{00000000-0005-0000-0000-00003A080000}"/>
    <cellStyle name="Dziesiętny [0]_Invoices2001Slovakia 5" xfId="2125" xr:uid="{00000000-0005-0000-0000-00003B080000}"/>
    <cellStyle name="Dziesietny [0]_Invoices2001Slovakia 6" xfId="2126" xr:uid="{00000000-0005-0000-0000-00003C080000}"/>
    <cellStyle name="Dziesiętny [0]_Invoices2001Slovakia 6" xfId="2127" xr:uid="{00000000-0005-0000-0000-00003D080000}"/>
    <cellStyle name="Dziesietny [0]_Invoices2001Slovakia 7" xfId="2128" xr:uid="{00000000-0005-0000-0000-00003E080000}"/>
    <cellStyle name="Dziesiętny [0]_Invoices2001Slovakia 7" xfId="2129" xr:uid="{00000000-0005-0000-0000-00003F080000}"/>
    <cellStyle name="Dziesietny [0]_Invoices2001Slovakia_01_Nha so 1_Dien" xfId="2130" xr:uid="{00000000-0005-0000-0000-000040080000}"/>
    <cellStyle name="Dziesiętny [0]_Invoices2001Slovakia_01_Nha so 1_Dien" xfId="2131" xr:uid="{00000000-0005-0000-0000-000041080000}"/>
    <cellStyle name="Dziesietny [0]_Invoices2001Slovakia_05-12  KH trung han 2016-2020 - Liem Thinh edited" xfId="2132" xr:uid="{00000000-0005-0000-0000-000042080000}"/>
    <cellStyle name="Dziesiętny [0]_Invoices2001Slovakia_05-12  KH trung han 2016-2020 - Liem Thinh edited" xfId="2133" xr:uid="{00000000-0005-0000-0000-000043080000}"/>
    <cellStyle name="Dziesietny [0]_Invoices2001Slovakia_10_Nha so 10_Dien1" xfId="2134" xr:uid="{00000000-0005-0000-0000-000044080000}"/>
    <cellStyle name="Dziesiętny [0]_Invoices2001Slovakia_10_Nha so 10_Dien1" xfId="2135" xr:uid="{00000000-0005-0000-0000-000045080000}"/>
    <cellStyle name="Dziesietny [0]_Invoices2001Slovakia_Book1" xfId="2136" xr:uid="{00000000-0005-0000-0000-000046080000}"/>
    <cellStyle name="Dziesiętny [0]_Invoices2001Slovakia_Book1" xfId="2137" xr:uid="{00000000-0005-0000-0000-000047080000}"/>
    <cellStyle name="Dziesietny [0]_Invoices2001Slovakia_Book1_1" xfId="2138" xr:uid="{00000000-0005-0000-0000-000048080000}"/>
    <cellStyle name="Dziesiętny [0]_Invoices2001Slovakia_Book1_1" xfId="2139" xr:uid="{00000000-0005-0000-0000-000049080000}"/>
    <cellStyle name="Dziesietny [0]_Invoices2001Slovakia_Book1_1_Book1" xfId="2140" xr:uid="{00000000-0005-0000-0000-00004A080000}"/>
    <cellStyle name="Dziesiętny [0]_Invoices2001Slovakia_Book1_1_Book1" xfId="2141" xr:uid="{00000000-0005-0000-0000-00004B080000}"/>
    <cellStyle name="Dziesietny [0]_Invoices2001Slovakia_Book1_2" xfId="2142" xr:uid="{00000000-0005-0000-0000-00004C080000}"/>
    <cellStyle name="Dziesiętny [0]_Invoices2001Slovakia_Book1_2" xfId="2143" xr:uid="{00000000-0005-0000-0000-00004D080000}"/>
    <cellStyle name="Dziesietny [0]_Invoices2001Slovakia_Book1_Nhu cau von ung truoc 2011 Tha h Hoa + Nge An gui TW" xfId="2144" xr:uid="{00000000-0005-0000-0000-00004E080000}"/>
    <cellStyle name="Dziesiętny [0]_Invoices2001Slovakia_Book1_Nhu cau von ung truoc 2011 Tha h Hoa + Nge An gui TW" xfId="2145" xr:uid="{00000000-0005-0000-0000-00004F080000}"/>
    <cellStyle name="Dziesietny [0]_Invoices2001Slovakia_Book1_Tong hop Cac tuyen(9-1-06)" xfId="2146" xr:uid="{00000000-0005-0000-0000-000050080000}"/>
    <cellStyle name="Dziesiętny [0]_Invoices2001Slovakia_Book1_Tong hop Cac tuyen(9-1-06)" xfId="2147" xr:uid="{00000000-0005-0000-0000-000051080000}"/>
    <cellStyle name="Dziesietny [0]_Invoices2001Slovakia_Book1_ung truoc 2011 NSTW Thanh Hoa + Nge An gui Thu 12-5" xfId="2148" xr:uid="{00000000-0005-0000-0000-000052080000}"/>
    <cellStyle name="Dziesiętny [0]_Invoices2001Slovakia_Book1_ung truoc 2011 NSTW Thanh Hoa + Nge An gui Thu 12-5" xfId="2149" xr:uid="{00000000-0005-0000-0000-000053080000}"/>
    <cellStyle name="Dziesietny [0]_Invoices2001Slovakia_Copy of 05-12  KH trung han 2016-2020 - Liem Thinh edited (1)" xfId="2150" xr:uid="{00000000-0005-0000-0000-000054080000}"/>
    <cellStyle name="Dziesiętny [0]_Invoices2001Slovakia_Copy of 05-12  KH trung han 2016-2020 - Liem Thinh edited (1)" xfId="2151" xr:uid="{00000000-0005-0000-0000-000055080000}"/>
    <cellStyle name="Dziesietny [0]_Invoices2001Slovakia_d-uong+TDT" xfId="2152" xr:uid="{00000000-0005-0000-0000-000056080000}"/>
    <cellStyle name="Dziesiętny [0]_Invoices2001Slovakia_KH TPCP 2016-2020 (tong hop)" xfId="2153" xr:uid="{00000000-0005-0000-0000-000057080000}"/>
    <cellStyle name="Dziesietny [0]_Invoices2001Slovakia_Nha bao ve(28-7-05)" xfId="2154" xr:uid="{00000000-0005-0000-0000-000058080000}"/>
    <cellStyle name="Dziesiętny [0]_Invoices2001Slovakia_Nha bao ve(28-7-05)" xfId="2155" xr:uid="{00000000-0005-0000-0000-000059080000}"/>
    <cellStyle name="Dziesietny [0]_Invoices2001Slovakia_NHA de xe nguyen du" xfId="2156" xr:uid="{00000000-0005-0000-0000-00005A080000}"/>
    <cellStyle name="Dziesiętny [0]_Invoices2001Slovakia_NHA de xe nguyen du" xfId="2157" xr:uid="{00000000-0005-0000-0000-00005B080000}"/>
    <cellStyle name="Dziesietny [0]_Invoices2001Slovakia_Nhalamviec VTC(25-1-05)" xfId="2158" xr:uid="{00000000-0005-0000-0000-00005C080000}"/>
    <cellStyle name="Dziesiętny [0]_Invoices2001Slovakia_Nhalamviec VTC(25-1-05)" xfId="2159" xr:uid="{00000000-0005-0000-0000-00005D080000}"/>
    <cellStyle name="Dziesietny [0]_Invoices2001Slovakia_Nhu cau von ung truoc 2011 Tha h Hoa + Nge An gui TW" xfId="2160" xr:uid="{00000000-0005-0000-0000-00005E080000}"/>
    <cellStyle name="Dziesiętny [0]_Invoices2001Slovakia_TDT KHANH HOA" xfId="2161" xr:uid="{00000000-0005-0000-0000-00005F080000}"/>
    <cellStyle name="Dziesietny [0]_Invoices2001Slovakia_TDT KHANH HOA_Tong hop Cac tuyen(9-1-06)" xfId="2162" xr:uid="{00000000-0005-0000-0000-000060080000}"/>
    <cellStyle name="Dziesiętny [0]_Invoices2001Slovakia_TDT KHANH HOA_Tong hop Cac tuyen(9-1-06)" xfId="2163" xr:uid="{00000000-0005-0000-0000-000061080000}"/>
    <cellStyle name="Dziesietny [0]_Invoices2001Slovakia_TDT quangngai" xfId="2164" xr:uid="{00000000-0005-0000-0000-000062080000}"/>
    <cellStyle name="Dziesiętny [0]_Invoices2001Slovakia_TDT quangngai" xfId="2165" xr:uid="{00000000-0005-0000-0000-000063080000}"/>
    <cellStyle name="Dziesietny [0]_Invoices2001Slovakia_TMDT(10-5-06)" xfId="2166" xr:uid="{00000000-0005-0000-0000-000064080000}"/>
    <cellStyle name="Dziesietny_Invoices2001Slovakia" xfId="2167" xr:uid="{00000000-0005-0000-0000-000065080000}"/>
    <cellStyle name="Dziesiętny_Invoices2001Slovakia" xfId="2168" xr:uid="{00000000-0005-0000-0000-000066080000}"/>
    <cellStyle name="Dziesietny_Invoices2001Slovakia 2" xfId="2169" xr:uid="{00000000-0005-0000-0000-000067080000}"/>
    <cellStyle name="Dziesiętny_Invoices2001Slovakia 2" xfId="2170" xr:uid="{00000000-0005-0000-0000-000068080000}"/>
    <cellStyle name="Dziesietny_Invoices2001Slovakia 3" xfId="2171" xr:uid="{00000000-0005-0000-0000-000069080000}"/>
    <cellStyle name="Dziesiętny_Invoices2001Slovakia 3" xfId="2172" xr:uid="{00000000-0005-0000-0000-00006A080000}"/>
    <cellStyle name="Dziesietny_Invoices2001Slovakia 4" xfId="2173" xr:uid="{00000000-0005-0000-0000-00006B080000}"/>
    <cellStyle name="Dziesiętny_Invoices2001Slovakia 4" xfId="2174" xr:uid="{00000000-0005-0000-0000-00006C080000}"/>
    <cellStyle name="Dziesietny_Invoices2001Slovakia 5" xfId="2175" xr:uid="{00000000-0005-0000-0000-00006D080000}"/>
    <cellStyle name="Dziesiętny_Invoices2001Slovakia 5" xfId="2176" xr:uid="{00000000-0005-0000-0000-00006E080000}"/>
    <cellStyle name="Dziesietny_Invoices2001Slovakia 6" xfId="2177" xr:uid="{00000000-0005-0000-0000-00006F080000}"/>
    <cellStyle name="Dziesiętny_Invoices2001Slovakia 6" xfId="2178" xr:uid="{00000000-0005-0000-0000-000070080000}"/>
    <cellStyle name="Dziesietny_Invoices2001Slovakia 7" xfId="2179" xr:uid="{00000000-0005-0000-0000-000071080000}"/>
    <cellStyle name="Dziesiętny_Invoices2001Slovakia 7" xfId="2180" xr:uid="{00000000-0005-0000-0000-000072080000}"/>
    <cellStyle name="Dziesietny_Invoices2001Slovakia_01_Nha so 1_Dien" xfId="2181" xr:uid="{00000000-0005-0000-0000-000073080000}"/>
    <cellStyle name="Dziesiętny_Invoices2001Slovakia_01_Nha so 1_Dien" xfId="2182" xr:uid="{00000000-0005-0000-0000-000074080000}"/>
    <cellStyle name="Dziesietny_Invoices2001Slovakia_05-12  KH trung han 2016-2020 - Liem Thinh edited" xfId="2183" xr:uid="{00000000-0005-0000-0000-000075080000}"/>
    <cellStyle name="Dziesiętny_Invoices2001Slovakia_05-12  KH trung han 2016-2020 - Liem Thinh edited" xfId="2184" xr:uid="{00000000-0005-0000-0000-000076080000}"/>
    <cellStyle name="Dziesietny_Invoices2001Slovakia_10_Nha so 10_Dien1" xfId="2185" xr:uid="{00000000-0005-0000-0000-000077080000}"/>
    <cellStyle name="Dziesiętny_Invoices2001Slovakia_10_Nha so 10_Dien1" xfId="2186" xr:uid="{00000000-0005-0000-0000-000078080000}"/>
    <cellStyle name="Dziesietny_Invoices2001Slovakia_Book1" xfId="2187" xr:uid="{00000000-0005-0000-0000-000079080000}"/>
    <cellStyle name="Dziesiętny_Invoices2001Slovakia_Book1" xfId="2188" xr:uid="{00000000-0005-0000-0000-00007A080000}"/>
    <cellStyle name="Dziesietny_Invoices2001Slovakia_Book1_1" xfId="2189" xr:uid="{00000000-0005-0000-0000-00007B080000}"/>
    <cellStyle name="Dziesiętny_Invoices2001Slovakia_Book1_1" xfId="2190" xr:uid="{00000000-0005-0000-0000-00007C080000}"/>
    <cellStyle name="Dziesietny_Invoices2001Slovakia_Book1_1_Book1" xfId="2191" xr:uid="{00000000-0005-0000-0000-00007D080000}"/>
    <cellStyle name="Dziesiętny_Invoices2001Slovakia_Book1_1_Book1" xfId="2192" xr:uid="{00000000-0005-0000-0000-00007E080000}"/>
    <cellStyle name="Dziesietny_Invoices2001Slovakia_Book1_2" xfId="2193" xr:uid="{00000000-0005-0000-0000-00007F080000}"/>
    <cellStyle name="Dziesiętny_Invoices2001Slovakia_Book1_2" xfId="2194" xr:uid="{00000000-0005-0000-0000-000080080000}"/>
    <cellStyle name="Dziesietny_Invoices2001Slovakia_Book1_Nhu cau von ung truoc 2011 Tha h Hoa + Nge An gui TW" xfId="2195" xr:uid="{00000000-0005-0000-0000-000081080000}"/>
    <cellStyle name="Dziesiętny_Invoices2001Slovakia_Book1_Nhu cau von ung truoc 2011 Tha h Hoa + Nge An gui TW" xfId="2196" xr:uid="{00000000-0005-0000-0000-000082080000}"/>
    <cellStyle name="Dziesietny_Invoices2001Slovakia_Book1_Tong hop Cac tuyen(9-1-06)" xfId="2197" xr:uid="{00000000-0005-0000-0000-000083080000}"/>
    <cellStyle name="Dziesiętny_Invoices2001Slovakia_Book1_Tong hop Cac tuyen(9-1-06)" xfId="2198" xr:uid="{00000000-0005-0000-0000-000084080000}"/>
    <cellStyle name="Dziesietny_Invoices2001Slovakia_Book1_ung truoc 2011 NSTW Thanh Hoa + Nge An gui Thu 12-5" xfId="2199" xr:uid="{00000000-0005-0000-0000-000085080000}"/>
    <cellStyle name="Dziesiętny_Invoices2001Slovakia_Book1_ung truoc 2011 NSTW Thanh Hoa + Nge An gui Thu 12-5" xfId="2200" xr:uid="{00000000-0005-0000-0000-000086080000}"/>
    <cellStyle name="Dziesietny_Invoices2001Slovakia_Copy of 05-12  KH trung han 2016-2020 - Liem Thinh edited (1)" xfId="2201" xr:uid="{00000000-0005-0000-0000-000087080000}"/>
    <cellStyle name="Dziesiętny_Invoices2001Slovakia_Copy of 05-12  KH trung han 2016-2020 - Liem Thinh edited (1)" xfId="2202" xr:uid="{00000000-0005-0000-0000-000088080000}"/>
    <cellStyle name="Dziesietny_Invoices2001Slovakia_d-uong+TDT" xfId="2203" xr:uid="{00000000-0005-0000-0000-000089080000}"/>
    <cellStyle name="Dziesiętny_Invoices2001Slovakia_KH TPCP 2016-2020 (tong hop)" xfId="2204" xr:uid="{00000000-0005-0000-0000-00008A080000}"/>
    <cellStyle name="Dziesietny_Invoices2001Slovakia_Nha bao ve(28-7-05)" xfId="2205" xr:uid="{00000000-0005-0000-0000-00008B080000}"/>
    <cellStyle name="Dziesiętny_Invoices2001Slovakia_Nha bao ve(28-7-05)" xfId="2206" xr:uid="{00000000-0005-0000-0000-00008C080000}"/>
    <cellStyle name="Dziesietny_Invoices2001Slovakia_NHA de xe nguyen du" xfId="2207" xr:uid="{00000000-0005-0000-0000-00008D080000}"/>
    <cellStyle name="Dziesiętny_Invoices2001Slovakia_NHA de xe nguyen du" xfId="2208" xr:uid="{00000000-0005-0000-0000-00008E080000}"/>
    <cellStyle name="Dziesietny_Invoices2001Slovakia_Nhalamviec VTC(25-1-05)" xfId="2209" xr:uid="{00000000-0005-0000-0000-00008F080000}"/>
    <cellStyle name="Dziesiętny_Invoices2001Slovakia_Nhalamviec VTC(25-1-05)" xfId="2210" xr:uid="{00000000-0005-0000-0000-000090080000}"/>
    <cellStyle name="Dziesietny_Invoices2001Slovakia_Nhu cau von ung truoc 2011 Tha h Hoa + Nge An gui TW" xfId="2211" xr:uid="{00000000-0005-0000-0000-000091080000}"/>
    <cellStyle name="Dziesiętny_Invoices2001Slovakia_TDT KHANH HOA" xfId="2212" xr:uid="{00000000-0005-0000-0000-000092080000}"/>
    <cellStyle name="Dziesietny_Invoices2001Slovakia_TDT KHANH HOA_Tong hop Cac tuyen(9-1-06)" xfId="2213" xr:uid="{00000000-0005-0000-0000-000093080000}"/>
    <cellStyle name="Dziesiętny_Invoices2001Slovakia_TDT KHANH HOA_Tong hop Cac tuyen(9-1-06)" xfId="2214" xr:uid="{00000000-0005-0000-0000-000094080000}"/>
    <cellStyle name="Dziesietny_Invoices2001Slovakia_TDT quangngai" xfId="2215" xr:uid="{00000000-0005-0000-0000-000095080000}"/>
    <cellStyle name="Dziesiętny_Invoices2001Slovakia_TDT quangngai" xfId="2216" xr:uid="{00000000-0005-0000-0000-000096080000}"/>
    <cellStyle name="Dziesietny_Invoices2001Slovakia_TMDT(10-5-06)" xfId="2217" xr:uid="{00000000-0005-0000-0000-000097080000}"/>
    <cellStyle name="e" xfId="2218" xr:uid="{00000000-0005-0000-0000-000098080000}"/>
    <cellStyle name="Enter Currency (0)" xfId="2219" xr:uid="{00000000-0005-0000-0000-000099080000}"/>
    <cellStyle name="Enter Currency (0) 10" xfId="2220" xr:uid="{00000000-0005-0000-0000-00009A080000}"/>
    <cellStyle name="Enter Currency (0) 11" xfId="2221" xr:uid="{00000000-0005-0000-0000-00009B080000}"/>
    <cellStyle name="Enter Currency (0) 12" xfId="2222" xr:uid="{00000000-0005-0000-0000-00009C080000}"/>
    <cellStyle name="Enter Currency (0) 13" xfId="2223" xr:uid="{00000000-0005-0000-0000-00009D080000}"/>
    <cellStyle name="Enter Currency (0) 14" xfId="2224" xr:uid="{00000000-0005-0000-0000-00009E080000}"/>
    <cellStyle name="Enter Currency (0) 15" xfId="2225" xr:uid="{00000000-0005-0000-0000-00009F080000}"/>
    <cellStyle name="Enter Currency (0) 16" xfId="2226" xr:uid="{00000000-0005-0000-0000-0000A0080000}"/>
    <cellStyle name="Enter Currency (0) 2" xfId="2227" xr:uid="{00000000-0005-0000-0000-0000A1080000}"/>
    <cellStyle name="Enter Currency (0) 3" xfId="2228" xr:uid="{00000000-0005-0000-0000-0000A2080000}"/>
    <cellStyle name="Enter Currency (0) 4" xfId="2229" xr:uid="{00000000-0005-0000-0000-0000A3080000}"/>
    <cellStyle name="Enter Currency (0) 5" xfId="2230" xr:uid="{00000000-0005-0000-0000-0000A4080000}"/>
    <cellStyle name="Enter Currency (0) 6" xfId="2231" xr:uid="{00000000-0005-0000-0000-0000A5080000}"/>
    <cellStyle name="Enter Currency (0) 7" xfId="2232" xr:uid="{00000000-0005-0000-0000-0000A6080000}"/>
    <cellStyle name="Enter Currency (0) 8" xfId="2233" xr:uid="{00000000-0005-0000-0000-0000A7080000}"/>
    <cellStyle name="Enter Currency (0) 9" xfId="2234" xr:uid="{00000000-0005-0000-0000-0000A8080000}"/>
    <cellStyle name="Enter Currency (2)" xfId="2235" xr:uid="{00000000-0005-0000-0000-0000A9080000}"/>
    <cellStyle name="Enter Currency (2) 10" xfId="2236" xr:uid="{00000000-0005-0000-0000-0000AA080000}"/>
    <cellStyle name="Enter Currency (2) 11" xfId="2237" xr:uid="{00000000-0005-0000-0000-0000AB080000}"/>
    <cellStyle name="Enter Currency (2) 12" xfId="2238" xr:uid="{00000000-0005-0000-0000-0000AC080000}"/>
    <cellStyle name="Enter Currency (2) 13" xfId="2239" xr:uid="{00000000-0005-0000-0000-0000AD080000}"/>
    <cellStyle name="Enter Currency (2) 14" xfId="2240" xr:uid="{00000000-0005-0000-0000-0000AE080000}"/>
    <cellStyle name="Enter Currency (2) 15" xfId="2241" xr:uid="{00000000-0005-0000-0000-0000AF080000}"/>
    <cellStyle name="Enter Currency (2) 16" xfId="2242" xr:uid="{00000000-0005-0000-0000-0000B0080000}"/>
    <cellStyle name="Enter Currency (2) 2" xfId="2243" xr:uid="{00000000-0005-0000-0000-0000B1080000}"/>
    <cellStyle name="Enter Currency (2) 3" xfId="2244" xr:uid="{00000000-0005-0000-0000-0000B2080000}"/>
    <cellStyle name="Enter Currency (2) 4" xfId="2245" xr:uid="{00000000-0005-0000-0000-0000B3080000}"/>
    <cellStyle name="Enter Currency (2) 5" xfId="2246" xr:uid="{00000000-0005-0000-0000-0000B4080000}"/>
    <cellStyle name="Enter Currency (2) 6" xfId="2247" xr:uid="{00000000-0005-0000-0000-0000B5080000}"/>
    <cellStyle name="Enter Currency (2) 7" xfId="2248" xr:uid="{00000000-0005-0000-0000-0000B6080000}"/>
    <cellStyle name="Enter Currency (2) 8" xfId="2249" xr:uid="{00000000-0005-0000-0000-0000B7080000}"/>
    <cellStyle name="Enter Currency (2) 9" xfId="2250" xr:uid="{00000000-0005-0000-0000-0000B8080000}"/>
    <cellStyle name="Enter Units (0)" xfId="2251" xr:uid="{00000000-0005-0000-0000-0000B9080000}"/>
    <cellStyle name="Enter Units (0) 10" xfId="2252" xr:uid="{00000000-0005-0000-0000-0000BA080000}"/>
    <cellStyle name="Enter Units (0) 11" xfId="2253" xr:uid="{00000000-0005-0000-0000-0000BB080000}"/>
    <cellStyle name="Enter Units (0) 12" xfId="2254" xr:uid="{00000000-0005-0000-0000-0000BC080000}"/>
    <cellStyle name="Enter Units (0) 13" xfId="2255" xr:uid="{00000000-0005-0000-0000-0000BD080000}"/>
    <cellStyle name="Enter Units (0) 14" xfId="2256" xr:uid="{00000000-0005-0000-0000-0000BE080000}"/>
    <cellStyle name="Enter Units (0) 15" xfId="2257" xr:uid="{00000000-0005-0000-0000-0000BF080000}"/>
    <cellStyle name="Enter Units (0) 16" xfId="2258" xr:uid="{00000000-0005-0000-0000-0000C0080000}"/>
    <cellStyle name="Enter Units (0) 2" xfId="2259" xr:uid="{00000000-0005-0000-0000-0000C1080000}"/>
    <cellStyle name="Enter Units (0) 3" xfId="2260" xr:uid="{00000000-0005-0000-0000-0000C2080000}"/>
    <cellStyle name="Enter Units (0) 4" xfId="2261" xr:uid="{00000000-0005-0000-0000-0000C3080000}"/>
    <cellStyle name="Enter Units (0) 5" xfId="2262" xr:uid="{00000000-0005-0000-0000-0000C4080000}"/>
    <cellStyle name="Enter Units (0) 6" xfId="2263" xr:uid="{00000000-0005-0000-0000-0000C5080000}"/>
    <cellStyle name="Enter Units (0) 7" xfId="2264" xr:uid="{00000000-0005-0000-0000-0000C6080000}"/>
    <cellStyle name="Enter Units (0) 8" xfId="2265" xr:uid="{00000000-0005-0000-0000-0000C7080000}"/>
    <cellStyle name="Enter Units (0) 9" xfId="2266" xr:uid="{00000000-0005-0000-0000-0000C8080000}"/>
    <cellStyle name="Enter Units (1)" xfId="2267" xr:uid="{00000000-0005-0000-0000-0000C9080000}"/>
    <cellStyle name="Enter Units (1) 10" xfId="2268" xr:uid="{00000000-0005-0000-0000-0000CA080000}"/>
    <cellStyle name="Enter Units (1) 11" xfId="2269" xr:uid="{00000000-0005-0000-0000-0000CB080000}"/>
    <cellStyle name="Enter Units (1) 12" xfId="2270" xr:uid="{00000000-0005-0000-0000-0000CC080000}"/>
    <cellStyle name="Enter Units (1) 13" xfId="2271" xr:uid="{00000000-0005-0000-0000-0000CD080000}"/>
    <cellStyle name="Enter Units (1) 14" xfId="2272" xr:uid="{00000000-0005-0000-0000-0000CE080000}"/>
    <cellStyle name="Enter Units (1) 15" xfId="2273" xr:uid="{00000000-0005-0000-0000-0000CF080000}"/>
    <cellStyle name="Enter Units (1) 16" xfId="2274" xr:uid="{00000000-0005-0000-0000-0000D0080000}"/>
    <cellStyle name="Enter Units (1) 2" xfId="2275" xr:uid="{00000000-0005-0000-0000-0000D1080000}"/>
    <cellStyle name="Enter Units (1) 3" xfId="2276" xr:uid="{00000000-0005-0000-0000-0000D2080000}"/>
    <cellStyle name="Enter Units (1) 4" xfId="2277" xr:uid="{00000000-0005-0000-0000-0000D3080000}"/>
    <cellStyle name="Enter Units (1) 5" xfId="2278" xr:uid="{00000000-0005-0000-0000-0000D4080000}"/>
    <cellStyle name="Enter Units (1) 6" xfId="2279" xr:uid="{00000000-0005-0000-0000-0000D5080000}"/>
    <cellStyle name="Enter Units (1) 7" xfId="2280" xr:uid="{00000000-0005-0000-0000-0000D6080000}"/>
    <cellStyle name="Enter Units (1) 8" xfId="2281" xr:uid="{00000000-0005-0000-0000-0000D7080000}"/>
    <cellStyle name="Enter Units (1) 9" xfId="2282" xr:uid="{00000000-0005-0000-0000-0000D8080000}"/>
    <cellStyle name="Enter Units (2)" xfId="2283" xr:uid="{00000000-0005-0000-0000-0000D9080000}"/>
    <cellStyle name="Enter Units (2) 10" xfId="2284" xr:uid="{00000000-0005-0000-0000-0000DA080000}"/>
    <cellStyle name="Enter Units (2) 11" xfId="2285" xr:uid="{00000000-0005-0000-0000-0000DB080000}"/>
    <cellStyle name="Enter Units (2) 12" xfId="2286" xr:uid="{00000000-0005-0000-0000-0000DC080000}"/>
    <cellStyle name="Enter Units (2) 13" xfId="2287" xr:uid="{00000000-0005-0000-0000-0000DD080000}"/>
    <cellStyle name="Enter Units (2) 14" xfId="2288" xr:uid="{00000000-0005-0000-0000-0000DE080000}"/>
    <cellStyle name="Enter Units (2) 15" xfId="2289" xr:uid="{00000000-0005-0000-0000-0000DF080000}"/>
    <cellStyle name="Enter Units (2) 16" xfId="2290" xr:uid="{00000000-0005-0000-0000-0000E0080000}"/>
    <cellStyle name="Enter Units (2) 2" xfId="2291" xr:uid="{00000000-0005-0000-0000-0000E1080000}"/>
    <cellStyle name="Enter Units (2) 3" xfId="2292" xr:uid="{00000000-0005-0000-0000-0000E2080000}"/>
    <cellStyle name="Enter Units (2) 4" xfId="2293" xr:uid="{00000000-0005-0000-0000-0000E3080000}"/>
    <cellStyle name="Enter Units (2) 5" xfId="2294" xr:uid="{00000000-0005-0000-0000-0000E4080000}"/>
    <cellStyle name="Enter Units (2) 6" xfId="2295" xr:uid="{00000000-0005-0000-0000-0000E5080000}"/>
    <cellStyle name="Enter Units (2) 7" xfId="2296" xr:uid="{00000000-0005-0000-0000-0000E6080000}"/>
    <cellStyle name="Enter Units (2) 8" xfId="2297" xr:uid="{00000000-0005-0000-0000-0000E7080000}"/>
    <cellStyle name="Enter Units (2) 9" xfId="2298" xr:uid="{00000000-0005-0000-0000-0000E8080000}"/>
    <cellStyle name="Entered" xfId="2299" xr:uid="{00000000-0005-0000-0000-0000E9080000}"/>
    <cellStyle name="Euro" xfId="2300" xr:uid="{00000000-0005-0000-0000-0000EA080000}"/>
    <cellStyle name="Euro 10" xfId="2301" xr:uid="{00000000-0005-0000-0000-0000EB080000}"/>
    <cellStyle name="Euro 11" xfId="2302" xr:uid="{00000000-0005-0000-0000-0000EC080000}"/>
    <cellStyle name="Euro 12" xfId="2303" xr:uid="{00000000-0005-0000-0000-0000ED080000}"/>
    <cellStyle name="Euro 13" xfId="2304" xr:uid="{00000000-0005-0000-0000-0000EE080000}"/>
    <cellStyle name="Euro 14" xfId="2305" xr:uid="{00000000-0005-0000-0000-0000EF080000}"/>
    <cellStyle name="Euro 15" xfId="2306" xr:uid="{00000000-0005-0000-0000-0000F0080000}"/>
    <cellStyle name="Euro 16" xfId="2307" xr:uid="{00000000-0005-0000-0000-0000F1080000}"/>
    <cellStyle name="Euro 2" xfId="2308" xr:uid="{00000000-0005-0000-0000-0000F2080000}"/>
    <cellStyle name="Euro 3" xfId="2309" xr:uid="{00000000-0005-0000-0000-0000F3080000}"/>
    <cellStyle name="Euro 4" xfId="2310" xr:uid="{00000000-0005-0000-0000-0000F4080000}"/>
    <cellStyle name="Euro 5" xfId="2311" xr:uid="{00000000-0005-0000-0000-0000F5080000}"/>
    <cellStyle name="Euro 6" xfId="2312" xr:uid="{00000000-0005-0000-0000-0000F6080000}"/>
    <cellStyle name="Euro 7" xfId="2313" xr:uid="{00000000-0005-0000-0000-0000F7080000}"/>
    <cellStyle name="Euro 8" xfId="2314" xr:uid="{00000000-0005-0000-0000-0000F8080000}"/>
    <cellStyle name="Euro 9" xfId="2315" xr:uid="{00000000-0005-0000-0000-0000F9080000}"/>
    <cellStyle name="Excel Built-in Normal" xfId="2316" xr:uid="{00000000-0005-0000-0000-0000FA080000}"/>
    <cellStyle name="Explanatory Text 2" xfId="2317" xr:uid="{00000000-0005-0000-0000-0000FB080000}"/>
    <cellStyle name="f" xfId="2318" xr:uid="{00000000-0005-0000-0000-0000FC080000}"/>
    <cellStyle name="f_Danhmuc_Quyhoach2009" xfId="2319" xr:uid="{00000000-0005-0000-0000-0000FD080000}"/>
    <cellStyle name="f_Danhmuc_Quyhoach2009 2" xfId="2320" xr:uid="{00000000-0005-0000-0000-0000FE080000}"/>
    <cellStyle name="f_Danhmuc_Quyhoach2009 2 2" xfId="2321" xr:uid="{00000000-0005-0000-0000-0000FF080000}"/>
    <cellStyle name="Fixed" xfId="2322" xr:uid="{00000000-0005-0000-0000-000000090000}"/>
    <cellStyle name="Fixed 10" xfId="2323" xr:uid="{00000000-0005-0000-0000-000001090000}"/>
    <cellStyle name="Fixed 11" xfId="2324" xr:uid="{00000000-0005-0000-0000-000002090000}"/>
    <cellStyle name="Fixed 12" xfId="2325" xr:uid="{00000000-0005-0000-0000-000003090000}"/>
    <cellStyle name="Fixed 13" xfId="2326" xr:uid="{00000000-0005-0000-0000-000004090000}"/>
    <cellStyle name="Fixed 14" xfId="2327" xr:uid="{00000000-0005-0000-0000-000005090000}"/>
    <cellStyle name="Fixed 15" xfId="2328" xr:uid="{00000000-0005-0000-0000-000006090000}"/>
    <cellStyle name="Fixed 16" xfId="2329" xr:uid="{00000000-0005-0000-0000-000007090000}"/>
    <cellStyle name="Fixed 2" xfId="2330" xr:uid="{00000000-0005-0000-0000-000008090000}"/>
    <cellStyle name="Fixed 2 2" xfId="2331" xr:uid="{00000000-0005-0000-0000-000009090000}"/>
    <cellStyle name="Fixed 3" xfId="2332" xr:uid="{00000000-0005-0000-0000-00000A090000}"/>
    <cellStyle name="Fixed 4" xfId="2333" xr:uid="{00000000-0005-0000-0000-00000B090000}"/>
    <cellStyle name="Fixed 5" xfId="2334" xr:uid="{00000000-0005-0000-0000-00000C090000}"/>
    <cellStyle name="Fixed 6" xfId="2335" xr:uid="{00000000-0005-0000-0000-00000D090000}"/>
    <cellStyle name="Fixed 7" xfId="2336" xr:uid="{00000000-0005-0000-0000-00000E090000}"/>
    <cellStyle name="Fixed 8" xfId="2337" xr:uid="{00000000-0005-0000-0000-00000F090000}"/>
    <cellStyle name="Fixed 9" xfId="2338" xr:uid="{00000000-0005-0000-0000-000010090000}"/>
    <cellStyle name="Font Britannic16" xfId="2339" xr:uid="{00000000-0005-0000-0000-000011090000}"/>
    <cellStyle name="Font Britannic18" xfId="2340" xr:uid="{00000000-0005-0000-0000-000012090000}"/>
    <cellStyle name="Font CenturyCond 18" xfId="2341" xr:uid="{00000000-0005-0000-0000-000013090000}"/>
    <cellStyle name="Font Cond20" xfId="2342" xr:uid="{00000000-0005-0000-0000-000014090000}"/>
    <cellStyle name="Font LucidaSans16" xfId="2343" xr:uid="{00000000-0005-0000-0000-000015090000}"/>
    <cellStyle name="Font NewCenturyCond18" xfId="2344" xr:uid="{00000000-0005-0000-0000-000016090000}"/>
    <cellStyle name="Font Ottawa14" xfId="2345" xr:uid="{00000000-0005-0000-0000-000017090000}"/>
    <cellStyle name="Font Ottawa16" xfId="2346" xr:uid="{00000000-0005-0000-0000-000018090000}"/>
    <cellStyle name="Good 2" xfId="2347" xr:uid="{00000000-0005-0000-0000-00001A090000}"/>
    <cellStyle name="Grey" xfId="2348" xr:uid="{00000000-0005-0000-0000-00001B090000}"/>
    <cellStyle name="Grey 10" xfId="2349" xr:uid="{00000000-0005-0000-0000-00001C090000}"/>
    <cellStyle name="Grey 11" xfId="2350" xr:uid="{00000000-0005-0000-0000-00001D090000}"/>
    <cellStyle name="Grey 12" xfId="2351" xr:uid="{00000000-0005-0000-0000-00001E090000}"/>
    <cellStyle name="Grey 13" xfId="2352" xr:uid="{00000000-0005-0000-0000-00001F090000}"/>
    <cellStyle name="Grey 14" xfId="2353" xr:uid="{00000000-0005-0000-0000-000020090000}"/>
    <cellStyle name="Grey 15" xfId="2354" xr:uid="{00000000-0005-0000-0000-000021090000}"/>
    <cellStyle name="Grey 16" xfId="2355" xr:uid="{00000000-0005-0000-0000-000022090000}"/>
    <cellStyle name="Grey 2" xfId="2356" xr:uid="{00000000-0005-0000-0000-000023090000}"/>
    <cellStyle name="Grey 3" xfId="2357" xr:uid="{00000000-0005-0000-0000-000024090000}"/>
    <cellStyle name="Grey 4" xfId="2358" xr:uid="{00000000-0005-0000-0000-000025090000}"/>
    <cellStyle name="Grey 5" xfId="2359" xr:uid="{00000000-0005-0000-0000-000026090000}"/>
    <cellStyle name="Grey 6" xfId="2360" xr:uid="{00000000-0005-0000-0000-000027090000}"/>
    <cellStyle name="Grey 7" xfId="2361" xr:uid="{00000000-0005-0000-0000-000028090000}"/>
    <cellStyle name="Grey 8" xfId="2362" xr:uid="{00000000-0005-0000-0000-000029090000}"/>
    <cellStyle name="Grey 9" xfId="2363" xr:uid="{00000000-0005-0000-0000-00002A090000}"/>
    <cellStyle name="Grey_KH TPCP 2016-2020 (tong hop)" xfId="2364" xr:uid="{00000000-0005-0000-0000-00002B090000}"/>
    <cellStyle name="Group" xfId="2365" xr:uid="{00000000-0005-0000-0000-00002C090000}"/>
    <cellStyle name="gia" xfId="2366" xr:uid="{00000000-0005-0000-0000-000019090000}"/>
    <cellStyle name="H" xfId="2367" xr:uid="{00000000-0005-0000-0000-00002D090000}"/>
    <cellStyle name="ha" xfId="2368" xr:uid="{00000000-0005-0000-0000-00002E090000}"/>
    <cellStyle name="HAI" xfId="2369" xr:uid="{00000000-0005-0000-0000-00002F090000}"/>
    <cellStyle name="Head 1" xfId="2370" xr:uid="{00000000-0005-0000-0000-000030090000}"/>
    <cellStyle name="HEADER" xfId="2371" xr:uid="{00000000-0005-0000-0000-000031090000}"/>
    <cellStyle name="HEADER 2" xfId="2372" xr:uid="{00000000-0005-0000-0000-000032090000}"/>
    <cellStyle name="Header1" xfId="2373" xr:uid="{00000000-0005-0000-0000-000033090000}"/>
    <cellStyle name="Header1 2" xfId="2374" xr:uid="{00000000-0005-0000-0000-000034090000}"/>
    <cellStyle name="Header2" xfId="2375" xr:uid="{00000000-0005-0000-0000-000035090000}"/>
    <cellStyle name="Header2 2" xfId="2376" xr:uid="{00000000-0005-0000-0000-000036090000}"/>
    <cellStyle name="Heading" xfId="2377" xr:uid="{00000000-0005-0000-0000-000037090000}"/>
    <cellStyle name="Heading 1 2" xfId="2378" xr:uid="{00000000-0005-0000-0000-000038090000}"/>
    <cellStyle name="Heading 2 2" xfId="2379" xr:uid="{00000000-0005-0000-0000-000039090000}"/>
    <cellStyle name="Heading 3 2" xfId="2380" xr:uid="{00000000-0005-0000-0000-00003A090000}"/>
    <cellStyle name="Heading 4 2" xfId="2381" xr:uid="{00000000-0005-0000-0000-00003B090000}"/>
    <cellStyle name="Heading No Underline" xfId="2382" xr:uid="{00000000-0005-0000-0000-00003C090000}"/>
    <cellStyle name="Heading With Underline" xfId="2383" xr:uid="{00000000-0005-0000-0000-00003D090000}"/>
    <cellStyle name="HEADING1" xfId="2384" xr:uid="{00000000-0005-0000-0000-00003E090000}"/>
    <cellStyle name="HEADING2" xfId="2385" xr:uid="{00000000-0005-0000-0000-00003F090000}"/>
    <cellStyle name="HEADINGS" xfId="2386" xr:uid="{00000000-0005-0000-0000-000040090000}"/>
    <cellStyle name="HEADINGSTOP" xfId="2387" xr:uid="{00000000-0005-0000-0000-000041090000}"/>
    <cellStyle name="headoption" xfId="2388" xr:uid="{00000000-0005-0000-0000-000042090000}"/>
    <cellStyle name="headoption 2" xfId="2389" xr:uid="{00000000-0005-0000-0000-000043090000}"/>
    <cellStyle name="headoption 3" xfId="2390" xr:uid="{00000000-0005-0000-0000-000044090000}"/>
    <cellStyle name="Hoa-Scholl" xfId="2391" xr:uid="{00000000-0005-0000-0000-000045090000}"/>
    <cellStyle name="Hoa-Scholl 2" xfId="2392" xr:uid="{00000000-0005-0000-0000-000046090000}"/>
    <cellStyle name="HUY" xfId="2393" xr:uid="{00000000-0005-0000-0000-000047090000}"/>
    <cellStyle name="i phÝ kh¸c_B¶ng 2" xfId="2394" xr:uid="{00000000-0005-0000-0000-000048090000}"/>
    <cellStyle name="I.3" xfId="2395" xr:uid="{00000000-0005-0000-0000-000049090000}"/>
    <cellStyle name="i·0" xfId="2396" xr:uid="{00000000-0005-0000-0000-00004A090000}"/>
    <cellStyle name="i·0 2" xfId="2397" xr:uid="{00000000-0005-0000-0000-00004B090000}"/>
    <cellStyle name="ï-¾È»ê_BiÓu TB" xfId="2398" xr:uid="{00000000-0005-0000-0000-00004C090000}"/>
    <cellStyle name="Input [yellow]" xfId="2399" xr:uid="{00000000-0005-0000-0000-00004D090000}"/>
    <cellStyle name="Input [yellow] 10" xfId="2400" xr:uid="{00000000-0005-0000-0000-00004E090000}"/>
    <cellStyle name="Input [yellow] 11" xfId="2401" xr:uid="{00000000-0005-0000-0000-00004F090000}"/>
    <cellStyle name="Input [yellow] 12" xfId="2402" xr:uid="{00000000-0005-0000-0000-000050090000}"/>
    <cellStyle name="Input [yellow] 13" xfId="2403" xr:uid="{00000000-0005-0000-0000-000051090000}"/>
    <cellStyle name="Input [yellow] 14" xfId="2404" xr:uid="{00000000-0005-0000-0000-000052090000}"/>
    <cellStyle name="Input [yellow] 15" xfId="2405" xr:uid="{00000000-0005-0000-0000-000053090000}"/>
    <cellStyle name="Input [yellow] 16" xfId="2406" xr:uid="{00000000-0005-0000-0000-000054090000}"/>
    <cellStyle name="Input [yellow] 2" xfId="2407" xr:uid="{00000000-0005-0000-0000-000055090000}"/>
    <cellStyle name="Input [yellow] 2 2" xfId="2408" xr:uid="{00000000-0005-0000-0000-000056090000}"/>
    <cellStyle name="Input [yellow] 3" xfId="2409" xr:uid="{00000000-0005-0000-0000-000057090000}"/>
    <cellStyle name="Input [yellow] 4" xfId="2410" xr:uid="{00000000-0005-0000-0000-000058090000}"/>
    <cellStyle name="Input [yellow] 5" xfId="2411" xr:uid="{00000000-0005-0000-0000-000059090000}"/>
    <cellStyle name="Input [yellow] 6" xfId="2412" xr:uid="{00000000-0005-0000-0000-00005A090000}"/>
    <cellStyle name="Input [yellow] 7" xfId="2413" xr:uid="{00000000-0005-0000-0000-00005B090000}"/>
    <cellStyle name="Input [yellow] 8" xfId="2414" xr:uid="{00000000-0005-0000-0000-00005C090000}"/>
    <cellStyle name="Input [yellow] 9" xfId="2415" xr:uid="{00000000-0005-0000-0000-00005D090000}"/>
    <cellStyle name="Input [yellow]_KH TPCP 2016-2020 (tong hop)" xfId="2416" xr:uid="{00000000-0005-0000-0000-00005E090000}"/>
    <cellStyle name="Input 2" xfId="2417" xr:uid="{00000000-0005-0000-0000-00005F090000}"/>
    <cellStyle name="Input 3" xfId="2418" xr:uid="{00000000-0005-0000-0000-000060090000}"/>
    <cellStyle name="Input 4" xfId="2419" xr:uid="{00000000-0005-0000-0000-000061090000}"/>
    <cellStyle name="Input 5" xfId="2420" xr:uid="{00000000-0005-0000-0000-000062090000}"/>
    <cellStyle name="Input 6" xfId="2421" xr:uid="{00000000-0005-0000-0000-000063090000}"/>
    <cellStyle name="Input 7" xfId="2422" xr:uid="{00000000-0005-0000-0000-000064090000}"/>
    <cellStyle name="k_TONG HOP KINH PHI" xfId="2423" xr:uid="{00000000-0005-0000-0000-000065090000}"/>
    <cellStyle name="k_TONG HOP KINH PHI_!1 1 bao cao giao KH ve HTCMT vung TNB   12-12-2011" xfId="2424" xr:uid="{00000000-0005-0000-0000-000066090000}"/>
    <cellStyle name="k_TONG HOP KINH PHI_Bieu4HTMT" xfId="2425" xr:uid="{00000000-0005-0000-0000-000067090000}"/>
    <cellStyle name="k_TONG HOP KINH PHI_Bieu4HTMT_!1 1 bao cao giao KH ve HTCMT vung TNB   12-12-2011" xfId="2426" xr:uid="{00000000-0005-0000-0000-000068090000}"/>
    <cellStyle name="k_TONG HOP KINH PHI_Bieu4HTMT_KH TPCP vung TNB (03-1-2012)" xfId="2427" xr:uid="{00000000-0005-0000-0000-000069090000}"/>
    <cellStyle name="k_TONG HOP KINH PHI_KH TPCP vung TNB (03-1-2012)" xfId="2428" xr:uid="{00000000-0005-0000-0000-00006A090000}"/>
    <cellStyle name="k_ÿÿÿÿÿ" xfId="2429" xr:uid="{00000000-0005-0000-0000-00006B090000}"/>
    <cellStyle name="k_ÿÿÿÿÿ_!1 1 bao cao giao KH ve HTCMT vung TNB   12-12-2011" xfId="2430" xr:uid="{00000000-0005-0000-0000-00006C090000}"/>
    <cellStyle name="k_ÿÿÿÿÿ_1" xfId="2431" xr:uid="{00000000-0005-0000-0000-00006D090000}"/>
    <cellStyle name="k_ÿÿÿÿÿ_2" xfId="2432" xr:uid="{00000000-0005-0000-0000-00006E090000}"/>
    <cellStyle name="k_ÿÿÿÿÿ_2_!1 1 bao cao giao KH ve HTCMT vung TNB   12-12-2011" xfId="2433" xr:uid="{00000000-0005-0000-0000-00006F090000}"/>
    <cellStyle name="k_ÿÿÿÿÿ_2_Bieu4HTMT" xfId="2434" xr:uid="{00000000-0005-0000-0000-000070090000}"/>
    <cellStyle name="k_ÿÿÿÿÿ_2_Bieu4HTMT_!1 1 bao cao giao KH ve HTCMT vung TNB   12-12-2011" xfId="2435" xr:uid="{00000000-0005-0000-0000-000071090000}"/>
    <cellStyle name="k_ÿÿÿÿÿ_2_Bieu4HTMT_KH TPCP vung TNB (03-1-2012)" xfId="2436" xr:uid="{00000000-0005-0000-0000-000072090000}"/>
    <cellStyle name="k_ÿÿÿÿÿ_2_KH TPCP vung TNB (03-1-2012)" xfId="2437" xr:uid="{00000000-0005-0000-0000-000073090000}"/>
    <cellStyle name="k_ÿÿÿÿÿ_Bieu4HTMT" xfId="2438" xr:uid="{00000000-0005-0000-0000-000074090000}"/>
    <cellStyle name="k_ÿÿÿÿÿ_Bieu4HTMT_!1 1 bao cao giao KH ve HTCMT vung TNB   12-12-2011" xfId="2439" xr:uid="{00000000-0005-0000-0000-000075090000}"/>
    <cellStyle name="k_ÿÿÿÿÿ_Bieu4HTMT_KH TPCP vung TNB (03-1-2012)" xfId="2440" xr:uid="{00000000-0005-0000-0000-000076090000}"/>
    <cellStyle name="k_ÿÿÿÿÿ_KH TPCP vung TNB (03-1-2012)" xfId="2441" xr:uid="{00000000-0005-0000-0000-000077090000}"/>
    <cellStyle name="kh¸c_Bang Chi tieu" xfId="2442" xr:uid="{00000000-0005-0000-0000-000078090000}"/>
    <cellStyle name="khanh" xfId="2443" xr:uid="{00000000-0005-0000-0000-000079090000}"/>
    <cellStyle name="khung" xfId="2444" xr:uid="{00000000-0005-0000-0000-00007A090000}"/>
    <cellStyle name="Ledger 17 x 11 in" xfId="2445" xr:uid="{00000000-0005-0000-0000-00007B090000}"/>
    <cellStyle name="left" xfId="2446" xr:uid="{00000000-0005-0000-0000-00007C090000}"/>
    <cellStyle name="Line" xfId="2447" xr:uid="{00000000-0005-0000-0000-00007D090000}"/>
    <cellStyle name="Link Currency (0)" xfId="2448" xr:uid="{00000000-0005-0000-0000-00007E090000}"/>
    <cellStyle name="Link Currency (0) 10" xfId="2449" xr:uid="{00000000-0005-0000-0000-00007F090000}"/>
    <cellStyle name="Link Currency (0) 11" xfId="2450" xr:uid="{00000000-0005-0000-0000-000080090000}"/>
    <cellStyle name="Link Currency (0) 12" xfId="2451" xr:uid="{00000000-0005-0000-0000-000081090000}"/>
    <cellStyle name="Link Currency (0) 13" xfId="2452" xr:uid="{00000000-0005-0000-0000-000082090000}"/>
    <cellStyle name="Link Currency (0) 14" xfId="2453" xr:uid="{00000000-0005-0000-0000-000083090000}"/>
    <cellStyle name="Link Currency (0) 15" xfId="2454" xr:uid="{00000000-0005-0000-0000-000084090000}"/>
    <cellStyle name="Link Currency (0) 16" xfId="2455" xr:uid="{00000000-0005-0000-0000-000085090000}"/>
    <cellStyle name="Link Currency (0) 2" xfId="2456" xr:uid="{00000000-0005-0000-0000-000086090000}"/>
    <cellStyle name="Link Currency (0) 3" xfId="2457" xr:uid="{00000000-0005-0000-0000-000087090000}"/>
    <cellStyle name="Link Currency (0) 4" xfId="2458" xr:uid="{00000000-0005-0000-0000-000088090000}"/>
    <cellStyle name="Link Currency (0) 5" xfId="2459" xr:uid="{00000000-0005-0000-0000-000089090000}"/>
    <cellStyle name="Link Currency (0) 6" xfId="2460" xr:uid="{00000000-0005-0000-0000-00008A090000}"/>
    <cellStyle name="Link Currency (0) 7" xfId="2461" xr:uid="{00000000-0005-0000-0000-00008B090000}"/>
    <cellStyle name="Link Currency (0) 8" xfId="2462" xr:uid="{00000000-0005-0000-0000-00008C090000}"/>
    <cellStyle name="Link Currency (0) 9" xfId="2463" xr:uid="{00000000-0005-0000-0000-00008D090000}"/>
    <cellStyle name="Link Currency (2)" xfId="2464" xr:uid="{00000000-0005-0000-0000-00008E090000}"/>
    <cellStyle name="Link Currency (2) 10" xfId="2465" xr:uid="{00000000-0005-0000-0000-00008F090000}"/>
    <cellStyle name="Link Currency (2) 11" xfId="2466" xr:uid="{00000000-0005-0000-0000-000090090000}"/>
    <cellStyle name="Link Currency (2) 12" xfId="2467" xr:uid="{00000000-0005-0000-0000-000091090000}"/>
    <cellStyle name="Link Currency (2) 13" xfId="2468" xr:uid="{00000000-0005-0000-0000-000092090000}"/>
    <cellStyle name="Link Currency (2) 14" xfId="2469" xr:uid="{00000000-0005-0000-0000-000093090000}"/>
    <cellStyle name="Link Currency (2) 15" xfId="2470" xr:uid="{00000000-0005-0000-0000-000094090000}"/>
    <cellStyle name="Link Currency (2) 16" xfId="2471" xr:uid="{00000000-0005-0000-0000-000095090000}"/>
    <cellStyle name="Link Currency (2) 2" xfId="2472" xr:uid="{00000000-0005-0000-0000-000096090000}"/>
    <cellStyle name="Link Currency (2) 3" xfId="2473" xr:uid="{00000000-0005-0000-0000-000097090000}"/>
    <cellStyle name="Link Currency (2) 4" xfId="2474" xr:uid="{00000000-0005-0000-0000-000098090000}"/>
    <cellStyle name="Link Currency (2) 5" xfId="2475" xr:uid="{00000000-0005-0000-0000-000099090000}"/>
    <cellStyle name="Link Currency (2) 6" xfId="2476" xr:uid="{00000000-0005-0000-0000-00009A090000}"/>
    <cellStyle name="Link Currency (2) 7" xfId="2477" xr:uid="{00000000-0005-0000-0000-00009B090000}"/>
    <cellStyle name="Link Currency (2) 8" xfId="2478" xr:uid="{00000000-0005-0000-0000-00009C090000}"/>
    <cellStyle name="Link Currency (2) 9" xfId="2479" xr:uid="{00000000-0005-0000-0000-00009D090000}"/>
    <cellStyle name="Link Units (0)" xfId="2480" xr:uid="{00000000-0005-0000-0000-00009E090000}"/>
    <cellStyle name="Link Units (0) 10" xfId="2481" xr:uid="{00000000-0005-0000-0000-00009F090000}"/>
    <cellStyle name="Link Units (0) 11" xfId="2482" xr:uid="{00000000-0005-0000-0000-0000A0090000}"/>
    <cellStyle name="Link Units (0) 12" xfId="2483" xr:uid="{00000000-0005-0000-0000-0000A1090000}"/>
    <cellStyle name="Link Units (0) 13" xfId="2484" xr:uid="{00000000-0005-0000-0000-0000A2090000}"/>
    <cellStyle name="Link Units (0) 14" xfId="2485" xr:uid="{00000000-0005-0000-0000-0000A3090000}"/>
    <cellStyle name="Link Units (0) 15" xfId="2486" xr:uid="{00000000-0005-0000-0000-0000A4090000}"/>
    <cellStyle name="Link Units (0) 16" xfId="2487" xr:uid="{00000000-0005-0000-0000-0000A5090000}"/>
    <cellStyle name="Link Units (0) 2" xfId="2488" xr:uid="{00000000-0005-0000-0000-0000A6090000}"/>
    <cellStyle name="Link Units (0) 3" xfId="2489" xr:uid="{00000000-0005-0000-0000-0000A7090000}"/>
    <cellStyle name="Link Units (0) 4" xfId="2490" xr:uid="{00000000-0005-0000-0000-0000A8090000}"/>
    <cellStyle name="Link Units (0) 5" xfId="2491" xr:uid="{00000000-0005-0000-0000-0000A9090000}"/>
    <cellStyle name="Link Units (0) 6" xfId="2492" xr:uid="{00000000-0005-0000-0000-0000AA090000}"/>
    <cellStyle name="Link Units (0) 7" xfId="2493" xr:uid="{00000000-0005-0000-0000-0000AB090000}"/>
    <cellStyle name="Link Units (0) 8" xfId="2494" xr:uid="{00000000-0005-0000-0000-0000AC090000}"/>
    <cellStyle name="Link Units (0) 9" xfId="2495" xr:uid="{00000000-0005-0000-0000-0000AD090000}"/>
    <cellStyle name="Link Units (1)" xfId="2496" xr:uid="{00000000-0005-0000-0000-0000AE090000}"/>
    <cellStyle name="Link Units (1) 10" xfId="2497" xr:uid="{00000000-0005-0000-0000-0000AF090000}"/>
    <cellStyle name="Link Units (1) 11" xfId="2498" xr:uid="{00000000-0005-0000-0000-0000B0090000}"/>
    <cellStyle name="Link Units (1) 12" xfId="2499" xr:uid="{00000000-0005-0000-0000-0000B1090000}"/>
    <cellStyle name="Link Units (1) 13" xfId="2500" xr:uid="{00000000-0005-0000-0000-0000B2090000}"/>
    <cellStyle name="Link Units (1) 14" xfId="2501" xr:uid="{00000000-0005-0000-0000-0000B3090000}"/>
    <cellStyle name="Link Units (1) 15" xfId="2502" xr:uid="{00000000-0005-0000-0000-0000B4090000}"/>
    <cellStyle name="Link Units (1) 16" xfId="2503" xr:uid="{00000000-0005-0000-0000-0000B5090000}"/>
    <cellStyle name="Link Units (1) 2" xfId="2504" xr:uid="{00000000-0005-0000-0000-0000B6090000}"/>
    <cellStyle name="Link Units (1) 3" xfId="2505" xr:uid="{00000000-0005-0000-0000-0000B7090000}"/>
    <cellStyle name="Link Units (1) 4" xfId="2506" xr:uid="{00000000-0005-0000-0000-0000B8090000}"/>
    <cellStyle name="Link Units (1) 5" xfId="2507" xr:uid="{00000000-0005-0000-0000-0000B9090000}"/>
    <cellStyle name="Link Units (1) 6" xfId="2508" xr:uid="{00000000-0005-0000-0000-0000BA090000}"/>
    <cellStyle name="Link Units (1) 7" xfId="2509" xr:uid="{00000000-0005-0000-0000-0000BB090000}"/>
    <cellStyle name="Link Units (1) 8" xfId="2510" xr:uid="{00000000-0005-0000-0000-0000BC090000}"/>
    <cellStyle name="Link Units (1) 9" xfId="2511" xr:uid="{00000000-0005-0000-0000-0000BD090000}"/>
    <cellStyle name="Link Units (2)" xfId="2512" xr:uid="{00000000-0005-0000-0000-0000BE090000}"/>
    <cellStyle name="Link Units (2) 10" xfId="2513" xr:uid="{00000000-0005-0000-0000-0000BF090000}"/>
    <cellStyle name="Link Units (2) 11" xfId="2514" xr:uid="{00000000-0005-0000-0000-0000C0090000}"/>
    <cellStyle name="Link Units (2) 12" xfId="2515" xr:uid="{00000000-0005-0000-0000-0000C1090000}"/>
    <cellStyle name="Link Units (2) 13" xfId="2516" xr:uid="{00000000-0005-0000-0000-0000C2090000}"/>
    <cellStyle name="Link Units (2) 14" xfId="2517" xr:uid="{00000000-0005-0000-0000-0000C3090000}"/>
    <cellStyle name="Link Units (2) 15" xfId="2518" xr:uid="{00000000-0005-0000-0000-0000C4090000}"/>
    <cellStyle name="Link Units (2) 16" xfId="2519" xr:uid="{00000000-0005-0000-0000-0000C5090000}"/>
    <cellStyle name="Link Units (2) 2" xfId="2520" xr:uid="{00000000-0005-0000-0000-0000C6090000}"/>
    <cellStyle name="Link Units (2) 3" xfId="2521" xr:uid="{00000000-0005-0000-0000-0000C7090000}"/>
    <cellStyle name="Link Units (2) 4" xfId="2522" xr:uid="{00000000-0005-0000-0000-0000C8090000}"/>
    <cellStyle name="Link Units (2) 5" xfId="2523" xr:uid="{00000000-0005-0000-0000-0000C9090000}"/>
    <cellStyle name="Link Units (2) 6" xfId="2524" xr:uid="{00000000-0005-0000-0000-0000CA090000}"/>
    <cellStyle name="Link Units (2) 7" xfId="2525" xr:uid="{00000000-0005-0000-0000-0000CB090000}"/>
    <cellStyle name="Link Units (2) 8" xfId="2526" xr:uid="{00000000-0005-0000-0000-0000CC090000}"/>
    <cellStyle name="Link Units (2) 9" xfId="2527" xr:uid="{00000000-0005-0000-0000-0000CD090000}"/>
    <cellStyle name="Linked Cell 2" xfId="2528" xr:uid="{00000000-0005-0000-0000-0000CE090000}"/>
    <cellStyle name="Loai CBDT" xfId="2529" xr:uid="{00000000-0005-0000-0000-0000CF090000}"/>
    <cellStyle name="Loai CT" xfId="2530" xr:uid="{00000000-0005-0000-0000-0000D0090000}"/>
    <cellStyle name="Loai GD" xfId="2531" xr:uid="{00000000-0005-0000-0000-0000D1090000}"/>
    <cellStyle name="MAU" xfId="2532" xr:uid="{00000000-0005-0000-0000-0000D2090000}"/>
    <cellStyle name="MAU 2" xfId="2533" xr:uid="{00000000-0005-0000-0000-0000D3090000}"/>
    <cellStyle name="Millares [0]_Well Timing" xfId="2534" xr:uid="{00000000-0005-0000-0000-0000D4090000}"/>
    <cellStyle name="Millares_Well Timing" xfId="2535" xr:uid="{00000000-0005-0000-0000-0000D5090000}"/>
    <cellStyle name="Milliers [0]_      " xfId="2536" xr:uid="{00000000-0005-0000-0000-0000D6090000}"/>
    <cellStyle name="Milliers_      " xfId="2537" xr:uid="{00000000-0005-0000-0000-0000D7090000}"/>
    <cellStyle name="Model" xfId="2538" xr:uid="{00000000-0005-0000-0000-0000D8090000}"/>
    <cellStyle name="Model 2" xfId="2539" xr:uid="{00000000-0005-0000-0000-0000D9090000}"/>
    <cellStyle name="moi" xfId="2540" xr:uid="{00000000-0005-0000-0000-0000DA090000}"/>
    <cellStyle name="moi 2" xfId="2541" xr:uid="{00000000-0005-0000-0000-0000DB090000}"/>
    <cellStyle name="moi 3" xfId="2542" xr:uid="{00000000-0005-0000-0000-0000DC090000}"/>
    <cellStyle name="Moneda [0]_Well Timing" xfId="2543" xr:uid="{00000000-0005-0000-0000-0000DD090000}"/>
    <cellStyle name="Moneda_Well Timing" xfId="2544" xr:uid="{00000000-0005-0000-0000-0000DE090000}"/>
    <cellStyle name="Monétaire [0]_      " xfId="2545" xr:uid="{00000000-0005-0000-0000-0000DF090000}"/>
    <cellStyle name="Monétaire_      " xfId="2546" xr:uid="{00000000-0005-0000-0000-0000E0090000}"/>
    <cellStyle name="n" xfId="2547" xr:uid="{00000000-0005-0000-0000-0000E1090000}"/>
    <cellStyle name="Neutral 2" xfId="2548" xr:uid="{00000000-0005-0000-0000-0000E2090000}"/>
    <cellStyle name="New" xfId="2549" xr:uid="{00000000-0005-0000-0000-0000E3090000}"/>
    <cellStyle name="New Times Roman" xfId="2550" xr:uid="{00000000-0005-0000-0000-0000E4090000}"/>
    <cellStyle name="no dec" xfId="2551" xr:uid="{00000000-0005-0000-0000-0000E6090000}"/>
    <cellStyle name="no dec 2" xfId="2552" xr:uid="{00000000-0005-0000-0000-0000E7090000}"/>
    <cellStyle name="no dec 2 2" xfId="2553" xr:uid="{00000000-0005-0000-0000-0000E8090000}"/>
    <cellStyle name="ÑONVÒ" xfId="2554" xr:uid="{00000000-0005-0000-0000-0000E9090000}"/>
    <cellStyle name="ÑONVÒ 2" xfId="2555" xr:uid="{00000000-0005-0000-0000-0000EA090000}"/>
    <cellStyle name="Normal" xfId="0" builtinId="0"/>
    <cellStyle name="Normal - Style1" xfId="2556" xr:uid="{00000000-0005-0000-0000-0000EC090000}"/>
    <cellStyle name="Normal - Style1 2" xfId="2557" xr:uid="{00000000-0005-0000-0000-0000ED090000}"/>
    <cellStyle name="Normal - Style1 3" xfId="2558" xr:uid="{00000000-0005-0000-0000-0000EE090000}"/>
    <cellStyle name="Normal - Style1_KH TPCP 2016-2020 (tong hop)" xfId="2559" xr:uid="{00000000-0005-0000-0000-0000EF090000}"/>
    <cellStyle name="Normal - 유형1" xfId="2560" xr:uid="{00000000-0005-0000-0000-0000F0090000}"/>
    <cellStyle name="Normal 10" xfId="21" xr:uid="{00000000-0005-0000-0000-0000F1090000}"/>
    <cellStyle name="Normal 10 2" xfId="22" xr:uid="{00000000-0005-0000-0000-0000F2090000}"/>
    <cellStyle name="Normal 10 3" xfId="2561" xr:uid="{00000000-0005-0000-0000-0000F3090000}"/>
    <cellStyle name="Normal 10 3 2" xfId="2562" xr:uid="{00000000-0005-0000-0000-0000F4090000}"/>
    <cellStyle name="Normal 10 4" xfId="2563" xr:uid="{00000000-0005-0000-0000-0000F5090000}"/>
    <cellStyle name="Normal 10 5" xfId="2564" xr:uid="{00000000-0005-0000-0000-0000F6090000}"/>
    <cellStyle name="Normal 10 6" xfId="2565" xr:uid="{00000000-0005-0000-0000-0000F7090000}"/>
    <cellStyle name="Normal 10_05-12  KH trung han 2016-2020 - Liem Thinh edited" xfId="2566" xr:uid="{00000000-0005-0000-0000-0000F8090000}"/>
    <cellStyle name="Normal 11" xfId="2567" xr:uid="{00000000-0005-0000-0000-0000F9090000}"/>
    <cellStyle name="Normal 11 2" xfId="2568" xr:uid="{00000000-0005-0000-0000-0000FA090000}"/>
    <cellStyle name="Normal 11 2 2" xfId="2569" xr:uid="{00000000-0005-0000-0000-0000FB090000}"/>
    <cellStyle name="Normal 11 3" xfId="2570" xr:uid="{00000000-0005-0000-0000-0000FC090000}"/>
    <cellStyle name="Normal 11 3 2" xfId="2571" xr:uid="{00000000-0005-0000-0000-0000FD090000}"/>
    <cellStyle name="Normal 11 3 3" xfId="2572" xr:uid="{00000000-0005-0000-0000-0000FE090000}"/>
    <cellStyle name="Normal 11 3 4" xfId="23" xr:uid="{00000000-0005-0000-0000-0000FF090000}"/>
    <cellStyle name="Normal 12" xfId="2573" xr:uid="{00000000-0005-0000-0000-0000000A0000}"/>
    <cellStyle name="Normal 12 2" xfId="2574" xr:uid="{00000000-0005-0000-0000-0000010A0000}"/>
    <cellStyle name="Normal 12 3" xfId="2575" xr:uid="{00000000-0005-0000-0000-0000020A0000}"/>
    <cellStyle name="Normal 13" xfId="2576" xr:uid="{00000000-0005-0000-0000-0000030A0000}"/>
    <cellStyle name="Normal 13 2" xfId="2577" xr:uid="{00000000-0005-0000-0000-0000040A0000}"/>
    <cellStyle name="Normal 14" xfId="2578" xr:uid="{00000000-0005-0000-0000-0000050A0000}"/>
    <cellStyle name="Normal 14 2" xfId="2579" xr:uid="{00000000-0005-0000-0000-0000060A0000}"/>
    <cellStyle name="Normal 14 3" xfId="2580" xr:uid="{00000000-0005-0000-0000-0000070A0000}"/>
    <cellStyle name="Normal 15" xfId="2581" xr:uid="{00000000-0005-0000-0000-0000080A0000}"/>
    <cellStyle name="Normal 15 2" xfId="2582" xr:uid="{00000000-0005-0000-0000-0000090A0000}"/>
    <cellStyle name="Normal 15 3" xfId="2583" xr:uid="{00000000-0005-0000-0000-00000A0A0000}"/>
    <cellStyle name="Normal 16" xfId="2584" xr:uid="{00000000-0005-0000-0000-00000B0A0000}"/>
    <cellStyle name="Normal 16 2" xfId="2585" xr:uid="{00000000-0005-0000-0000-00000C0A0000}"/>
    <cellStyle name="Normal 16 2 2" xfId="2586" xr:uid="{00000000-0005-0000-0000-00000D0A0000}"/>
    <cellStyle name="Normal 16 2 2 2" xfId="2587" xr:uid="{00000000-0005-0000-0000-00000E0A0000}"/>
    <cellStyle name="Normal 16 2 3" xfId="2588" xr:uid="{00000000-0005-0000-0000-00000F0A0000}"/>
    <cellStyle name="Normal 16 2 3 2" xfId="2589" xr:uid="{00000000-0005-0000-0000-0000100A0000}"/>
    <cellStyle name="Normal 16 2 4" xfId="2590" xr:uid="{00000000-0005-0000-0000-0000110A0000}"/>
    <cellStyle name="Normal 16 3" xfId="2591" xr:uid="{00000000-0005-0000-0000-0000120A0000}"/>
    <cellStyle name="Normal 16 4" xfId="2592" xr:uid="{00000000-0005-0000-0000-0000130A0000}"/>
    <cellStyle name="Normal 16 4 2" xfId="2593" xr:uid="{00000000-0005-0000-0000-0000140A0000}"/>
    <cellStyle name="Normal 16 5" xfId="2594" xr:uid="{00000000-0005-0000-0000-0000150A0000}"/>
    <cellStyle name="Normal 16 5 2" xfId="2595" xr:uid="{00000000-0005-0000-0000-0000160A0000}"/>
    <cellStyle name="Normal 17" xfId="2596" xr:uid="{00000000-0005-0000-0000-0000170A0000}"/>
    <cellStyle name="Normal 17 2" xfId="2597" xr:uid="{00000000-0005-0000-0000-0000180A0000}"/>
    <cellStyle name="Normal 17 3 2" xfId="2598" xr:uid="{00000000-0005-0000-0000-0000190A0000}"/>
    <cellStyle name="Normal 17 3 2 2" xfId="2599" xr:uid="{00000000-0005-0000-0000-00001A0A0000}"/>
    <cellStyle name="Normal 17 3 2 2 2" xfId="2600" xr:uid="{00000000-0005-0000-0000-00001B0A0000}"/>
    <cellStyle name="Normal 17 3 2 3" xfId="2601" xr:uid="{00000000-0005-0000-0000-00001C0A0000}"/>
    <cellStyle name="Normal 17 3 2 3 2" xfId="2602" xr:uid="{00000000-0005-0000-0000-00001D0A0000}"/>
    <cellStyle name="Normal 17 3 2 4" xfId="2603" xr:uid="{00000000-0005-0000-0000-00001E0A0000}"/>
    <cellStyle name="Normal 18" xfId="2604" xr:uid="{00000000-0005-0000-0000-00001F0A0000}"/>
    <cellStyle name="Normal 18 2" xfId="2605" xr:uid="{00000000-0005-0000-0000-0000200A0000}"/>
    <cellStyle name="Normal 18 2 2" xfId="2606" xr:uid="{00000000-0005-0000-0000-0000210A0000}"/>
    <cellStyle name="Normal 18 3" xfId="2607" xr:uid="{00000000-0005-0000-0000-0000220A0000}"/>
    <cellStyle name="Normal 18_05-12  KH trung han 2016-2020 - Liem Thinh edited" xfId="2608" xr:uid="{00000000-0005-0000-0000-0000230A0000}"/>
    <cellStyle name="Normal 19" xfId="2609" xr:uid="{00000000-0005-0000-0000-0000240A0000}"/>
    <cellStyle name="Normal 19 2" xfId="2610" xr:uid="{00000000-0005-0000-0000-0000250A0000}"/>
    <cellStyle name="Normal 19 3" xfId="2611" xr:uid="{00000000-0005-0000-0000-0000260A0000}"/>
    <cellStyle name="Normal 2" xfId="10" xr:uid="{00000000-0005-0000-0000-0000270A0000}"/>
    <cellStyle name="Normal 2 10" xfId="2612" xr:uid="{00000000-0005-0000-0000-0000280A0000}"/>
    <cellStyle name="Normal 2 10 2" xfId="2613" xr:uid="{00000000-0005-0000-0000-0000290A0000}"/>
    <cellStyle name="Normal 2 11" xfId="2614" xr:uid="{00000000-0005-0000-0000-00002A0A0000}"/>
    <cellStyle name="Normal 2 11 2" xfId="2615" xr:uid="{00000000-0005-0000-0000-00002B0A0000}"/>
    <cellStyle name="Normal 2 12" xfId="2616" xr:uid="{00000000-0005-0000-0000-00002C0A0000}"/>
    <cellStyle name="Normal 2 12 2" xfId="2617" xr:uid="{00000000-0005-0000-0000-00002D0A0000}"/>
    <cellStyle name="Normal 2 13" xfId="2618" xr:uid="{00000000-0005-0000-0000-00002E0A0000}"/>
    <cellStyle name="Normal 2 13 2" xfId="2619" xr:uid="{00000000-0005-0000-0000-00002F0A0000}"/>
    <cellStyle name="Normal 2 14" xfId="2620" xr:uid="{00000000-0005-0000-0000-0000300A0000}"/>
    <cellStyle name="Normal 2 14 2" xfId="2621" xr:uid="{00000000-0005-0000-0000-0000310A0000}"/>
    <cellStyle name="Normal 2 14_Phuongangiao 1-giaoxulykythuat" xfId="2622" xr:uid="{00000000-0005-0000-0000-0000320A0000}"/>
    <cellStyle name="Normal 2 15" xfId="2623" xr:uid="{00000000-0005-0000-0000-0000330A0000}"/>
    <cellStyle name="Normal 2 16" xfId="2624" xr:uid="{00000000-0005-0000-0000-0000340A0000}"/>
    <cellStyle name="Normal 2 17" xfId="2625" xr:uid="{00000000-0005-0000-0000-0000350A0000}"/>
    <cellStyle name="Normal 2 18" xfId="2626" xr:uid="{00000000-0005-0000-0000-0000360A0000}"/>
    <cellStyle name="Normal 2 19" xfId="2627" xr:uid="{00000000-0005-0000-0000-0000370A0000}"/>
    <cellStyle name="Normal 2 2" xfId="11" xr:uid="{00000000-0005-0000-0000-0000380A0000}"/>
    <cellStyle name="Normal 2 2 10" xfId="2628" xr:uid="{00000000-0005-0000-0000-0000390A0000}"/>
    <cellStyle name="Normal 2 2 10 2" xfId="2629" xr:uid="{00000000-0005-0000-0000-00003A0A0000}"/>
    <cellStyle name="Normal 2 2 11" xfId="2630" xr:uid="{00000000-0005-0000-0000-00003B0A0000}"/>
    <cellStyle name="Normal 2 2 12" xfId="2631" xr:uid="{00000000-0005-0000-0000-00003C0A0000}"/>
    <cellStyle name="Normal 2 2 13" xfId="2632" xr:uid="{00000000-0005-0000-0000-00003D0A0000}"/>
    <cellStyle name="Normal 2 2 14" xfId="2633" xr:uid="{00000000-0005-0000-0000-00003E0A0000}"/>
    <cellStyle name="Normal 2 2 15" xfId="2634" xr:uid="{00000000-0005-0000-0000-00003F0A0000}"/>
    <cellStyle name="Normal 2 2 2" xfId="2635" xr:uid="{00000000-0005-0000-0000-0000400A0000}"/>
    <cellStyle name="Normal 2 2 2 2" xfId="2636" xr:uid="{00000000-0005-0000-0000-0000410A0000}"/>
    <cellStyle name="Normal 2 2 2 3" xfId="2637" xr:uid="{00000000-0005-0000-0000-0000420A0000}"/>
    <cellStyle name="Normal 2 2 3" xfId="2638" xr:uid="{00000000-0005-0000-0000-0000430A0000}"/>
    <cellStyle name="Normal 2 2 4" xfId="2639" xr:uid="{00000000-0005-0000-0000-0000440A0000}"/>
    <cellStyle name="Normal 2 2 4 2" xfId="2640" xr:uid="{00000000-0005-0000-0000-0000450A0000}"/>
    <cellStyle name="Normal 2 2 4 3" xfId="2641" xr:uid="{00000000-0005-0000-0000-0000460A0000}"/>
    <cellStyle name="Normal 2 2 5" xfId="2642" xr:uid="{00000000-0005-0000-0000-0000470A0000}"/>
    <cellStyle name="Normal 2 2 6" xfId="2643" xr:uid="{00000000-0005-0000-0000-0000480A0000}"/>
    <cellStyle name="Normal 2 2 7" xfId="2644" xr:uid="{00000000-0005-0000-0000-0000490A0000}"/>
    <cellStyle name="Normal 2 2 8" xfId="2645" xr:uid="{00000000-0005-0000-0000-00004A0A0000}"/>
    <cellStyle name="Normal 2 2 9" xfId="2646" xr:uid="{00000000-0005-0000-0000-00004B0A0000}"/>
    <cellStyle name="Normal 2 2_Bieu chi tiet tang quy mo, dch ky thuat 4" xfId="2647" xr:uid="{00000000-0005-0000-0000-00004C0A0000}"/>
    <cellStyle name="Normal 2 20" xfId="2648" xr:uid="{00000000-0005-0000-0000-00004D0A0000}"/>
    <cellStyle name="Normal 2 21" xfId="2649" xr:uid="{00000000-0005-0000-0000-00004E0A0000}"/>
    <cellStyle name="Normal 2 22" xfId="2650" xr:uid="{00000000-0005-0000-0000-00004F0A0000}"/>
    <cellStyle name="Normal 2 23" xfId="2651" xr:uid="{00000000-0005-0000-0000-0000500A0000}"/>
    <cellStyle name="Normal 2 24" xfId="2652" xr:uid="{00000000-0005-0000-0000-0000510A0000}"/>
    <cellStyle name="Normal 2 25" xfId="2653" xr:uid="{00000000-0005-0000-0000-0000520A0000}"/>
    <cellStyle name="Normal 2 26" xfId="2654" xr:uid="{00000000-0005-0000-0000-0000530A0000}"/>
    <cellStyle name="Normal 2 26 2" xfId="2655" xr:uid="{00000000-0005-0000-0000-0000540A0000}"/>
    <cellStyle name="Normal 2 27" xfId="2656" xr:uid="{00000000-0005-0000-0000-0000550A0000}"/>
    <cellStyle name="Normal 2 3" xfId="4" xr:uid="{00000000-0005-0000-0000-0000560A0000}"/>
    <cellStyle name="Normal 2 3 2" xfId="2657" xr:uid="{00000000-0005-0000-0000-0000570A0000}"/>
    <cellStyle name="Normal 2 3 2 2" xfId="2658" xr:uid="{00000000-0005-0000-0000-0000580A0000}"/>
    <cellStyle name="Normal 2 3 3" xfId="2659" xr:uid="{00000000-0005-0000-0000-0000590A0000}"/>
    <cellStyle name="Normal 2 32" xfId="2660" xr:uid="{00000000-0005-0000-0000-00005A0A0000}"/>
    <cellStyle name="Normal 2 4" xfId="2661" xr:uid="{00000000-0005-0000-0000-00005B0A0000}"/>
    <cellStyle name="Normal 2 4 2" xfId="2662" xr:uid="{00000000-0005-0000-0000-00005C0A0000}"/>
    <cellStyle name="Normal 2 4 2 2" xfId="2663" xr:uid="{00000000-0005-0000-0000-00005D0A0000}"/>
    <cellStyle name="Normal 2 4 3" xfId="2664" xr:uid="{00000000-0005-0000-0000-00005E0A0000}"/>
    <cellStyle name="Normal 2 4 3 2" xfId="2665" xr:uid="{00000000-0005-0000-0000-00005F0A0000}"/>
    <cellStyle name="Normal 2 5" xfId="2666" xr:uid="{00000000-0005-0000-0000-0000600A0000}"/>
    <cellStyle name="Normal 2 5 2" xfId="2667" xr:uid="{00000000-0005-0000-0000-0000610A0000}"/>
    <cellStyle name="Normal 2 6" xfId="2668" xr:uid="{00000000-0005-0000-0000-0000620A0000}"/>
    <cellStyle name="Normal 2 6 2" xfId="2669" xr:uid="{00000000-0005-0000-0000-0000630A0000}"/>
    <cellStyle name="Normal 2 7" xfId="2670" xr:uid="{00000000-0005-0000-0000-0000640A0000}"/>
    <cellStyle name="Normal 2 7 2" xfId="2671" xr:uid="{00000000-0005-0000-0000-0000650A0000}"/>
    <cellStyle name="Normal 2 8" xfId="2672" xr:uid="{00000000-0005-0000-0000-0000660A0000}"/>
    <cellStyle name="Normal 2 8 2" xfId="2673" xr:uid="{00000000-0005-0000-0000-0000670A0000}"/>
    <cellStyle name="Normal 2 9" xfId="2674" xr:uid="{00000000-0005-0000-0000-0000680A0000}"/>
    <cellStyle name="Normal 2 9 2" xfId="2675" xr:uid="{00000000-0005-0000-0000-0000690A0000}"/>
    <cellStyle name="Normal 2_05-12  KH trung han 2016-2020 - Liem Thinh edited" xfId="2676" xr:uid="{00000000-0005-0000-0000-00006A0A0000}"/>
    <cellStyle name="Normal 20" xfId="2677" xr:uid="{00000000-0005-0000-0000-00006B0A0000}"/>
    <cellStyle name="Normal 20 2" xfId="2678" xr:uid="{00000000-0005-0000-0000-00006C0A0000}"/>
    <cellStyle name="Normal 21" xfId="2679" xr:uid="{00000000-0005-0000-0000-00006D0A0000}"/>
    <cellStyle name="Normal 21 2" xfId="2680" xr:uid="{00000000-0005-0000-0000-00006E0A0000}"/>
    <cellStyle name="Normal 22" xfId="2681" xr:uid="{00000000-0005-0000-0000-00006F0A0000}"/>
    <cellStyle name="Normal 22 2" xfId="2682" xr:uid="{00000000-0005-0000-0000-0000700A0000}"/>
    <cellStyle name="Normal 23" xfId="2683" xr:uid="{00000000-0005-0000-0000-0000710A0000}"/>
    <cellStyle name="Normal 23 2" xfId="2684" xr:uid="{00000000-0005-0000-0000-0000720A0000}"/>
    <cellStyle name="Normal 23 3" xfId="2685" xr:uid="{00000000-0005-0000-0000-0000730A0000}"/>
    <cellStyle name="Normal 24" xfId="2686" xr:uid="{00000000-0005-0000-0000-0000740A0000}"/>
    <cellStyle name="Normal 24 2" xfId="2687" xr:uid="{00000000-0005-0000-0000-0000750A0000}"/>
    <cellStyle name="Normal 24 2 2" xfId="2688" xr:uid="{00000000-0005-0000-0000-0000760A0000}"/>
    <cellStyle name="Normal 25" xfId="2689" xr:uid="{00000000-0005-0000-0000-0000770A0000}"/>
    <cellStyle name="Normal 25 2" xfId="2690" xr:uid="{00000000-0005-0000-0000-0000780A0000}"/>
    <cellStyle name="Normal 25 3" xfId="2691" xr:uid="{00000000-0005-0000-0000-0000790A0000}"/>
    <cellStyle name="Normal 26" xfId="2692" xr:uid="{00000000-0005-0000-0000-00007A0A0000}"/>
    <cellStyle name="Normal 26 2" xfId="2693" xr:uid="{00000000-0005-0000-0000-00007B0A0000}"/>
    <cellStyle name="Normal 27" xfId="2694" xr:uid="{00000000-0005-0000-0000-00007C0A0000}"/>
    <cellStyle name="Normal 27 2" xfId="2695" xr:uid="{00000000-0005-0000-0000-00007D0A0000}"/>
    <cellStyle name="Normal 28" xfId="2696" xr:uid="{00000000-0005-0000-0000-00007E0A0000}"/>
    <cellStyle name="Normal 28 2" xfId="2697" xr:uid="{00000000-0005-0000-0000-00007F0A0000}"/>
    <cellStyle name="Normal 29" xfId="2698" xr:uid="{00000000-0005-0000-0000-0000800A0000}"/>
    <cellStyle name="Normal 29 2" xfId="2699" xr:uid="{00000000-0005-0000-0000-0000810A0000}"/>
    <cellStyle name="Normal 3" xfId="12" xr:uid="{00000000-0005-0000-0000-0000820A0000}"/>
    <cellStyle name="Normal 3 10" xfId="2700" xr:uid="{00000000-0005-0000-0000-0000830A0000}"/>
    <cellStyle name="Normal 3 11" xfId="2701" xr:uid="{00000000-0005-0000-0000-0000840A0000}"/>
    <cellStyle name="Normal 3 12" xfId="2702" xr:uid="{00000000-0005-0000-0000-0000850A0000}"/>
    <cellStyle name="Normal 3 13" xfId="2703" xr:uid="{00000000-0005-0000-0000-0000860A0000}"/>
    <cellStyle name="Normal 3 14" xfId="2704" xr:uid="{00000000-0005-0000-0000-0000870A0000}"/>
    <cellStyle name="Normal 3 15" xfId="2705" xr:uid="{00000000-0005-0000-0000-0000880A0000}"/>
    <cellStyle name="Normal 3 16" xfId="2706" xr:uid="{00000000-0005-0000-0000-0000890A0000}"/>
    <cellStyle name="Normal 3 17" xfId="2707" xr:uid="{00000000-0005-0000-0000-00008A0A0000}"/>
    <cellStyle name="Normal 3 18" xfId="2708" xr:uid="{00000000-0005-0000-0000-00008B0A0000}"/>
    <cellStyle name="Normal 3 2" xfId="2709" xr:uid="{00000000-0005-0000-0000-00008C0A0000}"/>
    <cellStyle name="Normal 3 2 2" xfId="2710" xr:uid="{00000000-0005-0000-0000-00008D0A0000}"/>
    <cellStyle name="Normal 3 2 2 2" xfId="2711" xr:uid="{00000000-0005-0000-0000-00008E0A0000}"/>
    <cellStyle name="Normal 3 2 3" xfId="2712" xr:uid="{00000000-0005-0000-0000-00008F0A0000}"/>
    <cellStyle name="Normal 3 2 3 2" xfId="2713" xr:uid="{00000000-0005-0000-0000-0000900A0000}"/>
    <cellStyle name="Normal 3 2 4" xfId="2714" xr:uid="{00000000-0005-0000-0000-0000910A0000}"/>
    <cellStyle name="Normal 3 2 5" xfId="2715" xr:uid="{00000000-0005-0000-0000-0000920A0000}"/>
    <cellStyle name="Normal 3 2 5 2" xfId="2716" xr:uid="{00000000-0005-0000-0000-0000930A0000}"/>
    <cellStyle name="Normal 3 2 6" xfId="2717" xr:uid="{00000000-0005-0000-0000-0000940A0000}"/>
    <cellStyle name="Normal 3 2 6 2" xfId="2718" xr:uid="{00000000-0005-0000-0000-0000950A0000}"/>
    <cellStyle name="Normal 3 2 7" xfId="2719" xr:uid="{00000000-0005-0000-0000-0000960A0000}"/>
    <cellStyle name="Normal 3 3" xfId="2720" xr:uid="{00000000-0005-0000-0000-0000970A0000}"/>
    <cellStyle name="Normal 3 3 2" xfId="2721" xr:uid="{00000000-0005-0000-0000-0000980A0000}"/>
    <cellStyle name="Normal 3 4" xfId="2722" xr:uid="{00000000-0005-0000-0000-0000990A0000}"/>
    <cellStyle name="Normal 3 4 2" xfId="2723" xr:uid="{00000000-0005-0000-0000-00009A0A0000}"/>
    <cellStyle name="Normal 3 5" xfId="2724" xr:uid="{00000000-0005-0000-0000-00009B0A0000}"/>
    <cellStyle name="Normal 3 6" xfId="2725" xr:uid="{00000000-0005-0000-0000-00009C0A0000}"/>
    <cellStyle name="Normal 3 7" xfId="2726" xr:uid="{00000000-0005-0000-0000-00009D0A0000}"/>
    <cellStyle name="Normal 3 8" xfId="2727" xr:uid="{00000000-0005-0000-0000-00009E0A0000}"/>
    <cellStyle name="Normal 3 9" xfId="2728" xr:uid="{00000000-0005-0000-0000-00009F0A0000}"/>
    <cellStyle name="Normal 3_Bieu TH TPCP Vung TNB ngay 4-1-2012" xfId="2729" xr:uid="{00000000-0005-0000-0000-0000A00A0000}"/>
    <cellStyle name="Normal 30" xfId="2730" xr:uid="{00000000-0005-0000-0000-0000A10A0000}"/>
    <cellStyle name="Normal 30 2" xfId="2731" xr:uid="{00000000-0005-0000-0000-0000A20A0000}"/>
    <cellStyle name="Normal 30 2 2" xfId="2732" xr:uid="{00000000-0005-0000-0000-0000A30A0000}"/>
    <cellStyle name="Normal 30 3" xfId="2733" xr:uid="{00000000-0005-0000-0000-0000A40A0000}"/>
    <cellStyle name="Normal 30 3 2" xfId="2734" xr:uid="{00000000-0005-0000-0000-0000A50A0000}"/>
    <cellStyle name="Normal 30 4" xfId="2735" xr:uid="{00000000-0005-0000-0000-0000A60A0000}"/>
    <cellStyle name="Normal 31" xfId="2736" xr:uid="{00000000-0005-0000-0000-0000A70A0000}"/>
    <cellStyle name="Normal 31 2" xfId="2737" xr:uid="{00000000-0005-0000-0000-0000A80A0000}"/>
    <cellStyle name="Normal 31 2 2" xfId="2738" xr:uid="{00000000-0005-0000-0000-0000A90A0000}"/>
    <cellStyle name="Normal 31 3" xfId="2739" xr:uid="{00000000-0005-0000-0000-0000AA0A0000}"/>
    <cellStyle name="Normal 31 3 2" xfId="2740" xr:uid="{00000000-0005-0000-0000-0000AB0A0000}"/>
    <cellStyle name="Normal 31 4" xfId="2741" xr:uid="{00000000-0005-0000-0000-0000AC0A0000}"/>
    <cellStyle name="Normal 32" xfId="2742" xr:uid="{00000000-0005-0000-0000-0000AD0A0000}"/>
    <cellStyle name="Normal 32 2" xfId="2743" xr:uid="{00000000-0005-0000-0000-0000AE0A0000}"/>
    <cellStyle name="Normal 32 2 2" xfId="2744" xr:uid="{00000000-0005-0000-0000-0000AF0A0000}"/>
    <cellStyle name="Normal 33" xfId="2745" xr:uid="{00000000-0005-0000-0000-0000B00A0000}"/>
    <cellStyle name="Normal 33 2" xfId="2746" xr:uid="{00000000-0005-0000-0000-0000B10A0000}"/>
    <cellStyle name="Normal 34" xfId="2747" xr:uid="{00000000-0005-0000-0000-0000B20A0000}"/>
    <cellStyle name="Normal 35" xfId="2748" xr:uid="{00000000-0005-0000-0000-0000B30A0000}"/>
    <cellStyle name="Normal 36" xfId="2749" xr:uid="{00000000-0005-0000-0000-0000B40A0000}"/>
    <cellStyle name="Normal 37" xfId="2750" xr:uid="{00000000-0005-0000-0000-0000B50A0000}"/>
    <cellStyle name="Normal 37 2" xfId="2751" xr:uid="{00000000-0005-0000-0000-0000B60A0000}"/>
    <cellStyle name="Normal 37 2 2" xfId="2752" xr:uid="{00000000-0005-0000-0000-0000B70A0000}"/>
    <cellStyle name="Normal 37 2 3" xfId="2753" xr:uid="{00000000-0005-0000-0000-0000B80A0000}"/>
    <cellStyle name="Normal 37 3" xfId="2754" xr:uid="{00000000-0005-0000-0000-0000B90A0000}"/>
    <cellStyle name="Normal 37 3 2" xfId="2755" xr:uid="{00000000-0005-0000-0000-0000BA0A0000}"/>
    <cellStyle name="Normal 37 4" xfId="2756" xr:uid="{00000000-0005-0000-0000-0000BB0A0000}"/>
    <cellStyle name="Normal 38" xfId="2757" xr:uid="{00000000-0005-0000-0000-0000BC0A0000}"/>
    <cellStyle name="Normal 38 2" xfId="2758" xr:uid="{00000000-0005-0000-0000-0000BD0A0000}"/>
    <cellStyle name="Normal 38 2 2" xfId="2759" xr:uid="{00000000-0005-0000-0000-0000BE0A0000}"/>
    <cellStyle name="Normal 39" xfId="2760" xr:uid="{00000000-0005-0000-0000-0000BF0A0000}"/>
    <cellStyle name="Normal 39 2" xfId="2761" xr:uid="{00000000-0005-0000-0000-0000C00A0000}"/>
    <cellStyle name="Normal 39 2 2" xfId="2762" xr:uid="{00000000-0005-0000-0000-0000C10A0000}"/>
    <cellStyle name="Normal 39 3" xfId="2763" xr:uid="{00000000-0005-0000-0000-0000C20A0000}"/>
    <cellStyle name="Normal 39 3 2" xfId="2764" xr:uid="{00000000-0005-0000-0000-0000C30A0000}"/>
    <cellStyle name="Normal 4" xfId="13" xr:uid="{00000000-0005-0000-0000-0000C40A0000}"/>
    <cellStyle name="Normal 4 10" xfId="2765" xr:uid="{00000000-0005-0000-0000-0000C50A0000}"/>
    <cellStyle name="Normal 4 11" xfId="2766" xr:uid="{00000000-0005-0000-0000-0000C60A0000}"/>
    <cellStyle name="Normal 4 12" xfId="2767" xr:uid="{00000000-0005-0000-0000-0000C70A0000}"/>
    <cellStyle name="Normal 4 13" xfId="2768" xr:uid="{00000000-0005-0000-0000-0000C80A0000}"/>
    <cellStyle name="Normal 4 14" xfId="2769" xr:uid="{00000000-0005-0000-0000-0000C90A0000}"/>
    <cellStyle name="Normal 4 15" xfId="2770" xr:uid="{00000000-0005-0000-0000-0000CA0A0000}"/>
    <cellStyle name="Normal 4 16" xfId="2771" xr:uid="{00000000-0005-0000-0000-0000CB0A0000}"/>
    <cellStyle name="Normal 4 17" xfId="2772" xr:uid="{00000000-0005-0000-0000-0000CC0A0000}"/>
    <cellStyle name="Normal 4 18" xfId="4264" xr:uid="{00000000-0005-0000-0000-0000CD0A0000}"/>
    <cellStyle name="Normal 4 2" xfId="14" xr:uid="{00000000-0005-0000-0000-0000CE0A0000}"/>
    <cellStyle name="Normal 4 2 2" xfId="2773" xr:uid="{00000000-0005-0000-0000-0000CF0A0000}"/>
    <cellStyle name="Normal 4 3" xfId="2774" xr:uid="{00000000-0005-0000-0000-0000D00A0000}"/>
    <cellStyle name="Normal 4 4" xfId="2775" xr:uid="{00000000-0005-0000-0000-0000D10A0000}"/>
    <cellStyle name="Normal 4 5" xfId="2776" xr:uid="{00000000-0005-0000-0000-0000D20A0000}"/>
    <cellStyle name="Normal 4 6" xfId="2777" xr:uid="{00000000-0005-0000-0000-0000D30A0000}"/>
    <cellStyle name="Normal 4 7" xfId="2778" xr:uid="{00000000-0005-0000-0000-0000D40A0000}"/>
    <cellStyle name="Normal 4 8" xfId="2779" xr:uid="{00000000-0005-0000-0000-0000D50A0000}"/>
    <cellStyle name="Normal 4 9" xfId="2780" xr:uid="{00000000-0005-0000-0000-0000D60A0000}"/>
    <cellStyle name="Normal 4_Bang bieu" xfId="15" xr:uid="{00000000-0005-0000-0000-0000D70A0000}"/>
    <cellStyle name="Normal 40" xfId="2781" xr:uid="{00000000-0005-0000-0000-0000D80A0000}"/>
    <cellStyle name="Normal 41" xfId="2782" xr:uid="{00000000-0005-0000-0000-0000D90A0000}"/>
    <cellStyle name="Normal 42" xfId="2783" xr:uid="{00000000-0005-0000-0000-0000DA0A0000}"/>
    <cellStyle name="Normal 43" xfId="2784" xr:uid="{00000000-0005-0000-0000-0000DB0A0000}"/>
    <cellStyle name="Normal 44" xfId="2785" xr:uid="{00000000-0005-0000-0000-0000DC0A0000}"/>
    <cellStyle name="Normal 45" xfId="2786" xr:uid="{00000000-0005-0000-0000-0000DD0A0000}"/>
    <cellStyle name="Normal 46" xfId="2787" xr:uid="{00000000-0005-0000-0000-0000DE0A0000}"/>
    <cellStyle name="Normal 46 2" xfId="2788" xr:uid="{00000000-0005-0000-0000-0000DF0A0000}"/>
    <cellStyle name="Normal 47" xfId="2789" xr:uid="{00000000-0005-0000-0000-0000E00A0000}"/>
    <cellStyle name="Normal 48" xfId="2790" xr:uid="{00000000-0005-0000-0000-0000E10A0000}"/>
    <cellStyle name="Normal 49" xfId="2791" xr:uid="{00000000-0005-0000-0000-0000E20A0000}"/>
    <cellStyle name="Normal 5" xfId="16" xr:uid="{00000000-0005-0000-0000-0000E30A0000}"/>
    <cellStyle name="Normal 5 2" xfId="2792" xr:uid="{00000000-0005-0000-0000-0000E40A0000}"/>
    <cellStyle name="Normal 5 2 2" xfId="2793" xr:uid="{00000000-0005-0000-0000-0000E50A0000}"/>
    <cellStyle name="Normal 50" xfId="2794" xr:uid="{00000000-0005-0000-0000-0000E60A0000}"/>
    <cellStyle name="Normal 51" xfId="2795" xr:uid="{00000000-0005-0000-0000-0000E70A0000}"/>
    <cellStyle name="Normal 52" xfId="2796" xr:uid="{00000000-0005-0000-0000-0000E80A0000}"/>
    <cellStyle name="Normal 53" xfId="2797" xr:uid="{00000000-0005-0000-0000-0000E90A0000}"/>
    <cellStyle name="Normal 54" xfId="2798" xr:uid="{00000000-0005-0000-0000-0000EA0A0000}"/>
    <cellStyle name="Normal 6" xfId="17" xr:uid="{00000000-0005-0000-0000-0000EB0A0000}"/>
    <cellStyle name="Normal 6 10" xfId="2799" xr:uid="{00000000-0005-0000-0000-0000EC0A0000}"/>
    <cellStyle name="Normal 6 11" xfId="2800" xr:uid="{00000000-0005-0000-0000-0000ED0A0000}"/>
    <cellStyle name="Normal 6 12" xfId="2801" xr:uid="{00000000-0005-0000-0000-0000EE0A0000}"/>
    <cellStyle name="Normal 6 13" xfId="2802" xr:uid="{00000000-0005-0000-0000-0000EF0A0000}"/>
    <cellStyle name="Normal 6 14" xfId="2803" xr:uid="{00000000-0005-0000-0000-0000F00A0000}"/>
    <cellStyle name="Normal 6 15" xfId="2804" xr:uid="{00000000-0005-0000-0000-0000F10A0000}"/>
    <cellStyle name="Normal 6 16" xfId="2805" xr:uid="{00000000-0005-0000-0000-0000F20A0000}"/>
    <cellStyle name="Normal 6 2" xfId="2806" xr:uid="{00000000-0005-0000-0000-0000F30A0000}"/>
    <cellStyle name="Normal 6 2 2" xfId="2807" xr:uid="{00000000-0005-0000-0000-0000F40A0000}"/>
    <cellStyle name="Normal 6 3" xfId="2808" xr:uid="{00000000-0005-0000-0000-0000F50A0000}"/>
    <cellStyle name="Normal 6 4" xfId="2809" xr:uid="{00000000-0005-0000-0000-0000F60A0000}"/>
    <cellStyle name="Normal 6 5" xfId="2810" xr:uid="{00000000-0005-0000-0000-0000F70A0000}"/>
    <cellStyle name="Normal 6 6" xfId="2811" xr:uid="{00000000-0005-0000-0000-0000F80A0000}"/>
    <cellStyle name="Normal 6 7" xfId="2812" xr:uid="{00000000-0005-0000-0000-0000F90A0000}"/>
    <cellStyle name="Normal 6 8" xfId="2813" xr:uid="{00000000-0005-0000-0000-0000FA0A0000}"/>
    <cellStyle name="Normal 6 9" xfId="2814" xr:uid="{00000000-0005-0000-0000-0000FB0A0000}"/>
    <cellStyle name="Normal 6_TPCP trinh UBND ngay 27-12" xfId="2815" xr:uid="{00000000-0005-0000-0000-0000FC0A0000}"/>
    <cellStyle name="Normal 7" xfId="18" xr:uid="{00000000-0005-0000-0000-0000FD0A0000}"/>
    <cellStyle name="Normal 7 2" xfId="2816" xr:uid="{00000000-0005-0000-0000-0000FE0A0000}"/>
    <cellStyle name="Normal 7 3" xfId="2817" xr:uid="{00000000-0005-0000-0000-0000FF0A0000}"/>
    <cellStyle name="Normal 7 3 2" xfId="2818" xr:uid="{00000000-0005-0000-0000-0000000B0000}"/>
    <cellStyle name="Normal 7 3 3" xfId="2819" xr:uid="{00000000-0005-0000-0000-0000010B0000}"/>
    <cellStyle name="Normal 7_!1 1 bao cao giao KH ve HTCMT vung TNB   12-12-2011" xfId="2820" xr:uid="{00000000-0005-0000-0000-0000020B0000}"/>
    <cellStyle name="Normal 8" xfId="19" xr:uid="{00000000-0005-0000-0000-0000030B0000}"/>
    <cellStyle name="Normal 8 2" xfId="2821" xr:uid="{00000000-0005-0000-0000-0000040B0000}"/>
    <cellStyle name="Normal 8 2 2" xfId="2822" xr:uid="{00000000-0005-0000-0000-0000050B0000}"/>
    <cellStyle name="Normal 8 2 2 2" xfId="2823" xr:uid="{00000000-0005-0000-0000-0000060B0000}"/>
    <cellStyle name="Normal 8 2 3" xfId="2824" xr:uid="{00000000-0005-0000-0000-0000070B0000}"/>
    <cellStyle name="Normal 8 2_Phuongangiao 1-giaoxulykythuat" xfId="2825" xr:uid="{00000000-0005-0000-0000-0000080B0000}"/>
    <cellStyle name="Normal 8 3" xfId="2826" xr:uid="{00000000-0005-0000-0000-0000090B0000}"/>
    <cellStyle name="Normal 8_KH KH2014-TPCP (11-12-2013)-3 ( lay theo DH TPCP 2012-2015 da trinh)" xfId="2827" xr:uid="{00000000-0005-0000-0000-00000A0B0000}"/>
    <cellStyle name="Normal 9" xfId="2" xr:uid="{00000000-0005-0000-0000-00000B0B0000}"/>
    <cellStyle name="Normal 9 10" xfId="2828" xr:uid="{00000000-0005-0000-0000-00000C0B0000}"/>
    <cellStyle name="Normal 9 12" xfId="2829" xr:uid="{00000000-0005-0000-0000-00000D0B0000}"/>
    <cellStyle name="Normal 9 13" xfId="2830" xr:uid="{00000000-0005-0000-0000-00000E0B0000}"/>
    <cellStyle name="Normal 9 17" xfId="2831" xr:uid="{00000000-0005-0000-0000-00000F0B0000}"/>
    <cellStyle name="Normal 9 2" xfId="2832" xr:uid="{00000000-0005-0000-0000-0000100B0000}"/>
    <cellStyle name="Normal 9 21" xfId="2833" xr:uid="{00000000-0005-0000-0000-0000110B0000}"/>
    <cellStyle name="Normal 9 23" xfId="2834" xr:uid="{00000000-0005-0000-0000-0000120B0000}"/>
    <cellStyle name="Normal 9 3" xfId="2835" xr:uid="{00000000-0005-0000-0000-0000130B0000}"/>
    <cellStyle name="Normal 9 46" xfId="2836" xr:uid="{00000000-0005-0000-0000-0000140B0000}"/>
    <cellStyle name="Normal 9 47" xfId="2837" xr:uid="{00000000-0005-0000-0000-0000150B0000}"/>
    <cellStyle name="Normal 9 48" xfId="2838" xr:uid="{00000000-0005-0000-0000-0000160B0000}"/>
    <cellStyle name="Normal 9 49" xfId="2839" xr:uid="{00000000-0005-0000-0000-0000170B0000}"/>
    <cellStyle name="Normal 9 50" xfId="2840" xr:uid="{00000000-0005-0000-0000-0000180B0000}"/>
    <cellStyle name="Normal 9 51" xfId="2841" xr:uid="{00000000-0005-0000-0000-0000190B0000}"/>
    <cellStyle name="Normal 9 52" xfId="2842" xr:uid="{00000000-0005-0000-0000-00001A0B0000}"/>
    <cellStyle name="Normal 9_Bieu KH trung han BKH TW" xfId="2843" xr:uid="{00000000-0005-0000-0000-00001B0B0000}"/>
    <cellStyle name="Normal_Bieu mau (CV )" xfId="1" xr:uid="{00000000-0005-0000-0000-00001C0B0000}"/>
    <cellStyle name="Normal_Bieu mau (CV ) 2" xfId="3" xr:uid="{00000000-0005-0000-0000-00001D0B0000}"/>
    <cellStyle name="Normal_Sheet1 (2)" xfId="4262" xr:uid="{00000000-0005-0000-0000-00001E0B0000}"/>
    <cellStyle name="Normal1" xfId="2844" xr:uid="{00000000-0005-0000-0000-00001F0B0000}"/>
    <cellStyle name="Normal8" xfId="2845" xr:uid="{00000000-0005-0000-0000-0000200B0000}"/>
    <cellStyle name="Normalny_Cennik obowiazuje od 06-08-2001 r (1)" xfId="2846" xr:uid="{00000000-0005-0000-0000-0000210B0000}"/>
    <cellStyle name="Note 2" xfId="2847" xr:uid="{00000000-0005-0000-0000-0000220B0000}"/>
    <cellStyle name="Note 2 2" xfId="2848" xr:uid="{00000000-0005-0000-0000-0000230B0000}"/>
    <cellStyle name="Note 3" xfId="2849" xr:uid="{00000000-0005-0000-0000-0000240B0000}"/>
    <cellStyle name="Note 3 2" xfId="2850" xr:uid="{00000000-0005-0000-0000-0000250B0000}"/>
    <cellStyle name="Note 4" xfId="2851" xr:uid="{00000000-0005-0000-0000-0000260B0000}"/>
    <cellStyle name="Note 4 2" xfId="2852" xr:uid="{00000000-0005-0000-0000-0000270B0000}"/>
    <cellStyle name="Note 5" xfId="2853" xr:uid="{00000000-0005-0000-0000-0000280B0000}"/>
    <cellStyle name="NWM" xfId="2854" xr:uid="{00000000-0005-0000-0000-0000290B0000}"/>
    <cellStyle name="nga" xfId="2855" xr:uid="{00000000-0005-0000-0000-0000E5090000}"/>
    <cellStyle name="Ò_x000a_Normal_123569" xfId="2856" xr:uid="{00000000-0005-0000-0000-00002A0B0000}"/>
    <cellStyle name="Ò_x000d_Normal_123569" xfId="2857" xr:uid="{00000000-0005-0000-0000-00002B0B0000}"/>
    <cellStyle name="Ò_x005f_x000d_Normal_123569" xfId="2858" xr:uid="{00000000-0005-0000-0000-00002C0B0000}"/>
    <cellStyle name="Ò_x005f_x005f_x005f_x000d_Normal_123569" xfId="2859" xr:uid="{00000000-0005-0000-0000-00002D0B0000}"/>
    <cellStyle name="Œ…‹æØ‚è [0.00]_ÆÂ¹²" xfId="2860" xr:uid="{00000000-0005-0000-0000-00002E0B0000}"/>
    <cellStyle name="Œ…‹æØ‚è_laroux" xfId="2861" xr:uid="{00000000-0005-0000-0000-00002F0B0000}"/>
    <cellStyle name="oft Excel]_x000a__x000a_Comment=open=/f ‚ðw’è‚·‚é‚ÆAƒ†[ƒU[’è‹`ŠÖ”‚ðŠÖ”“\‚è•t‚¯‚Ìˆê——‚É“o˜^‚·‚é‚±‚Æ‚ª‚Å‚«‚Ü‚·B_x000a__x000a_Maximized" xfId="2862" xr:uid="{00000000-0005-0000-0000-0000300B0000}"/>
    <cellStyle name="oft Excel]_x000a__x000a_Comment=open=/f ‚ðŽw’è‚·‚é‚ÆAƒ†[ƒU[’è‹`ŠÖ”‚ðŠÖ”“\‚è•t‚¯‚Ìˆê——‚É“o˜^‚·‚é‚±‚Æ‚ª‚Å‚«‚Ü‚·B_x000a__x000a_Maximized" xfId="2863" xr:uid="{00000000-0005-0000-0000-0000310B0000}"/>
    <cellStyle name="oft Excel]_x000a__x000a_Comment=The open=/f lines load custom functions into the Paste Function list._x000a__x000a_Maximized=2_x000a__x000a_Basics=1_x000a__x000a_A" xfId="2864" xr:uid="{00000000-0005-0000-0000-0000320B0000}"/>
    <cellStyle name="oft Excel]_x000a__x000a_Comment=The open=/f lines load custom functions into the Paste Function list._x000a__x000a_Maximized=3_x000a__x000a_Basics=1_x000a__x000a_A" xfId="2865" xr:uid="{00000000-0005-0000-0000-0000330B0000}"/>
    <cellStyle name="oft Excel]_x000d__x000a_Comment=open=/f ‚ðw’è‚·‚é‚ÆAƒ†[ƒU[’è‹`ŠÖ”‚ðŠÖ”“\‚è•t‚¯‚Ìˆê——‚É“o˜^‚·‚é‚±‚Æ‚ª‚Å‚«‚Ü‚·B_x000d__x000a_Maximized" xfId="2866" xr:uid="{00000000-0005-0000-0000-0000340B0000}"/>
    <cellStyle name="oft Excel]_x000d__x000a_Comment=open=/f ‚ðŽw’è‚·‚é‚ÆAƒ†[ƒU[’è‹`ŠÖ”‚ðŠÖ”“\‚è•t‚¯‚Ìˆê——‚É“o˜^‚·‚é‚±‚Æ‚ª‚Å‚«‚Ü‚·B_x000d__x000a_Maximized" xfId="2867" xr:uid="{00000000-0005-0000-0000-0000350B0000}"/>
    <cellStyle name="oft Excel]_x000d__x000a_Comment=The open=/f lines load custom functions into the Paste Function list._x000d__x000a_Maximized=2_x000d__x000a_Basics=1_x000d__x000a_A" xfId="2868" xr:uid="{00000000-0005-0000-0000-0000360B0000}"/>
    <cellStyle name="oft Excel]_x000d__x000a_Comment=The open=/f lines load custom functions into the Paste Function list._x000d__x000a_Maximized=3_x000d__x000a_Basics=1_x000d__x000a_A" xfId="2869" xr:uid="{00000000-0005-0000-0000-0000370B0000}"/>
    <cellStyle name="oft Excel]_x005f_x000d__x005f_x000a_Comment=open=/f ‚ðw’è‚·‚é‚ÆAƒ†[ƒU[’è‹`ŠÖ”‚ðŠÖ”“\‚è•t‚¯‚Ìˆê——‚É“o˜^‚·‚é‚±‚Æ‚ª‚Å‚«‚Ü‚·B_x005f_x000d__x005f_x000a_Maximized" xfId="2870" xr:uid="{00000000-0005-0000-0000-0000380B0000}"/>
    <cellStyle name="omma [0]_Mktg Prog" xfId="2871" xr:uid="{00000000-0005-0000-0000-0000390B0000}"/>
    <cellStyle name="ormal_Sheet1_1" xfId="2872" xr:uid="{00000000-0005-0000-0000-00003A0B0000}"/>
    <cellStyle name="Output 2" xfId="2873" xr:uid="{00000000-0005-0000-0000-00003B0B0000}"/>
    <cellStyle name="p" xfId="2874" xr:uid="{00000000-0005-0000-0000-00003C0B0000}"/>
    <cellStyle name="paint" xfId="2875" xr:uid="{00000000-0005-0000-0000-00003D0B0000}"/>
    <cellStyle name="paint 2" xfId="2876" xr:uid="{00000000-0005-0000-0000-00003E0B0000}"/>
    <cellStyle name="paint_05-12  KH trung han 2016-2020 - Liem Thinh edited" xfId="2877" xr:uid="{00000000-0005-0000-0000-00003F0B0000}"/>
    <cellStyle name="Pattern" xfId="2878" xr:uid="{00000000-0005-0000-0000-0000400B0000}"/>
    <cellStyle name="Pattern 10" xfId="2879" xr:uid="{00000000-0005-0000-0000-0000410B0000}"/>
    <cellStyle name="Pattern 11" xfId="2880" xr:uid="{00000000-0005-0000-0000-0000420B0000}"/>
    <cellStyle name="Pattern 12" xfId="2881" xr:uid="{00000000-0005-0000-0000-0000430B0000}"/>
    <cellStyle name="Pattern 13" xfId="2882" xr:uid="{00000000-0005-0000-0000-0000440B0000}"/>
    <cellStyle name="Pattern 14" xfId="2883" xr:uid="{00000000-0005-0000-0000-0000450B0000}"/>
    <cellStyle name="Pattern 15" xfId="2884" xr:uid="{00000000-0005-0000-0000-0000460B0000}"/>
    <cellStyle name="Pattern 16" xfId="2885" xr:uid="{00000000-0005-0000-0000-0000470B0000}"/>
    <cellStyle name="Pattern 2" xfId="2886" xr:uid="{00000000-0005-0000-0000-0000480B0000}"/>
    <cellStyle name="Pattern 3" xfId="2887" xr:uid="{00000000-0005-0000-0000-0000490B0000}"/>
    <cellStyle name="Pattern 4" xfId="2888" xr:uid="{00000000-0005-0000-0000-00004A0B0000}"/>
    <cellStyle name="Pattern 5" xfId="2889" xr:uid="{00000000-0005-0000-0000-00004B0B0000}"/>
    <cellStyle name="Pattern 6" xfId="2890" xr:uid="{00000000-0005-0000-0000-00004C0B0000}"/>
    <cellStyle name="Pattern 7" xfId="2891" xr:uid="{00000000-0005-0000-0000-00004D0B0000}"/>
    <cellStyle name="Pattern 8" xfId="2892" xr:uid="{00000000-0005-0000-0000-00004E0B0000}"/>
    <cellStyle name="Pattern 9" xfId="2893" xr:uid="{00000000-0005-0000-0000-00004F0B0000}"/>
    <cellStyle name="per.style" xfId="2894" xr:uid="{00000000-0005-0000-0000-0000500B0000}"/>
    <cellStyle name="per.style 2" xfId="2895" xr:uid="{00000000-0005-0000-0000-0000510B0000}"/>
    <cellStyle name="Percent" xfId="4263" builtinId="5"/>
    <cellStyle name="Percent %" xfId="2896" xr:uid="{00000000-0005-0000-0000-0000530B0000}"/>
    <cellStyle name="Percent % Long Underline" xfId="2897" xr:uid="{00000000-0005-0000-0000-0000540B0000}"/>
    <cellStyle name="Percent %_Worksheet in  US Financial Statements Ref. Workbook - Single Co" xfId="2898" xr:uid="{00000000-0005-0000-0000-0000550B0000}"/>
    <cellStyle name="Percent (0)" xfId="2899" xr:uid="{00000000-0005-0000-0000-0000560B0000}"/>
    <cellStyle name="Percent (0) 10" xfId="2900" xr:uid="{00000000-0005-0000-0000-0000570B0000}"/>
    <cellStyle name="Percent (0) 11" xfId="2901" xr:uid="{00000000-0005-0000-0000-0000580B0000}"/>
    <cellStyle name="Percent (0) 12" xfId="2902" xr:uid="{00000000-0005-0000-0000-0000590B0000}"/>
    <cellStyle name="Percent (0) 13" xfId="2903" xr:uid="{00000000-0005-0000-0000-00005A0B0000}"/>
    <cellStyle name="Percent (0) 14" xfId="2904" xr:uid="{00000000-0005-0000-0000-00005B0B0000}"/>
    <cellStyle name="Percent (0) 15" xfId="2905" xr:uid="{00000000-0005-0000-0000-00005C0B0000}"/>
    <cellStyle name="Percent (0) 2" xfId="2906" xr:uid="{00000000-0005-0000-0000-00005D0B0000}"/>
    <cellStyle name="Percent (0) 3" xfId="2907" xr:uid="{00000000-0005-0000-0000-00005E0B0000}"/>
    <cellStyle name="Percent (0) 4" xfId="2908" xr:uid="{00000000-0005-0000-0000-00005F0B0000}"/>
    <cellStyle name="Percent (0) 5" xfId="2909" xr:uid="{00000000-0005-0000-0000-0000600B0000}"/>
    <cellStyle name="Percent (0) 6" xfId="2910" xr:uid="{00000000-0005-0000-0000-0000610B0000}"/>
    <cellStyle name="Percent (0) 7" xfId="2911" xr:uid="{00000000-0005-0000-0000-0000620B0000}"/>
    <cellStyle name="Percent (0) 8" xfId="2912" xr:uid="{00000000-0005-0000-0000-0000630B0000}"/>
    <cellStyle name="Percent (0) 9" xfId="2913" xr:uid="{00000000-0005-0000-0000-0000640B0000}"/>
    <cellStyle name="Percent [0]" xfId="2914" xr:uid="{00000000-0005-0000-0000-0000650B0000}"/>
    <cellStyle name="Percent [0] 10" xfId="2915" xr:uid="{00000000-0005-0000-0000-0000660B0000}"/>
    <cellStyle name="Percent [0] 11" xfId="2916" xr:uid="{00000000-0005-0000-0000-0000670B0000}"/>
    <cellStyle name="Percent [0] 12" xfId="2917" xr:uid="{00000000-0005-0000-0000-0000680B0000}"/>
    <cellStyle name="Percent [0] 13" xfId="2918" xr:uid="{00000000-0005-0000-0000-0000690B0000}"/>
    <cellStyle name="Percent [0] 14" xfId="2919" xr:uid="{00000000-0005-0000-0000-00006A0B0000}"/>
    <cellStyle name="Percent [0] 15" xfId="2920" xr:uid="{00000000-0005-0000-0000-00006B0B0000}"/>
    <cellStyle name="Percent [0] 16" xfId="2921" xr:uid="{00000000-0005-0000-0000-00006C0B0000}"/>
    <cellStyle name="Percent [0] 2" xfId="2922" xr:uid="{00000000-0005-0000-0000-00006D0B0000}"/>
    <cellStyle name="Percent [0] 3" xfId="2923" xr:uid="{00000000-0005-0000-0000-00006E0B0000}"/>
    <cellStyle name="Percent [0] 4" xfId="2924" xr:uid="{00000000-0005-0000-0000-00006F0B0000}"/>
    <cellStyle name="Percent [0] 5" xfId="2925" xr:uid="{00000000-0005-0000-0000-0000700B0000}"/>
    <cellStyle name="Percent [0] 6" xfId="2926" xr:uid="{00000000-0005-0000-0000-0000710B0000}"/>
    <cellStyle name="Percent [0] 7" xfId="2927" xr:uid="{00000000-0005-0000-0000-0000720B0000}"/>
    <cellStyle name="Percent [0] 8" xfId="2928" xr:uid="{00000000-0005-0000-0000-0000730B0000}"/>
    <cellStyle name="Percent [0] 9" xfId="2929" xr:uid="{00000000-0005-0000-0000-0000740B0000}"/>
    <cellStyle name="Percent [00]" xfId="2930" xr:uid="{00000000-0005-0000-0000-0000750B0000}"/>
    <cellStyle name="Percent [00] 10" xfId="2931" xr:uid="{00000000-0005-0000-0000-0000760B0000}"/>
    <cellStyle name="Percent [00] 11" xfId="2932" xr:uid="{00000000-0005-0000-0000-0000770B0000}"/>
    <cellStyle name="Percent [00] 12" xfId="2933" xr:uid="{00000000-0005-0000-0000-0000780B0000}"/>
    <cellStyle name="Percent [00] 13" xfId="2934" xr:uid="{00000000-0005-0000-0000-0000790B0000}"/>
    <cellStyle name="Percent [00] 14" xfId="2935" xr:uid="{00000000-0005-0000-0000-00007A0B0000}"/>
    <cellStyle name="Percent [00] 15" xfId="2936" xr:uid="{00000000-0005-0000-0000-00007B0B0000}"/>
    <cellStyle name="Percent [00] 16" xfId="2937" xr:uid="{00000000-0005-0000-0000-00007C0B0000}"/>
    <cellStyle name="Percent [00] 2" xfId="2938" xr:uid="{00000000-0005-0000-0000-00007D0B0000}"/>
    <cellStyle name="Percent [00] 3" xfId="2939" xr:uid="{00000000-0005-0000-0000-00007E0B0000}"/>
    <cellStyle name="Percent [00] 4" xfId="2940" xr:uid="{00000000-0005-0000-0000-00007F0B0000}"/>
    <cellStyle name="Percent [00] 5" xfId="2941" xr:uid="{00000000-0005-0000-0000-0000800B0000}"/>
    <cellStyle name="Percent [00] 6" xfId="2942" xr:uid="{00000000-0005-0000-0000-0000810B0000}"/>
    <cellStyle name="Percent [00] 7" xfId="2943" xr:uid="{00000000-0005-0000-0000-0000820B0000}"/>
    <cellStyle name="Percent [00] 8" xfId="2944" xr:uid="{00000000-0005-0000-0000-0000830B0000}"/>
    <cellStyle name="Percent [00] 9" xfId="2945" xr:uid="{00000000-0005-0000-0000-0000840B0000}"/>
    <cellStyle name="Percent [2]" xfId="2946" xr:uid="{00000000-0005-0000-0000-0000850B0000}"/>
    <cellStyle name="Percent [2] 10" xfId="2947" xr:uid="{00000000-0005-0000-0000-0000860B0000}"/>
    <cellStyle name="Percent [2] 11" xfId="2948" xr:uid="{00000000-0005-0000-0000-0000870B0000}"/>
    <cellStyle name="Percent [2] 12" xfId="2949" xr:uid="{00000000-0005-0000-0000-0000880B0000}"/>
    <cellStyle name="Percent [2] 13" xfId="2950" xr:uid="{00000000-0005-0000-0000-0000890B0000}"/>
    <cellStyle name="Percent [2] 14" xfId="2951" xr:uid="{00000000-0005-0000-0000-00008A0B0000}"/>
    <cellStyle name="Percent [2] 15" xfId="2952" xr:uid="{00000000-0005-0000-0000-00008B0B0000}"/>
    <cellStyle name="Percent [2] 16" xfId="2953" xr:uid="{00000000-0005-0000-0000-00008C0B0000}"/>
    <cellStyle name="Percent [2] 2" xfId="2954" xr:uid="{00000000-0005-0000-0000-00008D0B0000}"/>
    <cellStyle name="Percent [2] 2 2" xfId="2955" xr:uid="{00000000-0005-0000-0000-00008E0B0000}"/>
    <cellStyle name="Percent [2] 3" xfId="2956" xr:uid="{00000000-0005-0000-0000-00008F0B0000}"/>
    <cellStyle name="Percent [2] 4" xfId="2957" xr:uid="{00000000-0005-0000-0000-0000900B0000}"/>
    <cellStyle name="Percent [2] 5" xfId="2958" xr:uid="{00000000-0005-0000-0000-0000910B0000}"/>
    <cellStyle name="Percent [2] 6" xfId="2959" xr:uid="{00000000-0005-0000-0000-0000920B0000}"/>
    <cellStyle name="Percent [2] 7" xfId="2960" xr:uid="{00000000-0005-0000-0000-0000930B0000}"/>
    <cellStyle name="Percent [2] 8" xfId="2961" xr:uid="{00000000-0005-0000-0000-0000940B0000}"/>
    <cellStyle name="Percent [2] 9" xfId="2962" xr:uid="{00000000-0005-0000-0000-0000950B0000}"/>
    <cellStyle name="Percent 0.0%" xfId="2963" xr:uid="{00000000-0005-0000-0000-0000960B0000}"/>
    <cellStyle name="Percent 0.0% Long Underline" xfId="2964" xr:uid="{00000000-0005-0000-0000-0000970B0000}"/>
    <cellStyle name="Percent 0.00%" xfId="2965" xr:uid="{00000000-0005-0000-0000-0000980B0000}"/>
    <cellStyle name="Percent 0.00% Long Underline" xfId="2966" xr:uid="{00000000-0005-0000-0000-0000990B0000}"/>
    <cellStyle name="Percent 0.000%" xfId="2967" xr:uid="{00000000-0005-0000-0000-00009A0B0000}"/>
    <cellStyle name="Percent 0.000% Long Underline" xfId="2968" xr:uid="{00000000-0005-0000-0000-00009B0B0000}"/>
    <cellStyle name="Percent 10" xfId="2969" xr:uid="{00000000-0005-0000-0000-00009C0B0000}"/>
    <cellStyle name="Percent 10 2" xfId="2970" xr:uid="{00000000-0005-0000-0000-00009D0B0000}"/>
    <cellStyle name="Percent 11" xfId="2971" xr:uid="{00000000-0005-0000-0000-00009E0B0000}"/>
    <cellStyle name="Percent 11 2" xfId="2972" xr:uid="{00000000-0005-0000-0000-00009F0B0000}"/>
    <cellStyle name="Percent 12" xfId="2973" xr:uid="{00000000-0005-0000-0000-0000A00B0000}"/>
    <cellStyle name="Percent 12 2" xfId="2974" xr:uid="{00000000-0005-0000-0000-0000A10B0000}"/>
    <cellStyle name="Percent 13" xfId="2975" xr:uid="{00000000-0005-0000-0000-0000A20B0000}"/>
    <cellStyle name="Percent 13 2" xfId="2976" xr:uid="{00000000-0005-0000-0000-0000A30B0000}"/>
    <cellStyle name="Percent 14" xfId="2977" xr:uid="{00000000-0005-0000-0000-0000A40B0000}"/>
    <cellStyle name="Percent 14 2" xfId="2978" xr:uid="{00000000-0005-0000-0000-0000A50B0000}"/>
    <cellStyle name="Percent 15" xfId="2979" xr:uid="{00000000-0005-0000-0000-0000A60B0000}"/>
    <cellStyle name="Percent 16" xfId="2980" xr:uid="{00000000-0005-0000-0000-0000A70B0000}"/>
    <cellStyle name="Percent 17" xfId="2981" xr:uid="{00000000-0005-0000-0000-0000A80B0000}"/>
    <cellStyle name="Percent 18" xfId="2982" xr:uid="{00000000-0005-0000-0000-0000A90B0000}"/>
    <cellStyle name="Percent 19" xfId="2983" xr:uid="{00000000-0005-0000-0000-0000AA0B0000}"/>
    <cellStyle name="Percent 19 2" xfId="2984" xr:uid="{00000000-0005-0000-0000-0000AB0B0000}"/>
    <cellStyle name="Percent 2" xfId="20" xr:uid="{00000000-0005-0000-0000-0000AC0B0000}"/>
    <cellStyle name="Percent 2 2" xfId="2985" xr:uid="{00000000-0005-0000-0000-0000AD0B0000}"/>
    <cellStyle name="Percent 2 2 2" xfId="2986" xr:uid="{00000000-0005-0000-0000-0000AE0B0000}"/>
    <cellStyle name="Percent 2 2 3" xfId="2987" xr:uid="{00000000-0005-0000-0000-0000AF0B0000}"/>
    <cellStyle name="Percent 2 3" xfId="2988" xr:uid="{00000000-0005-0000-0000-0000B00B0000}"/>
    <cellStyle name="Percent 2 4" xfId="2989" xr:uid="{00000000-0005-0000-0000-0000B10B0000}"/>
    <cellStyle name="Percent 20" xfId="2990" xr:uid="{00000000-0005-0000-0000-0000B20B0000}"/>
    <cellStyle name="Percent 20 2" xfId="2991" xr:uid="{00000000-0005-0000-0000-0000B30B0000}"/>
    <cellStyle name="Percent 21" xfId="2992" xr:uid="{00000000-0005-0000-0000-0000B40B0000}"/>
    <cellStyle name="Percent 22" xfId="2993" xr:uid="{00000000-0005-0000-0000-0000B50B0000}"/>
    <cellStyle name="Percent 23" xfId="2994" xr:uid="{00000000-0005-0000-0000-0000B60B0000}"/>
    <cellStyle name="Percent 3" xfId="2995" xr:uid="{00000000-0005-0000-0000-0000B70B0000}"/>
    <cellStyle name="Percent 3 2" xfId="2996" xr:uid="{00000000-0005-0000-0000-0000B80B0000}"/>
    <cellStyle name="Percent 3 3" xfId="2997" xr:uid="{00000000-0005-0000-0000-0000B90B0000}"/>
    <cellStyle name="Percent 4" xfId="2998" xr:uid="{00000000-0005-0000-0000-0000BA0B0000}"/>
    <cellStyle name="Percent 4 2" xfId="2999" xr:uid="{00000000-0005-0000-0000-0000BB0B0000}"/>
    <cellStyle name="Percent 5" xfId="3000" xr:uid="{00000000-0005-0000-0000-0000BC0B0000}"/>
    <cellStyle name="Percent 5 2" xfId="3001" xr:uid="{00000000-0005-0000-0000-0000BD0B0000}"/>
    <cellStyle name="Percent 6" xfId="3002" xr:uid="{00000000-0005-0000-0000-0000BE0B0000}"/>
    <cellStyle name="Percent 6 2" xfId="3003" xr:uid="{00000000-0005-0000-0000-0000BF0B0000}"/>
    <cellStyle name="Percent 7" xfId="3004" xr:uid="{00000000-0005-0000-0000-0000C00B0000}"/>
    <cellStyle name="Percent 7 2" xfId="3005" xr:uid="{00000000-0005-0000-0000-0000C10B0000}"/>
    <cellStyle name="Percent 8" xfId="3006" xr:uid="{00000000-0005-0000-0000-0000C20B0000}"/>
    <cellStyle name="Percent 8 2" xfId="3007" xr:uid="{00000000-0005-0000-0000-0000C30B0000}"/>
    <cellStyle name="Percent 9" xfId="3008" xr:uid="{00000000-0005-0000-0000-0000C40B0000}"/>
    <cellStyle name="Percent 9 2" xfId="3009" xr:uid="{00000000-0005-0000-0000-0000C50B0000}"/>
    <cellStyle name="PERCENTAGE" xfId="3010" xr:uid="{00000000-0005-0000-0000-0000C60B0000}"/>
    <cellStyle name="PERCENTAGE 2" xfId="3011" xr:uid="{00000000-0005-0000-0000-0000C70B0000}"/>
    <cellStyle name="PrePop Currency (0)" xfId="3012" xr:uid="{00000000-0005-0000-0000-0000C80B0000}"/>
    <cellStyle name="PrePop Currency (0) 10" xfId="3013" xr:uid="{00000000-0005-0000-0000-0000C90B0000}"/>
    <cellStyle name="PrePop Currency (0) 11" xfId="3014" xr:uid="{00000000-0005-0000-0000-0000CA0B0000}"/>
    <cellStyle name="PrePop Currency (0) 12" xfId="3015" xr:uid="{00000000-0005-0000-0000-0000CB0B0000}"/>
    <cellStyle name="PrePop Currency (0) 13" xfId="3016" xr:uid="{00000000-0005-0000-0000-0000CC0B0000}"/>
    <cellStyle name="PrePop Currency (0) 14" xfId="3017" xr:uid="{00000000-0005-0000-0000-0000CD0B0000}"/>
    <cellStyle name="PrePop Currency (0) 15" xfId="3018" xr:uid="{00000000-0005-0000-0000-0000CE0B0000}"/>
    <cellStyle name="PrePop Currency (0) 16" xfId="3019" xr:uid="{00000000-0005-0000-0000-0000CF0B0000}"/>
    <cellStyle name="PrePop Currency (0) 2" xfId="3020" xr:uid="{00000000-0005-0000-0000-0000D00B0000}"/>
    <cellStyle name="PrePop Currency (0) 3" xfId="3021" xr:uid="{00000000-0005-0000-0000-0000D10B0000}"/>
    <cellStyle name="PrePop Currency (0) 4" xfId="3022" xr:uid="{00000000-0005-0000-0000-0000D20B0000}"/>
    <cellStyle name="PrePop Currency (0) 5" xfId="3023" xr:uid="{00000000-0005-0000-0000-0000D30B0000}"/>
    <cellStyle name="PrePop Currency (0) 6" xfId="3024" xr:uid="{00000000-0005-0000-0000-0000D40B0000}"/>
    <cellStyle name="PrePop Currency (0) 7" xfId="3025" xr:uid="{00000000-0005-0000-0000-0000D50B0000}"/>
    <cellStyle name="PrePop Currency (0) 8" xfId="3026" xr:uid="{00000000-0005-0000-0000-0000D60B0000}"/>
    <cellStyle name="PrePop Currency (0) 9" xfId="3027" xr:uid="{00000000-0005-0000-0000-0000D70B0000}"/>
    <cellStyle name="PrePop Currency (2)" xfId="3028" xr:uid="{00000000-0005-0000-0000-0000D80B0000}"/>
    <cellStyle name="PrePop Currency (2) 10" xfId="3029" xr:uid="{00000000-0005-0000-0000-0000D90B0000}"/>
    <cellStyle name="PrePop Currency (2) 11" xfId="3030" xr:uid="{00000000-0005-0000-0000-0000DA0B0000}"/>
    <cellStyle name="PrePop Currency (2) 12" xfId="3031" xr:uid="{00000000-0005-0000-0000-0000DB0B0000}"/>
    <cellStyle name="PrePop Currency (2) 13" xfId="3032" xr:uid="{00000000-0005-0000-0000-0000DC0B0000}"/>
    <cellStyle name="PrePop Currency (2) 14" xfId="3033" xr:uid="{00000000-0005-0000-0000-0000DD0B0000}"/>
    <cellStyle name="PrePop Currency (2) 15" xfId="3034" xr:uid="{00000000-0005-0000-0000-0000DE0B0000}"/>
    <cellStyle name="PrePop Currency (2) 16" xfId="3035" xr:uid="{00000000-0005-0000-0000-0000DF0B0000}"/>
    <cellStyle name="PrePop Currency (2) 2" xfId="3036" xr:uid="{00000000-0005-0000-0000-0000E00B0000}"/>
    <cellStyle name="PrePop Currency (2) 3" xfId="3037" xr:uid="{00000000-0005-0000-0000-0000E10B0000}"/>
    <cellStyle name="PrePop Currency (2) 4" xfId="3038" xr:uid="{00000000-0005-0000-0000-0000E20B0000}"/>
    <cellStyle name="PrePop Currency (2) 5" xfId="3039" xr:uid="{00000000-0005-0000-0000-0000E30B0000}"/>
    <cellStyle name="PrePop Currency (2) 6" xfId="3040" xr:uid="{00000000-0005-0000-0000-0000E40B0000}"/>
    <cellStyle name="PrePop Currency (2) 7" xfId="3041" xr:uid="{00000000-0005-0000-0000-0000E50B0000}"/>
    <cellStyle name="PrePop Currency (2) 8" xfId="3042" xr:uid="{00000000-0005-0000-0000-0000E60B0000}"/>
    <cellStyle name="PrePop Currency (2) 9" xfId="3043" xr:uid="{00000000-0005-0000-0000-0000E70B0000}"/>
    <cellStyle name="PrePop Units (0)" xfId="3044" xr:uid="{00000000-0005-0000-0000-0000E80B0000}"/>
    <cellStyle name="PrePop Units (0) 10" xfId="3045" xr:uid="{00000000-0005-0000-0000-0000E90B0000}"/>
    <cellStyle name="PrePop Units (0) 11" xfId="3046" xr:uid="{00000000-0005-0000-0000-0000EA0B0000}"/>
    <cellStyle name="PrePop Units (0) 12" xfId="3047" xr:uid="{00000000-0005-0000-0000-0000EB0B0000}"/>
    <cellStyle name="PrePop Units (0) 13" xfId="3048" xr:uid="{00000000-0005-0000-0000-0000EC0B0000}"/>
    <cellStyle name="PrePop Units (0) 14" xfId="3049" xr:uid="{00000000-0005-0000-0000-0000ED0B0000}"/>
    <cellStyle name="PrePop Units (0) 15" xfId="3050" xr:uid="{00000000-0005-0000-0000-0000EE0B0000}"/>
    <cellStyle name="PrePop Units (0) 16" xfId="3051" xr:uid="{00000000-0005-0000-0000-0000EF0B0000}"/>
    <cellStyle name="PrePop Units (0) 2" xfId="3052" xr:uid="{00000000-0005-0000-0000-0000F00B0000}"/>
    <cellStyle name="PrePop Units (0) 3" xfId="3053" xr:uid="{00000000-0005-0000-0000-0000F10B0000}"/>
    <cellStyle name="PrePop Units (0) 4" xfId="3054" xr:uid="{00000000-0005-0000-0000-0000F20B0000}"/>
    <cellStyle name="PrePop Units (0) 5" xfId="3055" xr:uid="{00000000-0005-0000-0000-0000F30B0000}"/>
    <cellStyle name="PrePop Units (0) 6" xfId="3056" xr:uid="{00000000-0005-0000-0000-0000F40B0000}"/>
    <cellStyle name="PrePop Units (0) 7" xfId="3057" xr:uid="{00000000-0005-0000-0000-0000F50B0000}"/>
    <cellStyle name="PrePop Units (0) 8" xfId="3058" xr:uid="{00000000-0005-0000-0000-0000F60B0000}"/>
    <cellStyle name="PrePop Units (0) 9" xfId="3059" xr:uid="{00000000-0005-0000-0000-0000F70B0000}"/>
    <cellStyle name="PrePop Units (1)" xfId="3060" xr:uid="{00000000-0005-0000-0000-0000F80B0000}"/>
    <cellStyle name="PrePop Units (1) 10" xfId="3061" xr:uid="{00000000-0005-0000-0000-0000F90B0000}"/>
    <cellStyle name="PrePop Units (1) 11" xfId="3062" xr:uid="{00000000-0005-0000-0000-0000FA0B0000}"/>
    <cellStyle name="PrePop Units (1) 12" xfId="3063" xr:uid="{00000000-0005-0000-0000-0000FB0B0000}"/>
    <cellStyle name="PrePop Units (1) 13" xfId="3064" xr:uid="{00000000-0005-0000-0000-0000FC0B0000}"/>
    <cellStyle name="PrePop Units (1) 14" xfId="3065" xr:uid="{00000000-0005-0000-0000-0000FD0B0000}"/>
    <cellStyle name="PrePop Units (1) 15" xfId="3066" xr:uid="{00000000-0005-0000-0000-0000FE0B0000}"/>
    <cellStyle name="PrePop Units (1) 16" xfId="3067" xr:uid="{00000000-0005-0000-0000-0000FF0B0000}"/>
    <cellStyle name="PrePop Units (1) 2" xfId="3068" xr:uid="{00000000-0005-0000-0000-0000000C0000}"/>
    <cellStyle name="PrePop Units (1) 3" xfId="3069" xr:uid="{00000000-0005-0000-0000-0000010C0000}"/>
    <cellStyle name="PrePop Units (1) 4" xfId="3070" xr:uid="{00000000-0005-0000-0000-0000020C0000}"/>
    <cellStyle name="PrePop Units (1) 5" xfId="3071" xr:uid="{00000000-0005-0000-0000-0000030C0000}"/>
    <cellStyle name="PrePop Units (1) 6" xfId="3072" xr:uid="{00000000-0005-0000-0000-0000040C0000}"/>
    <cellStyle name="PrePop Units (1) 7" xfId="3073" xr:uid="{00000000-0005-0000-0000-0000050C0000}"/>
    <cellStyle name="PrePop Units (1) 8" xfId="3074" xr:uid="{00000000-0005-0000-0000-0000060C0000}"/>
    <cellStyle name="PrePop Units (1) 9" xfId="3075" xr:uid="{00000000-0005-0000-0000-0000070C0000}"/>
    <cellStyle name="PrePop Units (2)" xfId="3076" xr:uid="{00000000-0005-0000-0000-0000080C0000}"/>
    <cellStyle name="PrePop Units (2) 10" xfId="3077" xr:uid="{00000000-0005-0000-0000-0000090C0000}"/>
    <cellStyle name="PrePop Units (2) 11" xfId="3078" xr:uid="{00000000-0005-0000-0000-00000A0C0000}"/>
    <cellStyle name="PrePop Units (2) 12" xfId="3079" xr:uid="{00000000-0005-0000-0000-00000B0C0000}"/>
    <cellStyle name="PrePop Units (2) 13" xfId="3080" xr:uid="{00000000-0005-0000-0000-00000C0C0000}"/>
    <cellStyle name="PrePop Units (2) 14" xfId="3081" xr:uid="{00000000-0005-0000-0000-00000D0C0000}"/>
    <cellStyle name="PrePop Units (2) 15" xfId="3082" xr:uid="{00000000-0005-0000-0000-00000E0C0000}"/>
    <cellStyle name="PrePop Units (2) 16" xfId="3083" xr:uid="{00000000-0005-0000-0000-00000F0C0000}"/>
    <cellStyle name="PrePop Units (2) 2" xfId="3084" xr:uid="{00000000-0005-0000-0000-0000100C0000}"/>
    <cellStyle name="PrePop Units (2) 3" xfId="3085" xr:uid="{00000000-0005-0000-0000-0000110C0000}"/>
    <cellStyle name="PrePop Units (2) 4" xfId="3086" xr:uid="{00000000-0005-0000-0000-0000120C0000}"/>
    <cellStyle name="PrePop Units (2) 5" xfId="3087" xr:uid="{00000000-0005-0000-0000-0000130C0000}"/>
    <cellStyle name="PrePop Units (2) 6" xfId="3088" xr:uid="{00000000-0005-0000-0000-0000140C0000}"/>
    <cellStyle name="PrePop Units (2) 7" xfId="3089" xr:uid="{00000000-0005-0000-0000-0000150C0000}"/>
    <cellStyle name="PrePop Units (2) 8" xfId="3090" xr:uid="{00000000-0005-0000-0000-0000160C0000}"/>
    <cellStyle name="PrePop Units (2) 9" xfId="3091" xr:uid="{00000000-0005-0000-0000-0000170C0000}"/>
    <cellStyle name="pricing" xfId="3092" xr:uid="{00000000-0005-0000-0000-0000180C0000}"/>
    <cellStyle name="pricing 2" xfId="3093" xr:uid="{00000000-0005-0000-0000-0000190C0000}"/>
    <cellStyle name="PSChar" xfId="3094" xr:uid="{00000000-0005-0000-0000-00001A0C0000}"/>
    <cellStyle name="PSHeading" xfId="3095" xr:uid="{00000000-0005-0000-0000-00001B0C0000}"/>
    <cellStyle name="Quantity" xfId="3096" xr:uid="{00000000-0005-0000-0000-00001C0C0000}"/>
    <cellStyle name="regstoresfromspecstores" xfId="3097" xr:uid="{00000000-0005-0000-0000-00001D0C0000}"/>
    <cellStyle name="regstoresfromspecstores 2" xfId="3098" xr:uid="{00000000-0005-0000-0000-00001E0C0000}"/>
    <cellStyle name="RevList" xfId="3099" xr:uid="{00000000-0005-0000-0000-00001F0C0000}"/>
    <cellStyle name="rlink_tiªn l­în_x005f_x001b_Hyperlink_TONG HOP KINH PHI" xfId="3100" xr:uid="{00000000-0005-0000-0000-0000200C0000}"/>
    <cellStyle name="rmal_ADAdot" xfId="3101" xr:uid="{00000000-0005-0000-0000-0000210C0000}"/>
    <cellStyle name="S—_x0008_" xfId="3102" xr:uid="{00000000-0005-0000-0000-0000220C0000}"/>
    <cellStyle name="S—_x0008_ 2" xfId="3103" xr:uid="{00000000-0005-0000-0000-0000230C0000}"/>
    <cellStyle name="s]_x000a__x000a_spooler=yes_x000a__x000a_load=_x000a__x000a_Beep=yes_x000a__x000a_NullPort=None_x000a__x000a_BorderWidth=3_x000a__x000a_CursorBlinkRate=1200_x000a__x000a_DoubleClickSpeed=452_x000a__x000a_Programs=co" xfId="3104" xr:uid="{00000000-0005-0000-0000-0000240C0000}"/>
    <cellStyle name="s]_x000d__x000a_spooler=yes_x000d__x000a_load=_x000d__x000a_Beep=yes_x000d__x000a_NullPort=None_x000d__x000a_BorderWidth=3_x000d__x000a_CursorBlinkRate=1200_x000d__x000a_DoubleClickSpeed=452_x000d__x000a_Programs=co" xfId="3105" xr:uid="{00000000-0005-0000-0000-0000250C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6" xr:uid="{00000000-0005-0000-0000-0000260C0000}"/>
    <cellStyle name="S—_x0008__KH TPCP vung TNB (03-1-2012)" xfId="3107" xr:uid="{00000000-0005-0000-0000-0000270C0000}"/>
    <cellStyle name="S—_x005f_x0008_" xfId="3108" xr:uid="{00000000-0005-0000-0000-0000280C0000}"/>
    <cellStyle name="SAPBEXaggData" xfId="3109" xr:uid="{00000000-0005-0000-0000-0000290C0000}"/>
    <cellStyle name="SAPBEXaggData 2" xfId="3110" xr:uid="{00000000-0005-0000-0000-00002A0C0000}"/>
    <cellStyle name="SAPBEXaggDataEmph" xfId="3111" xr:uid="{00000000-0005-0000-0000-00002B0C0000}"/>
    <cellStyle name="SAPBEXaggDataEmph 2" xfId="3112" xr:uid="{00000000-0005-0000-0000-00002C0C0000}"/>
    <cellStyle name="SAPBEXaggItem" xfId="3113" xr:uid="{00000000-0005-0000-0000-00002D0C0000}"/>
    <cellStyle name="SAPBEXaggItem 2" xfId="3114" xr:uid="{00000000-0005-0000-0000-00002E0C0000}"/>
    <cellStyle name="SAPBEXchaText" xfId="3115" xr:uid="{00000000-0005-0000-0000-00002F0C0000}"/>
    <cellStyle name="SAPBEXchaText 2" xfId="3116" xr:uid="{00000000-0005-0000-0000-0000300C0000}"/>
    <cellStyle name="SAPBEXexcBad7" xfId="3117" xr:uid="{00000000-0005-0000-0000-0000310C0000}"/>
    <cellStyle name="SAPBEXexcBad7 2" xfId="3118" xr:uid="{00000000-0005-0000-0000-0000320C0000}"/>
    <cellStyle name="SAPBEXexcBad8" xfId="3119" xr:uid="{00000000-0005-0000-0000-0000330C0000}"/>
    <cellStyle name="SAPBEXexcBad8 2" xfId="3120" xr:uid="{00000000-0005-0000-0000-0000340C0000}"/>
    <cellStyle name="SAPBEXexcBad9" xfId="3121" xr:uid="{00000000-0005-0000-0000-0000350C0000}"/>
    <cellStyle name="SAPBEXexcBad9 2" xfId="3122" xr:uid="{00000000-0005-0000-0000-0000360C0000}"/>
    <cellStyle name="SAPBEXexcCritical4" xfId="3123" xr:uid="{00000000-0005-0000-0000-0000370C0000}"/>
    <cellStyle name="SAPBEXexcCritical4 2" xfId="3124" xr:uid="{00000000-0005-0000-0000-0000380C0000}"/>
    <cellStyle name="SAPBEXexcCritical5" xfId="3125" xr:uid="{00000000-0005-0000-0000-0000390C0000}"/>
    <cellStyle name="SAPBEXexcCritical5 2" xfId="3126" xr:uid="{00000000-0005-0000-0000-00003A0C0000}"/>
    <cellStyle name="SAPBEXexcCritical6" xfId="3127" xr:uid="{00000000-0005-0000-0000-00003B0C0000}"/>
    <cellStyle name="SAPBEXexcCritical6 2" xfId="3128" xr:uid="{00000000-0005-0000-0000-00003C0C0000}"/>
    <cellStyle name="SAPBEXexcGood1" xfId="3129" xr:uid="{00000000-0005-0000-0000-00003D0C0000}"/>
    <cellStyle name="SAPBEXexcGood1 2" xfId="3130" xr:uid="{00000000-0005-0000-0000-00003E0C0000}"/>
    <cellStyle name="SAPBEXexcGood2" xfId="3131" xr:uid="{00000000-0005-0000-0000-00003F0C0000}"/>
    <cellStyle name="SAPBEXexcGood2 2" xfId="3132" xr:uid="{00000000-0005-0000-0000-0000400C0000}"/>
    <cellStyle name="SAPBEXexcGood3" xfId="3133" xr:uid="{00000000-0005-0000-0000-0000410C0000}"/>
    <cellStyle name="SAPBEXexcGood3 2" xfId="3134" xr:uid="{00000000-0005-0000-0000-0000420C0000}"/>
    <cellStyle name="SAPBEXfilterDrill" xfId="3135" xr:uid="{00000000-0005-0000-0000-0000430C0000}"/>
    <cellStyle name="SAPBEXfilterDrill 2" xfId="3136" xr:uid="{00000000-0005-0000-0000-0000440C0000}"/>
    <cellStyle name="SAPBEXfilterItem" xfId="3137" xr:uid="{00000000-0005-0000-0000-0000450C0000}"/>
    <cellStyle name="SAPBEXfilterItem 2" xfId="3138" xr:uid="{00000000-0005-0000-0000-0000460C0000}"/>
    <cellStyle name="SAPBEXfilterText" xfId="3139" xr:uid="{00000000-0005-0000-0000-0000470C0000}"/>
    <cellStyle name="SAPBEXfilterText 2" xfId="3140" xr:uid="{00000000-0005-0000-0000-0000480C0000}"/>
    <cellStyle name="SAPBEXformats" xfId="3141" xr:uid="{00000000-0005-0000-0000-0000490C0000}"/>
    <cellStyle name="SAPBEXformats 2" xfId="3142" xr:uid="{00000000-0005-0000-0000-00004A0C0000}"/>
    <cellStyle name="SAPBEXheaderItem" xfId="3143" xr:uid="{00000000-0005-0000-0000-00004B0C0000}"/>
    <cellStyle name="SAPBEXheaderItem 2" xfId="3144" xr:uid="{00000000-0005-0000-0000-00004C0C0000}"/>
    <cellStyle name="SAPBEXheaderText" xfId="3145" xr:uid="{00000000-0005-0000-0000-00004D0C0000}"/>
    <cellStyle name="SAPBEXheaderText 2" xfId="3146" xr:uid="{00000000-0005-0000-0000-00004E0C0000}"/>
    <cellStyle name="SAPBEXresData" xfId="3147" xr:uid="{00000000-0005-0000-0000-00004F0C0000}"/>
    <cellStyle name="SAPBEXresData 2" xfId="3148" xr:uid="{00000000-0005-0000-0000-0000500C0000}"/>
    <cellStyle name="SAPBEXresDataEmph" xfId="3149" xr:uid="{00000000-0005-0000-0000-0000510C0000}"/>
    <cellStyle name="SAPBEXresDataEmph 2" xfId="3150" xr:uid="{00000000-0005-0000-0000-0000520C0000}"/>
    <cellStyle name="SAPBEXresItem" xfId="3151" xr:uid="{00000000-0005-0000-0000-0000530C0000}"/>
    <cellStyle name="SAPBEXresItem 2" xfId="3152" xr:uid="{00000000-0005-0000-0000-0000540C0000}"/>
    <cellStyle name="SAPBEXstdData" xfId="3153" xr:uid="{00000000-0005-0000-0000-0000550C0000}"/>
    <cellStyle name="SAPBEXstdData 2" xfId="3154" xr:uid="{00000000-0005-0000-0000-0000560C0000}"/>
    <cellStyle name="SAPBEXstdDataEmph" xfId="3155" xr:uid="{00000000-0005-0000-0000-0000570C0000}"/>
    <cellStyle name="SAPBEXstdDataEmph 2" xfId="3156" xr:uid="{00000000-0005-0000-0000-0000580C0000}"/>
    <cellStyle name="SAPBEXstdItem" xfId="3157" xr:uid="{00000000-0005-0000-0000-0000590C0000}"/>
    <cellStyle name="SAPBEXstdItem 2" xfId="3158" xr:uid="{00000000-0005-0000-0000-00005A0C0000}"/>
    <cellStyle name="SAPBEXtitle" xfId="3159" xr:uid="{00000000-0005-0000-0000-00005B0C0000}"/>
    <cellStyle name="SAPBEXtitle 2" xfId="3160" xr:uid="{00000000-0005-0000-0000-00005C0C0000}"/>
    <cellStyle name="SAPBEXundefined" xfId="3161" xr:uid="{00000000-0005-0000-0000-00005D0C0000}"/>
    <cellStyle name="SAPBEXundefined 2" xfId="3162" xr:uid="{00000000-0005-0000-0000-00005E0C0000}"/>
    <cellStyle name="serJet 1200 Series PCL 6" xfId="3163" xr:uid="{00000000-0005-0000-0000-00005F0C0000}"/>
    <cellStyle name="SHADEDSTORES" xfId="3164" xr:uid="{00000000-0005-0000-0000-0000600C0000}"/>
    <cellStyle name="SHADEDSTORES 2" xfId="3165" xr:uid="{00000000-0005-0000-0000-0000610C0000}"/>
    <cellStyle name="songuyen" xfId="3166" xr:uid="{00000000-0005-0000-0000-0000620C0000}"/>
    <cellStyle name="specstores" xfId="3167" xr:uid="{00000000-0005-0000-0000-0000630C0000}"/>
    <cellStyle name="Standard_AAbgleich" xfId="3168" xr:uid="{00000000-0005-0000-0000-0000640C0000}"/>
    <cellStyle name="STTDG" xfId="3169" xr:uid="{00000000-0005-0000-0000-0000650C0000}"/>
    <cellStyle name="Style 1" xfId="3170" xr:uid="{00000000-0005-0000-0000-0000660C0000}"/>
    <cellStyle name="Style 1 2" xfId="3171" xr:uid="{00000000-0005-0000-0000-0000670C0000}"/>
    <cellStyle name="Style 1 3" xfId="3172" xr:uid="{00000000-0005-0000-0000-0000680C0000}"/>
    <cellStyle name="Style 10" xfId="3173" xr:uid="{00000000-0005-0000-0000-0000690C0000}"/>
    <cellStyle name="Style 10 2" xfId="3174" xr:uid="{00000000-0005-0000-0000-00006A0C0000}"/>
    <cellStyle name="Style 100" xfId="3175" xr:uid="{00000000-0005-0000-0000-00006B0C0000}"/>
    <cellStyle name="Style 101" xfId="3176" xr:uid="{00000000-0005-0000-0000-00006C0C0000}"/>
    <cellStyle name="Style 102" xfId="3177" xr:uid="{00000000-0005-0000-0000-00006D0C0000}"/>
    <cellStyle name="Style 103" xfId="3178" xr:uid="{00000000-0005-0000-0000-00006E0C0000}"/>
    <cellStyle name="Style 104" xfId="3179" xr:uid="{00000000-0005-0000-0000-00006F0C0000}"/>
    <cellStyle name="Style 105" xfId="3180" xr:uid="{00000000-0005-0000-0000-0000700C0000}"/>
    <cellStyle name="Style 106" xfId="3181" xr:uid="{00000000-0005-0000-0000-0000710C0000}"/>
    <cellStyle name="Style 107" xfId="3182" xr:uid="{00000000-0005-0000-0000-0000720C0000}"/>
    <cellStyle name="Style 108" xfId="3183" xr:uid="{00000000-0005-0000-0000-0000730C0000}"/>
    <cellStyle name="Style 109" xfId="3184" xr:uid="{00000000-0005-0000-0000-0000740C0000}"/>
    <cellStyle name="Style 11" xfId="3185" xr:uid="{00000000-0005-0000-0000-0000750C0000}"/>
    <cellStyle name="Style 11 2" xfId="3186" xr:uid="{00000000-0005-0000-0000-0000760C0000}"/>
    <cellStyle name="Style 110" xfId="3187" xr:uid="{00000000-0005-0000-0000-0000770C0000}"/>
    <cellStyle name="Style 111" xfId="3188" xr:uid="{00000000-0005-0000-0000-0000780C0000}"/>
    <cellStyle name="Style 112" xfId="3189" xr:uid="{00000000-0005-0000-0000-0000790C0000}"/>
    <cellStyle name="Style 113" xfId="3190" xr:uid="{00000000-0005-0000-0000-00007A0C0000}"/>
    <cellStyle name="Style 114" xfId="3191" xr:uid="{00000000-0005-0000-0000-00007B0C0000}"/>
    <cellStyle name="Style 115" xfId="3192" xr:uid="{00000000-0005-0000-0000-00007C0C0000}"/>
    <cellStyle name="Style 116" xfId="3193" xr:uid="{00000000-0005-0000-0000-00007D0C0000}"/>
    <cellStyle name="Style 117" xfId="3194" xr:uid="{00000000-0005-0000-0000-00007E0C0000}"/>
    <cellStyle name="Style 118" xfId="3195" xr:uid="{00000000-0005-0000-0000-00007F0C0000}"/>
    <cellStyle name="Style 119" xfId="3196" xr:uid="{00000000-0005-0000-0000-0000800C0000}"/>
    <cellStyle name="Style 12" xfId="3197" xr:uid="{00000000-0005-0000-0000-0000810C0000}"/>
    <cellStyle name="Style 12 2" xfId="3198" xr:uid="{00000000-0005-0000-0000-0000820C0000}"/>
    <cellStyle name="Style 120" xfId="3199" xr:uid="{00000000-0005-0000-0000-0000830C0000}"/>
    <cellStyle name="Style 121" xfId="3200" xr:uid="{00000000-0005-0000-0000-0000840C0000}"/>
    <cellStyle name="Style 122" xfId="3201" xr:uid="{00000000-0005-0000-0000-0000850C0000}"/>
    <cellStyle name="Style 123" xfId="3202" xr:uid="{00000000-0005-0000-0000-0000860C0000}"/>
    <cellStyle name="Style 124" xfId="3203" xr:uid="{00000000-0005-0000-0000-0000870C0000}"/>
    <cellStyle name="Style 125" xfId="3204" xr:uid="{00000000-0005-0000-0000-0000880C0000}"/>
    <cellStyle name="Style 126" xfId="3205" xr:uid="{00000000-0005-0000-0000-0000890C0000}"/>
    <cellStyle name="Style 127" xfId="3206" xr:uid="{00000000-0005-0000-0000-00008A0C0000}"/>
    <cellStyle name="Style 128" xfId="3207" xr:uid="{00000000-0005-0000-0000-00008B0C0000}"/>
    <cellStyle name="Style 129" xfId="3208" xr:uid="{00000000-0005-0000-0000-00008C0C0000}"/>
    <cellStyle name="Style 13" xfId="3209" xr:uid="{00000000-0005-0000-0000-00008D0C0000}"/>
    <cellStyle name="Style 13 2" xfId="3210" xr:uid="{00000000-0005-0000-0000-00008E0C0000}"/>
    <cellStyle name="Style 130" xfId="3211" xr:uid="{00000000-0005-0000-0000-00008F0C0000}"/>
    <cellStyle name="Style 131" xfId="3212" xr:uid="{00000000-0005-0000-0000-0000900C0000}"/>
    <cellStyle name="Style 132" xfId="3213" xr:uid="{00000000-0005-0000-0000-0000910C0000}"/>
    <cellStyle name="Style 133" xfId="3214" xr:uid="{00000000-0005-0000-0000-0000920C0000}"/>
    <cellStyle name="Style 134" xfId="3215" xr:uid="{00000000-0005-0000-0000-0000930C0000}"/>
    <cellStyle name="Style 135" xfId="3216" xr:uid="{00000000-0005-0000-0000-0000940C0000}"/>
    <cellStyle name="Style 136" xfId="3217" xr:uid="{00000000-0005-0000-0000-0000950C0000}"/>
    <cellStyle name="Style 137" xfId="3218" xr:uid="{00000000-0005-0000-0000-0000960C0000}"/>
    <cellStyle name="Style 138" xfId="3219" xr:uid="{00000000-0005-0000-0000-0000970C0000}"/>
    <cellStyle name="Style 139" xfId="3220" xr:uid="{00000000-0005-0000-0000-0000980C0000}"/>
    <cellStyle name="Style 14" xfId="3221" xr:uid="{00000000-0005-0000-0000-0000990C0000}"/>
    <cellStyle name="Style 14 2" xfId="3222" xr:uid="{00000000-0005-0000-0000-00009A0C0000}"/>
    <cellStyle name="Style 140" xfId="3223" xr:uid="{00000000-0005-0000-0000-00009B0C0000}"/>
    <cellStyle name="Style 141" xfId="3224" xr:uid="{00000000-0005-0000-0000-00009C0C0000}"/>
    <cellStyle name="Style 142" xfId="3225" xr:uid="{00000000-0005-0000-0000-00009D0C0000}"/>
    <cellStyle name="Style 143" xfId="3226" xr:uid="{00000000-0005-0000-0000-00009E0C0000}"/>
    <cellStyle name="Style 144" xfId="3227" xr:uid="{00000000-0005-0000-0000-00009F0C0000}"/>
    <cellStyle name="Style 145" xfId="3228" xr:uid="{00000000-0005-0000-0000-0000A00C0000}"/>
    <cellStyle name="Style 146" xfId="3229" xr:uid="{00000000-0005-0000-0000-0000A10C0000}"/>
    <cellStyle name="Style 147" xfId="3230" xr:uid="{00000000-0005-0000-0000-0000A20C0000}"/>
    <cellStyle name="Style 148" xfId="3231" xr:uid="{00000000-0005-0000-0000-0000A30C0000}"/>
    <cellStyle name="Style 149" xfId="3232" xr:uid="{00000000-0005-0000-0000-0000A40C0000}"/>
    <cellStyle name="Style 15" xfId="3233" xr:uid="{00000000-0005-0000-0000-0000A50C0000}"/>
    <cellStyle name="Style 15 2" xfId="3234" xr:uid="{00000000-0005-0000-0000-0000A60C0000}"/>
    <cellStyle name="Style 150" xfId="3235" xr:uid="{00000000-0005-0000-0000-0000A70C0000}"/>
    <cellStyle name="Style 151" xfId="3236" xr:uid="{00000000-0005-0000-0000-0000A80C0000}"/>
    <cellStyle name="Style 152" xfId="3237" xr:uid="{00000000-0005-0000-0000-0000A90C0000}"/>
    <cellStyle name="Style 153" xfId="3238" xr:uid="{00000000-0005-0000-0000-0000AA0C0000}"/>
    <cellStyle name="Style 154" xfId="3239" xr:uid="{00000000-0005-0000-0000-0000AB0C0000}"/>
    <cellStyle name="Style 155" xfId="3240" xr:uid="{00000000-0005-0000-0000-0000AC0C0000}"/>
    <cellStyle name="Style 16" xfId="3241" xr:uid="{00000000-0005-0000-0000-0000AD0C0000}"/>
    <cellStyle name="Style 16 2" xfId="3242" xr:uid="{00000000-0005-0000-0000-0000AE0C0000}"/>
    <cellStyle name="Style 17" xfId="3243" xr:uid="{00000000-0005-0000-0000-0000AF0C0000}"/>
    <cellStyle name="Style 17 2" xfId="3244" xr:uid="{00000000-0005-0000-0000-0000B00C0000}"/>
    <cellStyle name="Style 18" xfId="3245" xr:uid="{00000000-0005-0000-0000-0000B10C0000}"/>
    <cellStyle name="Style 18 2" xfId="3246" xr:uid="{00000000-0005-0000-0000-0000B20C0000}"/>
    <cellStyle name="Style 19" xfId="3247" xr:uid="{00000000-0005-0000-0000-0000B30C0000}"/>
    <cellStyle name="Style 19 2" xfId="3248" xr:uid="{00000000-0005-0000-0000-0000B40C0000}"/>
    <cellStyle name="Style 2" xfId="3249" xr:uid="{00000000-0005-0000-0000-0000B50C0000}"/>
    <cellStyle name="Style 2 2" xfId="3250" xr:uid="{00000000-0005-0000-0000-0000B60C0000}"/>
    <cellStyle name="Style 20" xfId="3251" xr:uid="{00000000-0005-0000-0000-0000B70C0000}"/>
    <cellStyle name="Style 20 2" xfId="3252" xr:uid="{00000000-0005-0000-0000-0000B80C0000}"/>
    <cellStyle name="Style 21" xfId="3253" xr:uid="{00000000-0005-0000-0000-0000B90C0000}"/>
    <cellStyle name="Style 21 2" xfId="3254" xr:uid="{00000000-0005-0000-0000-0000BA0C0000}"/>
    <cellStyle name="Style 22" xfId="3255" xr:uid="{00000000-0005-0000-0000-0000BB0C0000}"/>
    <cellStyle name="Style 22 2" xfId="3256" xr:uid="{00000000-0005-0000-0000-0000BC0C0000}"/>
    <cellStyle name="Style 23" xfId="3257" xr:uid="{00000000-0005-0000-0000-0000BD0C0000}"/>
    <cellStyle name="Style 23 2" xfId="3258" xr:uid="{00000000-0005-0000-0000-0000BE0C0000}"/>
    <cellStyle name="Style 24" xfId="3259" xr:uid="{00000000-0005-0000-0000-0000BF0C0000}"/>
    <cellStyle name="Style 24 2" xfId="3260" xr:uid="{00000000-0005-0000-0000-0000C00C0000}"/>
    <cellStyle name="Style 25" xfId="3261" xr:uid="{00000000-0005-0000-0000-0000C10C0000}"/>
    <cellStyle name="Style 25 2" xfId="3262" xr:uid="{00000000-0005-0000-0000-0000C20C0000}"/>
    <cellStyle name="Style 26" xfId="3263" xr:uid="{00000000-0005-0000-0000-0000C30C0000}"/>
    <cellStyle name="Style 26 2" xfId="3264" xr:uid="{00000000-0005-0000-0000-0000C40C0000}"/>
    <cellStyle name="Style 27" xfId="3265" xr:uid="{00000000-0005-0000-0000-0000C50C0000}"/>
    <cellStyle name="Style 27 2" xfId="3266" xr:uid="{00000000-0005-0000-0000-0000C60C0000}"/>
    <cellStyle name="Style 28" xfId="3267" xr:uid="{00000000-0005-0000-0000-0000C70C0000}"/>
    <cellStyle name="Style 28 2" xfId="3268" xr:uid="{00000000-0005-0000-0000-0000C80C0000}"/>
    <cellStyle name="Style 29" xfId="3269" xr:uid="{00000000-0005-0000-0000-0000C90C0000}"/>
    <cellStyle name="Style 29 2" xfId="3270" xr:uid="{00000000-0005-0000-0000-0000CA0C0000}"/>
    <cellStyle name="Style 3" xfId="3271" xr:uid="{00000000-0005-0000-0000-0000CB0C0000}"/>
    <cellStyle name="Style 3 2" xfId="3272" xr:uid="{00000000-0005-0000-0000-0000CC0C0000}"/>
    <cellStyle name="Style 30" xfId="3273" xr:uid="{00000000-0005-0000-0000-0000CD0C0000}"/>
    <cellStyle name="Style 30 2" xfId="3274" xr:uid="{00000000-0005-0000-0000-0000CE0C0000}"/>
    <cellStyle name="Style 31" xfId="3275" xr:uid="{00000000-0005-0000-0000-0000CF0C0000}"/>
    <cellStyle name="Style 31 2" xfId="3276" xr:uid="{00000000-0005-0000-0000-0000D00C0000}"/>
    <cellStyle name="Style 32" xfId="3277" xr:uid="{00000000-0005-0000-0000-0000D10C0000}"/>
    <cellStyle name="Style 32 2" xfId="3278" xr:uid="{00000000-0005-0000-0000-0000D20C0000}"/>
    <cellStyle name="Style 33" xfId="3279" xr:uid="{00000000-0005-0000-0000-0000D30C0000}"/>
    <cellStyle name="Style 33 2" xfId="3280" xr:uid="{00000000-0005-0000-0000-0000D40C0000}"/>
    <cellStyle name="Style 34" xfId="3281" xr:uid="{00000000-0005-0000-0000-0000D50C0000}"/>
    <cellStyle name="Style 34 2" xfId="3282" xr:uid="{00000000-0005-0000-0000-0000D60C0000}"/>
    <cellStyle name="Style 35" xfId="3283" xr:uid="{00000000-0005-0000-0000-0000D70C0000}"/>
    <cellStyle name="Style 35 2" xfId="3284" xr:uid="{00000000-0005-0000-0000-0000D80C0000}"/>
    <cellStyle name="Style 36" xfId="3285" xr:uid="{00000000-0005-0000-0000-0000D90C0000}"/>
    <cellStyle name="Style 37" xfId="3286" xr:uid="{00000000-0005-0000-0000-0000DA0C0000}"/>
    <cellStyle name="Style 37 2" xfId="3287" xr:uid="{00000000-0005-0000-0000-0000DB0C0000}"/>
    <cellStyle name="Style 38" xfId="3288" xr:uid="{00000000-0005-0000-0000-0000DC0C0000}"/>
    <cellStyle name="Style 38 2" xfId="3289" xr:uid="{00000000-0005-0000-0000-0000DD0C0000}"/>
    <cellStyle name="Style 39" xfId="3290" xr:uid="{00000000-0005-0000-0000-0000DE0C0000}"/>
    <cellStyle name="Style 39 2" xfId="3291" xr:uid="{00000000-0005-0000-0000-0000DF0C0000}"/>
    <cellStyle name="Style 4" xfId="3292" xr:uid="{00000000-0005-0000-0000-0000E00C0000}"/>
    <cellStyle name="Style 4 2" xfId="3293" xr:uid="{00000000-0005-0000-0000-0000E10C0000}"/>
    <cellStyle name="Style 40" xfId="3294" xr:uid="{00000000-0005-0000-0000-0000E20C0000}"/>
    <cellStyle name="Style 40 2" xfId="3295" xr:uid="{00000000-0005-0000-0000-0000E30C0000}"/>
    <cellStyle name="Style 41" xfId="3296" xr:uid="{00000000-0005-0000-0000-0000E40C0000}"/>
    <cellStyle name="Style 41 2" xfId="3297" xr:uid="{00000000-0005-0000-0000-0000E50C0000}"/>
    <cellStyle name="Style 42" xfId="3298" xr:uid="{00000000-0005-0000-0000-0000E60C0000}"/>
    <cellStyle name="Style 42 2" xfId="3299" xr:uid="{00000000-0005-0000-0000-0000E70C0000}"/>
    <cellStyle name="Style 43" xfId="3300" xr:uid="{00000000-0005-0000-0000-0000E80C0000}"/>
    <cellStyle name="Style 43 2" xfId="3301" xr:uid="{00000000-0005-0000-0000-0000E90C0000}"/>
    <cellStyle name="Style 44" xfId="3302" xr:uid="{00000000-0005-0000-0000-0000EA0C0000}"/>
    <cellStyle name="Style 44 2" xfId="3303" xr:uid="{00000000-0005-0000-0000-0000EB0C0000}"/>
    <cellStyle name="Style 45" xfId="3304" xr:uid="{00000000-0005-0000-0000-0000EC0C0000}"/>
    <cellStyle name="Style 45 2" xfId="3305" xr:uid="{00000000-0005-0000-0000-0000ED0C0000}"/>
    <cellStyle name="Style 46" xfId="3306" xr:uid="{00000000-0005-0000-0000-0000EE0C0000}"/>
    <cellStyle name="Style 46 2" xfId="3307" xr:uid="{00000000-0005-0000-0000-0000EF0C0000}"/>
    <cellStyle name="Style 47" xfId="3308" xr:uid="{00000000-0005-0000-0000-0000F00C0000}"/>
    <cellStyle name="Style 47 2" xfId="3309" xr:uid="{00000000-0005-0000-0000-0000F10C0000}"/>
    <cellStyle name="Style 48" xfId="3310" xr:uid="{00000000-0005-0000-0000-0000F20C0000}"/>
    <cellStyle name="Style 48 2" xfId="3311" xr:uid="{00000000-0005-0000-0000-0000F30C0000}"/>
    <cellStyle name="Style 49" xfId="3312" xr:uid="{00000000-0005-0000-0000-0000F40C0000}"/>
    <cellStyle name="Style 49 2" xfId="3313" xr:uid="{00000000-0005-0000-0000-0000F50C0000}"/>
    <cellStyle name="Style 5" xfId="3314" xr:uid="{00000000-0005-0000-0000-0000F60C0000}"/>
    <cellStyle name="Style 50" xfId="3315" xr:uid="{00000000-0005-0000-0000-0000F70C0000}"/>
    <cellStyle name="Style 50 2" xfId="3316" xr:uid="{00000000-0005-0000-0000-0000F80C0000}"/>
    <cellStyle name="Style 51" xfId="3317" xr:uid="{00000000-0005-0000-0000-0000F90C0000}"/>
    <cellStyle name="Style 51 2" xfId="3318" xr:uid="{00000000-0005-0000-0000-0000FA0C0000}"/>
    <cellStyle name="Style 52" xfId="3319" xr:uid="{00000000-0005-0000-0000-0000FB0C0000}"/>
    <cellStyle name="Style 52 2" xfId="3320" xr:uid="{00000000-0005-0000-0000-0000FC0C0000}"/>
    <cellStyle name="Style 53" xfId="3321" xr:uid="{00000000-0005-0000-0000-0000FD0C0000}"/>
    <cellStyle name="Style 53 2" xfId="3322" xr:uid="{00000000-0005-0000-0000-0000FE0C0000}"/>
    <cellStyle name="Style 54" xfId="3323" xr:uid="{00000000-0005-0000-0000-0000FF0C0000}"/>
    <cellStyle name="Style 54 2" xfId="3324" xr:uid="{00000000-0005-0000-0000-0000000D0000}"/>
    <cellStyle name="Style 55" xfId="3325" xr:uid="{00000000-0005-0000-0000-0000010D0000}"/>
    <cellStyle name="Style 55 2" xfId="3326" xr:uid="{00000000-0005-0000-0000-0000020D0000}"/>
    <cellStyle name="Style 56" xfId="3327" xr:uid="{00000000-0005-0000-0000-0000030D0000}"/>
    <cellStyle name="Style 57" xfId="3328" xr:uid="{00000000-0005-0000-0000-0000040D0000}"/>
    <cellStyle name="Style 58" xfId="3329" xr:uid="{00000000-0005-0000-0000-0000050D0000}"/>
    <cellStyle name="Style 59" xfId="3330" xr:uid="{00000000-0005-0000-0000-0000060D0000}"/>
    <cellStyle name="Style 6" xfId="3331" xr:uid="{00000000-0005-0000-0000-0000070D0000}"/>
    <cellStyle name="Style 6 2" xfId="3332" xr:uid="{00000000-0005-0000-0000-0000080D0000}"/>
    <cellStyle name="Style 60" xfId="3333" xr:uid="{00000000-0005-0000-0000-0000090D0000}"/>
    <cellStyle name="Style 61" xfId="3334" xr:uid="{00000000-0005-0000-0000-00000A0D0000}"/>
    <cellStyle name="Style 62" xfId="3335" xr:uid="{00000000-0005-0000-0000-00000B0D0000}"/>
    <cellStyle name="Style 63" xfId="3336" xr:uid="{00000000-0005-0000-0000-00000C0D0000}"/>
    <cellStyle name="Style 64" xfId="3337" xr:uid="{00000000-0005-0000-0000-00000D0D0000}"/>
    <cellStyle name="Style 65" xfId="3338" xr:uid="{00000000-0005-0000-0000-00000E0D0000}"/>
    <cellStyle name="Style 66" xfId="3339" xr:uid="{00000000-0005-0000-0000-00000F0D0000}"/>
    <cellStyle name="Style 67" xfId="3340" xr:uid="{00000000-0005-0000-0000-0000100D0000}"/>
    <cellStyle name="Style 68" xfId="3341" xr:uid="{00000000-0005-0000-0000-0000110D0000}"/>
    <cellStyle name="Style 69" xfId="3342" xr:uid="{00000000-0005-0000-0000-0000120D0000}"/>
    <cellStyle name="Style 7" xfId="3343" xr:uid="{00000000-0005-0000-0000-0000130D0000}"/>
    <cellStyle name="Style 7 2" xfId="3344" xr:uid="{00000000-0005-0000-0000-0000140D0000}"/>
    <cellStyle name="Style 70" xfId="3345" xr:uid="{00000000-0005-0000-0000-0000150D0000}"/>
    <cellStyle name="Style 71" xfId="3346" xr:uid="{00000000-0005-0000-0000-0000160D0000}"/>
    <cellStyle name="Style 72" xfId="3347" xr:uid="{00000000-0005-0000-0000-0000170D0000}"/>
    <cellStyle name="Style 73" xfId="3348" xr:uid="{00000000-0005-0000-0000-0000180D0000}"/>
    <cellStyle name="Style 74" xfId="3349" xr:uid="{00000000-0005-0000-0000-0000190D0000}"/>
    <cellStyle name="Style 75" xfId="3350" xr:uid="{00000000-0005-0000-0000-00001A0D0000}"/>
    <cellStyle name="Style 76" xfId="3351" xr:uid="{00000000-0005-0000-0000-00001B0D0000}"/>
    <cellStyle name="Style 77" xfId="3352" xr:uid="{00000000-0005-0000-0000-00001C0D0000}"/>
    <cellStyle name="Style 78" xfId="3353" xr:uid="{00000000-0005-0000-0000-00001D0D0000}"/>
    <cellStyle name="Style 79" xfId="3354" xr:uid="{00000000-0005-0000-0000-00001E0D0000}"/>
    <cellStyle name="Style 8" xfId="3355" xr:uid="{00000000-0005-0000-0000-00001F0D0000}"/>
    <cellStyle name="Style 8 2" xfId="3356" xr:uid="{00000000-0005-0000-0000-0000200D0000}"/>
    <cellStyle name="Style 80" xfId="3357" xr:uid="{00000000-0005-0000-0000-0000210D0000}"/>
    <cellStyle name="Style 81" xfId="3358" xr:uid="{00000000-0005-0000-0000-0000220D0000}"/>
    <cellStyle name="Style 82" xfId="3359" xr:uid="{00000000-0005-0000-0000-0000230D0000}"/>
    <cellStyle name="Style 83" xfId="3360" xr:uid="{00000000-0005-0000-0000-0000240D0000}"/>
    <cellStyle name="Style 84" xfId="3361" xr:uid="{00000000-0005-0000-0000-0000250D0000}"/>
    <cellStyle name="Style 85" xfId="3362" xr:uid="{00000000-0005-0000-0000-0000260D0000}"/>
    <cellStyle name="Style 86" xfId="3363" xr:uid="{00000000-0005-0000-0000-0000270D0000}"/>
    <cellStyle name="Style 87" xfId="3364" xr:uid="{00000000-0005-0000-0000-0000280D0000}"/>
    <cellStyle name="Style 88" xfId="3365" xr:uid="{00000000-0005-0000-0000-0000290D0000}"/>
    <cellStyle name="Style 89" xfId="3366" xr:uid="{00000000-0005-0000-0000-00002A0D0000}"/>
    <cellStyle name="Style 9" xfId="3367" xr:uid="{00000000-0005-0000-0000-00002B0D0000}"/>
    <cellStyle name="Style 9 2" xfId="3368" xr:uid="{00000000-0005-0000-0000-00002C0D0000}"/>
    <cellStyle name="Style 90" xfId="3369" xr:uid="{00000000-0005-0000-0000-00002D0D0000}"/>
    <cellStyle name="Style 91" xfId="3370" xr:uid="{00000000-0005-0000-0000-00002E0D0000}"/>
    <cellStyle name="Style 92" xfId="3371" xr:uid="{00000000-0005-0000-0000-00002F0D0000}"/>
    <cellStyle name="Style 93" xfId="3372" xr:uid="{00000000-0005-0000-0000-0000300D0000}"/>
    <cellStyle name="Style 94" xfId="3373" xr:uid="{00000000-0005-0000-0000-0000310D0000}"/>
    <cellStyle name="Style 95" xfId="3374" xr:uid="{00000000-0005-0000-0000-0000320D0000}"/>
    <cellStyle name="Style 96" xfId="3375" xr:uid="{00000000-0005-0000-0000-0000330D0000}"/>
    <cellStyle name="Style 97" xfId="3376" xr:uid="{00000000-0005-0000-0000-0000340D0000}"/>
    <cellStyle name="Style 98" xfId="3377" xr:uid="{00000000-0005-0000-0000-0000350D0000}"/>
    <cellStyle name="Style 99" xfId="3378" xr:uid="{00000000-0005-0000-0000-0000360D0000}"/>
    <cellStyle name="Style Date" xfId="3379" xr:uid="{00000000-0005-0000-0000-0000370D0000}"/>
    <cellStyle name="style_1" xfId="3380" xr:uid="{00000000-0005-0000-0000-0000380D0000}"/>
    <cellStyle name="subhead" xfId="3381" xr:uid="{00000000-0005-0000-0000-0000390D0000}"/>
    <cellStyle name="subhead 2" xfId="3382" xr:uid="{00000000-0005-0000-0000-00003A0D0000}"/>
    <cellStyle name="Subtotal" xfId="3383" xr:uid="{00000000-0005-0000-0000-00003B0D0000}"/>
    <cellStyle name="symbol" xfId="3384" xr:uid="{00000000-0005-0000-0000-00003C0D0000}"/>
    <cellStyle name="T" xfId="3385" xr:uid="{00000000-0005-0000-0000-00003D0D0000}"/>
    <cellStyle name="T 2" xfId="3386" xr:uid="{00000000-0005-0000-0000-00003E0D0000}"/>
    <cellStyle name="T_15_10_2013 BC nhu cau von doi ung ODA (2014-2016) ngay 15102013 Sua" xfId="3387" xr:uid="{00000000-0005-0000-0000-00003F0D0000}"/>
    <cellStyle name="T_bao cao" xfId="3388" xr:uid="{00000000-0005-0000-0000-0000400D0000}"/>
    <cellStyle name="T_bao cao 2" xfId="3389" xr:uid="{00000000-0005-0000-0000-0000410D0000}"/>
    <cellStyle name="T_bao cao phan bo KHDT 2011(final)" xfId="3390" xr:uid="{00000000-0005-0000-0000-0000420D0000}"/>
    <cellStyle name="T_Bao cao so lieu kiem toan nam 2007 sua" xfId="3391" xr:uid="{00000000-0005-0000-0000-0000430D0000}"/>
    <cellStyle name="T_Bao cao so lieu kiem toan nam 2007 sua 2" xfId="3392" xr:uid="{00000000-0005-0000-0000-0000440D0000}"/>
    <cellStyle name="T_Bao cao so lieu kiem toan nam 2007 sua_!1 1 bao cao giao KH ve HTCMT vung TNB   12-12-2011" xfId="3393" xr:uid="{00000000-0005-0000-0000-0000450D0000}"/>
    <cellStyle name="T_Bao cao so lieu kiem toan nam 2007 sua_!1 1 bao cao giao KH ve HTCMT vung TNB   12-12-2011 2" xfId="3394" xr:uid="{00000000-0005-0000-0000-0000460D0000}"/>
    <cellStyle name="T_Bao cao so lieu kiem toan nam 2007 sua_KH TPCP vung TNB (03-1-2012)" xfId="3395" xr:uid="{00000000-0005-0000-0000-0000470D0000}"/>
    <cellStyle name="T_Bao cao so lieu kiem toan nam 2007 sua_KH TPCP vung TNB (03-1-2012) 2" xfId="3396" xr:uid="{00000000-0005-0000-0000-0000480D0000}"/>
    <cellStyle name="T_bao cao_!1 1 bao cao giao KH ve HTCMT vung TNB   12-12-2011" xfId="3397" xr:uid="{00000000-0005-0000-0000-0000490D0000}"/>
    <cellStyle name="T_bao cao_!1 1 bao cao giao KH ve HTCMT vung TNB   12-12-2011 2" xfId="3398" xr:uid="{00000000-0005-0000-0000-00004A0D0000}"/>
    <cellStyle name="T_bao cao_Bieu4HTMT" xfId="3399" xr:uid="{00000000-0005-0000-0000-00004B0D0000}"/>
    <cellStyle name="T_bao cao_Bieu4HTMT 2" xfId="3400" xr:uid="{00000000-0005-0000-0000-00004C0D0000}"/>
    <cellStyle name="T_bao cao_Bieu4HTMT_!1 1 bao cao giao KH ve HTCMT vung TNB   12-12-2011" xfId="3401" xr:uid="{00000000-0005-0000-0000-00004D0D0000}"/>
    <cellStyle name="T_bao cao_Bieu4HTMT_!1 1 bao cao giao KH ve HTCMT vung TNB   12-12-2011 2" xfId="3402" xr:uid="{00000000-0005-0000-0000-00004E0D0000}"/>
    <cellStyle name="T_bao cao_Bieu4HTMT_KH TPCP vung TNB (03-1-2012)" xfId="3403" xr:uid="{00000000-0005-0000-0000-00004F0D0000}"/>
    <cellStyle name="T_bao cao_Bieu4HTMT_KH TPCP vung TNB (03-1-2012) 2" xfId="3404" xr:uid="{00000000-0005-0000-0000-0000500D0000}"/>
    <cellStyle name="T_bao cao_KH TPCP vung TNB (03-1-2012)" xfId="3405" xr:uid="{00000000-0005-0000-0000-0000510D0000}"/>
    <cellStyle name="T_bao cao_KH TPCP vung TNB (03-1-2012) 2" xfId="3406" xr:uid="{00000000-0005-0000-0000-0000520D0000}"/>
    <cellStyle name="T_BBTNG-06" xfId="3407" xr:uid="{00000000-0005-0000-0000-0000530D0000}"/>
    <cellStyle name="T_BBTNG-06 2" xfId="3408" xr:uid="{00000000-0005-0000-0000-0000540D0000}"/>
    <cellStyle name="T_BBTNG-06_!1 1 bao cao giao KH ve HTCMT vung TNB   12-12-2011" xfId="3409" xr:uid="{00000000-0005-0000-0000-0000550D0000}"/>
    <cellStyle name="T_BBTNG-06_!1 1 bao cao giao KH ve HTCMT vung TNB   12-12-2011 2" xfId="3410" xr:uid="{00000000-0005-0000-0000-0000560D0000}"/>
    <cellStyle name="T_BBTNG-06_Bieu4HTMT" xfId="3411" xr:uid="{00000000-0005-0000-0000-0000570D0000}"/>
    <cellStyle name="T_BBTNG-06_Bieu4HTMT 2" xfId="3412" xr:uid="{00000000-0005-0000-0000-0000580D0000}"/>
    <cellStyle name="T_BBTNG-06_Bieu4HTMT_!1 1 bao cao giao KH ve HTCMT vung TNB   12-12-2011" xfId="3413" xr:uid="{00000000-0005-0000-0000-0000590D0000}"/>
    <cellStyle name="T_BBTNG-06_Bieu4HTMT_!1 1 bao cao giao KH ve HTCMT vung TNB   12-12-2011 2" xfId="3414" xr:uid="{00000000-0005-0000-0000-00005A0D0000}"/>
    <cellStyle name="T_BBTNG-06_Bieu4HTMT_KH TPCP vung TNB (03-1-2012)" xfId="3415" xr:uid="{00000000-0005-0000-0000-00005B0D0000}"/>
    <cellStyle name="T_BBTNG-06_Bieu4HTMT_KH TPCP vung TNB (03-1-2012) 2" xfId="3416" xr:uid="{00000000-0005-0000-0000-00005C0D0000}"/>
    <cellStyle name="T_BBTNG-06_KH TPCP vung TNB (03-1-2012)" xfId="3417" xr:uid="{00000000-0005-0000-0000-00005D0D0000}"/>
    <cellStyle name="T_BBTNG-06_KH TPCP vung TNB (03-1-2012) 2" xfId="3418" xr:uid="{00000000-0005-0000-0000-00005E0D0000}"/>
    <cellStyle name="T_BC  NAM 2007" xfId="3419" xr:uid="{00000000-0005-0000-0000-00005F0D0000}"/>
    <cellStyle name="T_BC  NAM 2007 2" xfId="3420" xr:uid="{00000000-0005-0000-0000-0000600D0000}"/>
    <cellStyle name="T_BC CTMT-2008 Ttinh" xfId="3421" xr:uid="{00000000-0005-0000-0000-0000610D0000}"/>
    <cellStyle name="T_BC CTMT-2008 Ttinh 2" xfId="3422" xr:uid="{00000000-0005-0000-0000-0000620D0000}"/>
    <cellStyle name="T_BC CTMT-2008 Ttinh_!1 1 bao cao giao KH ve HTCMT vung TNB   12-12-2011" xfId="3423" xr:uid="{00000000-0005-0000-0000-0000630D0000}"/>
    <cellStyle name="T_BC CTMT-2008 Ttinh_!1 1 bao cao giao KH ve HTCMT vung TNB   12-12-2011 2" xfId="3424" xr:uid="{00000000-0005-0000-0000-0000640D0000}"/>
    <cellStyle name="T_BC CTMT-2008 Ttinh_KH TPCP vung TNB (03-1-2012)" xfId="3425" xr:uid="{00000000-0005-0000-0000-0000650D0000}"/>
    <cellStyle name="T_BC CTMT-2008 Ttinh_KH TPCP vung TNB (03-1-2012) 2" xfId="3426" xr:uid="{00000000-0005-0000-0000-0000660D0000}"/>
    <cellStyle name="T_BC nhu cau von doi ung ODA nganh NN (BKH)" xfId="3427" xr:uid="{00000000-0005-0000-0000-0000670D0000}"/>
    <cellStyle name="T_BC nhu cau von doi ung ODA nganh NN (BKH)_05-12  KH trung han 2016-2020 - Liem Thinh edited" xfId="3428" xr:uid="{00000000-0005-0000-0000-0000680D0000}"/>
    <cellStyle name="T_BC nhu cau von doi ung ODA nganh NN (BKH)_Copy of 05-12  KH trung han 2016-2020 - Liem Thinh edited (1)" xfId="3429" xr:uid="{00000000-0005-0000-0000-0000690D0000}"/>
    <cellStyle name="T_BC Tai co cau (bieu TH)" xfId="3430" xr:uid="{00000000-0005-0000-0000-00006A0D0000}"/>
    <cellStyle name="T_BC Tai co cau (bieu TH)_05-12  KH trung han 2016-2020 - Liem Thinh edited" xfId="3431" xr:uid="{00000000-0005-0000-0000-00006B0D0000}"/>
    <cellStyle name="T_BC Tai co cau (bieu TH)_Copy of 05-12  KH trung han 2016-2020 - Liem Thinh edited (1)" xfId="3432" xr:uid="{00000000-0005-0000-0000-00006C0D0000}"/>
    <cellStyle name="T_Bieu 4.2 A, B KHCTgiong 2011" xfId="3433" xr:uid="{00000000-0005-0000-0000-00006D0D0000}"/>
    <cellStyle name="T_Bieu 4.2 A, B KHCTgiong 2011 10" xfId="3434" xr:uid="{00000000-0005-0000-0000-00006E0D0000}"/>
    <cellStyle name="T_Bieu 4.2 A, B KHCTgiong 2011 11" xfId="3435" xr:uid="{00000000-0005-0000-0000-00006F0D0000}"/>
    <cellStyle name="T_Bieu 4.2 A, B KHCTgiong 2011 12" xfId="3436" xr:uid="{00000000-0005-0000-0000-0000700D0000}"/>
    <cellStyle name="T_Bieu 4.2 A, B KHCTgiong 2011 13" xfId="3437" xr:uid="{00000000-0005-0000-0000-0000710D0000}"/>
    <cellStyle name="T_Bieu 4.2 A, B KHCTgiong 2011 14" xfId="3438" xr:uid="{00000000-0005-0000-0000-0000720D0000}"/>
    <cellStyle name="T_Bieu 4.2 A, B KHCTgiong 2011 15" xfId="3439" xr:uid="{00000000-0005-0000-0000-0000730D0000}"/>
    <cellStyle name="T_Bieu 4.2 A, B KHCTgiong 2011 2" xfId="3440" xr:uid="{00000000-0005-0000-0000-0000740D0000}"/>
    <cellStyle name="T_Bieu 4.2 A, B KHCTgiong 2011 3" xfId="3441" xr:uid="{00000000-0005-0000-0000-0000750D0000}"/>
    <cellStyle name="T_Bieu 4.2 A, B KHCTgiong 2011 4" xfId="3442" xr:uid="{00000000-0005-0000-0000-0000760D0000}"/>
    <cellStyle name="T_Bieu 4.2 A, B KHCTgiong 2011 5" xfId="3443" xr:uid="{00000000-0005-0000-0000-0000770D0000}"/>
    <cellStyle name="T_Bieu 4.2 A, B KHCTgiong 2011 6" xfId="3444" xr:uid="{00000000-0005-0000-0000-0000780D0000}"/>
    <cellStyle name="T_Bieu 4.2 A, B KHCTgiong 2011 7" xfId="3445" xr:uid="{00000000-0005-0000-0000-0000790D0000}"/>
    <cellStyle name="T_Bieu 4.2 A, B KHCTgiong 2011 8" xfId="3446" xr:uid="{00000000-0005-0000-0000-00007A0D0000}"/>
    <cellStyle name="T_Bieu 4.2 A, B KHCTgiong 2011 9" xfId="3447" xr:uid="{00000000-0005-0000-0000-00007B0D0000}"/>
    <cellStyle name="T_Bieu mau cong trinh khoi cong moi 3-4" xfId="3448" xr:uid="{00000000-0005-0000-0000-00007C0D0000}"/>
    <cellStyle name="T_Bieu mau cong trinh khoi cong moi 3-4 2" xfId="3449" xr:uid="{00000000-0005-0000-0000-00007D0D0000}"/>
    <cellStyle name="T_Bieu mau cong trinh khoi cong moi 3-4_!1 1 bao cao giao KH ve HTCMT vung TNB   12-12-2011" xfId="3450" xr:uid="{00000000-0005-0000-0000-00007E0D0000}"/>
    <cellStyle name="T_Bieu mau cong trinh khoi cong moi 3-4_!1 1 bao cao giao KH ve HTCMT vung TNB   12-12-2011 2" xfId="3451" xr:uid="{00000000-0005-0000-0000-00007F0D0000}"/>
    <cellStyle name="T_Bieu mau cong trinh khoi cong moi 3-4_KH TPCP vung TNB (03-1-2012)" xfId="3452" xr:uid="{00000000-0005-0000-0000-0000800D0000}"/>
    <cellStyle name="T_Bieu mau cong trinh khoi cong moi 3-4_KH TPCP vung TNB (03-1-2012) 2" xfId="3453" xr:uid="{00000000-0005-0000-0000-0000810D0000}"/>
    <cellStyle name="T_Bieu mau danh muc du an thuoc CTMTQG nam 2008" xfId="3454" xr:uid="{00000000-0005-0000-0000-0000820D0000}"/>
    <cellStyle name="T_Bieu mau danh muc du an thuoc CTMTQG nam 2008 2" xfId="3455" xr:uid="{00000000-0005-0000-0000-0000830D0000}"/>
    <cellStyle name="T_Bieu mau danh muc du an thuoc CTMTQG nam 2008_!1 1 bao cao giao KH ve HTCMT vung TNB   12-12-2011" xfId="3456" xr:uid="{00000000-0005-0000-0000-0000840D0000}"/>
    <cellStyle name="T_Bieu mau danh muc du an thuoc CTMTQG nam 2008_!1 1 bao cao giao KH ve HTCMT vung TNB   12-12-2011 2" xfId="3457" xr:uid="{00000000-0005-0000-0000-0000850D0000}"/>
    <cellStyle name="T_Bieu mau danh muc du an thuoc CTMTQG nam 2008_KH TPCP vung TNB (03-1-2012)" xfId="3458" xr:uid="{00000000-0005-0000-0000-0000860D0000}"/>
    <cellStyle name="T_Bieu mau danh muc du an thuoc CTMTQG nam 2008_KH TPCP vung TNB (03-1-2012) 2" xfId="3459" xr:uid="{00000000-0005-0000-0000-0000870D0000}"/>
    <cellStyle name="T_Bieu tong hop nhu cau ung 2011 da chon loc -Mien nui" xfId="3460" xr:uid="{00000000-0005-0000-0000-0000880D0000}"/>
    <cellStyle name="T_Bieu tong hop nhu cau ung 2011 da chon loc -Mien nui 2" xfId="3461" xr:uid="{00000000-0005-0000-0000-0000890D0000}"/>
    <cellStyle name="T_Bieu tong hop nhu cau ung 2011 da chon loc -Mien nui_!1 1 bao cao giao KH ve HTCMT vung TNB   12-12-2011" xfId="3462" xr:uid="{00000000-0005-0000-0000-00008A0D0000}"/>
    <cellStyle name="T_Bieu tong hop nhu cau ung 2011 da chon loc -Mien nui_!1 1 bao cao giao KH ve HTCMT vung TNB   12-12-2011 2" xfId="3463" xr:uid="{00000000-0005-0000-0000-00008B0D0000}"/>
    <cellStyle name="T_Bieu tong hop nhu cau ung 2011 da chon loc -Mien nui_KH TPCP vung TNB (03-1-2012)" xfId="3464" xr:uid="{00000000-0005-0000-0000-00008C0D0000}"/>
    <cellStyle name="T_Bieu tong hop nhu cau ung 2011 da chon loc -Mien nui_KH TPCP vung TNB (03-1-2012) 2" xfId="3465" xr:uid="{00000000-0005-0000-0000-00008D0D0000}"/>
    <cellStyle name="T_Bieu3ODA" xfId="3466" xr:uid="{00000000-0005-0000-0000-00008E0D0000}"/>
    <cellStyle name="T_Bieu3ODA 2" xfId="3467" xr:uid="{00000000-0005-0000-0000-00008F0D0000}"/>
    <cellStyle name="T_Bieu3ODA_!1 1 bao cao giao KH ve HTCMT vung TNB   12-12-2011" xfId="3468" xr:uid="{00000000-0005-0000-0000-0000900D0000}"/>
    <cellStyle name="T_Bieu3ODA_!1 1 bao cao giao KH ve HTCMT vung TNB   12-12-2011 2" xfId="3469" xr:uid="{00000000-0005-0000-0000-0000910D0000}"/>
    <cellStyle name="T_Bieu3ODA_1" xfId="3470" xr:uid="{00000000-0005-0000-0000-0000920D0000}"/>
    <cellStyle name="T_Bieu3ODA_1 2" xfId="3471" xr:uid="{00000000-0005-0000-0000-0000930D0000}"/>
    <cellStyle name="T_Bieu3ODA_1_!1 1 bao cao giao KH ve HTCMT vung TNB   12-12-2011" xfId="3472" xr:uid="{00000000-0005-0000-0000-0000940D0000}"/>
    <cellStyle name="T_Bieu3ODA_1_!1 1 bao cao giao KH ve HTCMT vung TNB   12-12-2011 2" xfId="3473" xr:uid="{00000000-0005-0000-0000-0000950D0000}"/>
    <cellStyle name="T_Bieu3ODA_1_KH TPCP vung TNB (03-1-2012)" xfId="3474" xr:uid="{00000000-0005-0000-0000-0000960D0000}"/>
    <cellStyle name="T_Bieu3ODA_1_KH TPCP vung TNB (03-1-2012) 2" xfId="3475" xr:uid="{00000000-0005-0000-0000-0000970D0000}"/>
    <cellStyle name="T_Bieu3ODA_KH TPCP vung TNB (03-1-2012)" xfId="3476" xr:uid="{00000000-0005-0000-0000-0000980D0000}"/>
    <cellStyle name="T_Bieu3ODA_KH TPCP vung TNB (03-1-2012) 2" xfId="3477" xr:uid="{00000000-0005-0000-0000-0000990D0000}"/>
    <cellStyle name="T_Bieu4HTMT" xfId="3478" xr:uid="{00000000-0005-0000-0000-00009A0D0000}"/>
    <cellStyle name="T_Bieu4HTMT 2" xfId="3479" xr:uid="{00000000-0005-0000-0000-00009B0D0000}"/>
    <cellStyle name="T_Bieu4HTMT_!1 1 bao cao giao KH ve HTCMT vung TNB   12-12-2011" xfId="3480" xr:uid="{00000000-0005-0000-0000-00009C0D0000}"/>
    <cellStyle name="T_Bieu4HTMT_!1 1 bao cao giao KH ve HTCMT vung TNB   12-12-2011 2" xfId="3481" xr:uid="{00000000-0005-0000-0000-00009D0D0000}"/>
    <cellStyle name="T_Bieu4HTMT_KH TPCP vung TNB (03-1-2012)" xfId="3482" xr:uid="{00000000-0005-0000-0000-00009E0D0000}"/>
    <cellStyle name="T_Bieu4HTMT_KH TPCP vung TNB (03-1-2012) 2" xfId="3483" xr:uid="{00000000-0005-0000-0000-00009F0D0000}"/>
    <cellStyle name="T_bo sung von KCH nam 2010 va Du an tre kho khan" xfId="3484" xr:uid="{00000000-0005-0000-0000-0000A00D0000}"/>
    <cellStyle name="T_bo sung von KCH nam 2010 va Du an tre kho khan 2" xfId="3485" xr:uid="{00000000-0005-0000-0000-0000A10D0000}"/>
    <cellStyle name="T_bo sung von KCH nam 2010 va Du an tre kho khan_!1 1 bao cao giao KH ve HTCMT vung TNB   12-12-2011" xfId="3486" xr:uid="{00000000-0005-0000-0000-0000A20D0000}"/>
    <cellStyle name="T_bo sung von KCH nam 2010 va Du an tre kho khan_!1 1 bao cao giao KH ve HTCMT vung TNB   12-12-2011 2" xfId="3487" xr:uid="{00000000-0005-0000-0000-0000A30D0000}"/>
    <cellStyle name="T_bo sung von KCH nam 2010 va Du an tre kho khan_KH TPCP vung TNB (03-1-2012)" xfId="3488" xr:uid="{00000000-0005-0000-0000-0000A40D0000}"/>
    <cellStyle name="T_bo sung von KCH nam 2010 va Du an tre kho khan_KH TPCP vung TNB (03-1-2012) 2" xfId="3489" xr:uid="{00000000-0005-0000-0000-0000A50D0000}"/>
    <cellStyle name="T_Book1" xfId="3490" xr:uid="{00000000-0005-0000-0000-0000A60D0000}"/>
    <cellStyle name="T_Book1 2" xfId="3491" xr:uid="{00000000-0005-0000-0000-0000A70D0000}"/>
    <cellStyle name="T_Book1 3" xfId="3492" xr:uid="{00000000-0005-0000-0000-0000A80D0000}"/>
    <cellStyle name="T_Book1_!1 1 bao cao giao KH ve HTCMT vung TNB   12-12-2011" xfId="3493" xr:uid="{00000000-0005-0000-0000-0000A90D0000}"/>
    <cellStyle name="T_Book1_!1 1 bao cao giao KH ve HTCMT vung TNB   12-12-2011 2" xfId="3494" xr:uid="{00000000-0005-0000-0000-0000AA0D0000}"/>
    <cellStyle name="T_Book1_1" xfId="3495" xr:uid="{00000000-0005-0000-0000-0000AB0D0000}"/>
    <cellStyle name="T_Book1_1 2" xfId="3496" xr:uid="{00000000-0005-0000-0000-0000AC0D0000}"/>
    <cellStyle name="T_Book1_1_Bieu tong hop nhu cau ung 2011 da chon loc -Mien nui" xfId="3497" xr:uid="{00000000-0005-0000-0000-0000AD0D0000}"/>
    <cellStyle name="T_Book1_1_Bieu tong hop nhu cau ung 2011 da chon loc -Mien nui 2" xfId="3498" xr:uid="{00000000-0005-0000-0000-0000AE0D0000}"/>
    <cellStyle name="T_Book1_1_Bieu tong hop nhu cau ung 2011 da chon loc -Mien nui_!1 1 bao cao giao KH ve HTCMT vung TNB   12-12-2011" xfId="3499" xr:uid="{00000000-0005-0000-0000-0000AF0D0000}"/>
    <cellStyle name="T_Book1_1_Bieu tong hop nhu cau ung 2011 da chon loc -Mien nui_!1 1 bao cao giao KH ve HTCMT vung TNB   12-12-2011 2" xfId="3500" xr:uid="{00000000-0005-0000-0000-0000B00D0000}"/>
    <cellStyle name="T_Book1_1_Bieu tong hop nhu cau ung 2011 da chon loc -Mien nui_KH TPCP vung TNB (03-1-2012)" xfId="3501" xr:uid="{00000000-0005-0000-0000-0000B10D0000}"/>
    <cellStyle name="T_Book1_1_Bieu tong hop nhu cau ung 2011 da chon loc -Mien nui_KH TPCP vung TNB (03-1-2012) 2" xfId="3502" xr:uid="{00000000-0005-0000-0000-0000B20D0000}"/>
    <cellStyle name="T_Book1_1_Bieu3ODA" xfId="3503" xr:uid="{00000000-0005-0000-0000-0000B30D0000}"/>
    <cellStyle name="T_Book1_1_Bieu3ODA 2" xfId="3504" xr:uid="{00000000-0005-0000-0000-0000B40D0000}"/>
    <cellStyle name="T_Book1_1_Bieu3ODA_!1 1 bao cao giao KH ve HTCMT vung TNB   12-12-2011" xfId="3505" xr:uid="{00000000-0005-0000-0000-0000B50D0000}"/>
    <cellStyle name="T_Book1_1_Bieu3ODA_!1 1 bao cao giao KH ve HTCMT vung TNB   12-12-2011 2" xfId="3506" xr:uid="{00000000-0005-0000-0000-0000B60D0000}"/>
    <cellStyle name="T_Book1_1_Bieu3ODA_KH TPCP vung TNB (03-1-2012)" xfId="3507" xr:uid="{00000000-0005-0000-0000-0000B70D0000}"/>
    <cellStyle name="T_Book1_1_Bieu3ODA_KH TPCP vung TNB (03-1-2012) 2" xfId="3508" xr:uid="{00000000-0005-0000-0000-0000B80D0000}"/>
    <cellStyle name="T_Book1_1_CPK" xfId="3509" xr:uid="{00000000-0005-0000-0000-0000B90D0000}"/>
    <cellStyle name="T_Book1_1_CPK 2" xfId="3510" xr:uid="{00000000-0005-0000-0000-0000BA0D0000}"/>
    <cellStyle name="T_Book1_1_CPK_!1 1 bao cao giao KH ve HTCMT vung TNB   12-12-2011" xfId="3511" xr:uid="{00000000-0005-0000-0000-0000BB0D0000}"/>
    <cellStyle name="T_Book1_1_CPK_!1 1 bao cao giao KH ve HTCMT vung TNB   12-12-2011 2" xfId="3512" xr:uid="{00000000-0005-0000-0000-0000BC0D0000}"/>
    <cellStyle name="T_Book1_1_CPK_Bieu4HTMT" xfId="3513" xr:uid="{00000000-0005-0000-0000-0000BD0D0000}"/>
    <cellStyle name="T_Book1_1_CPK_Bieu4HTMT 2" xfId="3514" xr:uid="{00000000-0005-0000-0000-0000BE0D0000}"/>
    <cellStyle name="T_Book1_1_CPK_Bieu4HTMT_!1 1 bao cao giao KH ve HTCMT vung TNB   12-12-2011" xfId="3515" xr:uid="{00000000-0005-0000-0000-0000BF0D0000}"/>
    <cellStyle name="T_Book1_1_CPK_Bieu4HTMT_!1 1 bao cao giao KH ve HTCMT vung TNB   12-12-2011 2" xfId="3516" xr:uid="{00000000-0005-0000-0000-0000C00D0000}"/>
    <cellStyle name="T_Book1_1_CPK_Bieu4HTMT_KH TPCP vung TNB (03-1-2012)" xfId="3517" xr:uid="{00000000-0005-0000-0000-0000C10D0000}"/>
    <cellStyle name="T_Book1_1_CPK_Bieu4HTMT_KH TPCP vung TNB (03-1-2012) 2" xfId="3518" xr:uid="{00000000-0005-0000-0000-0000C20D0000}"/>
    <cellStyle name="T_Book1_1_CPK_KH TPCP vung TNB (03-1-2012)" xfId="3519" xr:uid="{00000000-0005-0000-0000-0000C30D0000}"/>
    <cellStyle name="T_Book1_1_CPK_KH TPCP vung TNB (03-1-2012) 2" xfId="3520" xr:uid="{00000000-0005-0000-0000-0000C40D0000}"/>
    <cellStyle name="T_Book1_1_kien giang 2" xfId="3521" xr:uid="{00000000-0005-0000-0000-0000C70D0000}"/>
    <cellStyle name="T_Book1_1_kien giang 2 2" xfId="3522" xr:uid="{00000000-0005-0000-0000-0000C80D0000}"/>
    <cellStyle name="T_Book1_1_KH TPCP vung TNB (03-1-2012)" xfId="3523" xr:uid="{00000000-0005-0000-0000-0000C50D0000}"/>
    <cellStyle name="T_Book1_1_KH TPCP vung TNB (03-1-2012) 2" xfId="3524" xr:uid="{00000000-0005-0000-0000-0000C60D0000}"/>
    <cellStyle name="T_Book1_1_Luy ke von ung nam 2011 -Thoa gui ngay 12-8-2012" xfId="3525" xr:uid="{00000000-0005-0000-0000-0000C90D0000}"/>
    <cellStyle name="T_Book1_1_Luy ke von ung nam 2011 -Thoa gui ngay 12-8-2012 2" xfId="3526" xr:uid="{00000000-0005-0000-0000-0000CA0D0000}"/>
    <cellStyle name="T_Book1_1_Luy ke von ung nam 2011 -Thoa gui ngay 12-8-2012_!1 1 bao cao giao KH ve HTCMT vung TNB   12-12-2011" xfId="3527" xr:uid="{00000000-0005-0000-0000-0000CB0D0000}"/>
    <cellStyle name="T_Book1_1_Luy ke von ung nam 2011 -Thoa gui ngay 12-8-2012_!1 1 bao cao giao KH ve HTCMT vung TNB   12-12-2011 2" xfId="3528" xr:uid="{00000000-0005-0000-0000-0000CC0D0000}"/>
    <cellStyle name="T_Book1_1_Luy ke von ung nam 2011 -Thoa gui ngay 12-8-2012_KH TPCP vung TNB (03-1-2012)" xfId="3529" xr:uid="{00000000-0005-0000-0000-0000CD0D0000}"/>
    <cellStyle name="T_Book1_1_Luy ke von ung nam 2011 -Thoa gui ngay 12-8-2012_KH TPCP vung TNB (03-1-2012) 2" xfId="3530" xr:uid="{00000000-0005-0000-0000-0000CE0D0000}"/>
    <cellStyle name="T_Book1_1_Thiet bi" xfId="3531" xr:uid="{00000000-0005-0000-0000-0000CF0D0000}"/>
    <cellStyle name="T_Book1_1_Thiet bi 2" xfId="3532" xr:uid="{00000000-0005-0000-0000-0000D00D0000}"/>
    <cellStyle name="T_Book1_1_Thiet bi_!1 1 bao cao giao KH ve HTCMT vung TNB   12-12-2011" xfId="3533" xr:uid="{00000000-0005-0000-0000-0000D10D0000}"/>
    <cellStyle name="T_Book1_1_Thiet bi_!1 1 bao cao giao KH ve HTCMT vung TNB   12-12-2011 2" xfId="3534" xr:uid="{00000000-0005-0000-0000-0000D20D0000}"/>
    <cellStyle name="T_Book1_1_Thiet bi_Bieu4HTMT" xfId="3535" xr:uid="{00000000-0005-0000-0000-0000D30D0000}"/>
    <cellStyle name="T_Book1_1_Thiet bi_Bieu4HTMT 2" xfId="3536" xr:uid="{00000000-0005-0000-0000-0000D40D0000}"/>
    <cellStyle name="T_Book1_1_Thiet bi_Bieu4HTMT_!1 1 bao cao giao KH ve HTCMT vung TNB   12-12-2011" xfId="3537" xr:uid="{00000000-0005-0000-0000-0000D50D0000}"/>
    <cellStyle name="T_Book1_1_Thiet bi_Bieu4HTMT_!1 1 bao cao giao KH ve HTCMT vung TNB   12-12-2011 2" xfId="3538" xr:uid="{00000000-0005-0000-0000-0000D60D0000}"/>
    <cellStyle name="T_Book1_1_Thiet bi_Bieu4HTMT_KH TPCP vung TNB (03-1-2012)" xfId="3539" xr:uid="{00000000-0005-0000-0000-0000D70D0000}"/>
    <cellStyle name="T_Book1_1_Thiet bi_Bieu4HTMT_KH TPCP vung TNB (03-1-2012) 2" xfId="3540" xr:uid="{00000000-0005-0000-0000-0000D80D0000}"/>
    <cellStyle name="T_Book1_1_Thiet bi_KH TPCP vung TNB (03-1-2012)" xfId="3541" xr:uid="{00000000-0005-0000-0000-0000D90D0000}"/>
    <cellStyle name="T_Book1_1_Thiet bi_KH TPCP vung TNB (03-1-2012) 2" xfId="3542" xr:uid="{00000000-0005-0000-0000-0000DA0D0000}"/>
    <cellStyle name="T_Book1_15_10_2013 BC nhu cau von doi ung ODA (2014-2016) ngay 15102013 Sua" xfId="3543" xr:uid="{00000000-0005-0000-0000-0000DB0D0000}"/>
    <cellStyle name="T_Book1_bao cao phan bo KHDT 2011(final)" xfId="3544" xr:uid="{00000000-0005-0000-0000-0000DC0D0000}"/>
    <cellStyle name="T_Book1_bao cao phan bo KHDT 2011(final)_BC nhu cau von doi ung ODA nganh NN (BKH)" xfId="3545" xr:uid="{00000000-0005-0000-0000-0000DD0D0000}"/>
    <cellStyle name="T_Book1_bao cao phan bo KHDT 2011(final)_BC Tai co cau (bieu TH)" xfId="3546" xr:uid="{00000000-0005-0000-0000-0000DE0D0000}"/>
    <cellStyle name="T_Book1_bao cao phan bo KHDT 2011(final)_DK 2014-2015 final" xfId="3547" xr:uid="{00000000-0005-0000-0000-0000DF0D0000}"/>
    <cellStyle name="T_Book1_bao cao phan bo KHDT 2011(final)_DK 2014-2015 new" xfId="3548" xr:uid="{00000000-0005-0000-0000-0000E00D0000}"/>
    <cellStyle name="T_Book1_bao cao phan bo KHDT 2011(final)_DK KH CBDT 2014 11-11-2013" xfId="3549" xr:uid="{00000000-0005-0000-0000-0000E10D0000}"/>
    <cellStyle name="T_Book1_bao cao phan bo KHDT 2011(final)_DK KH CBDT 2014 11-11-2013(1)" xfId="3550" xr:uid="{00000000-0005-0000-0000-0000E20D0000}"/>
    <cellStyle name="T_Book1_bao cao phan bo KHDT 2011(final)_KH 2011-2015" xfId="3551" xr:uid="{00000000-0005-0000-0000-0000E30D0000}"/>
    <cellStyle name="T_Book1_bao cao phan bo KHDT 2011(final)_tai co cau dau tu (tong hop)1" xfId="3552" xr:uid="{00000000-0005-0000-0000-0000E40D0000}"/>
    <cellStyle name="T_Book1_BC NQ11-CP - chinh sua lai" xfId="3553" xr:uid="{00000000-0005-0000-0000-0000E80D0000}"/>
    <cellStyle name="T_Book1_BC NQ11-CP - chinh sua lai 2" xfId="3554" xr:uid="{00000000-0005-0000-0000-0000E90D0000}"/>
    <cellStyle name="T_Book1_BC NQ11-CP-Quynh sau bieu so3" xfId="3555" xr:uid="{00000000-0005-0000-0000-0000EA0D0000}"/>
    <cellStyle name="T_Book1_BC NQ11-CP-Quynh sau bieu so3 2" xfId="3556" xr:uid="{00000000-0005-0000-0000-0000EB0D0000}"/>
    <cellStyle name="T_Book1_BC nhu cau von doi ung ODA nganh NN (BKH)" xfId="3557" xr:uid="{00000000-0005-0000-0000-0000E50D0000}"/>
    <cellStyle name="T_Book1_BC nhu cau von doi ung ODA nganh NN (BKH)_05-12  KH trung han 2016-2020 - Liem Thinh edited" xfId="3558" xr:uid="{00000000-0005-0000-0000-0000E60D0000}"/>
    <cellStyle name="T_Book1_BC nhu cau von doi ung ODA nganh NN (BKH)_Copy of 05-12  KH trung han 2016-2020 - Liem Thinh edited (1)" xfId="3559" xr:uid="{00000000-0005-0000-0000-0000E70D0000}"/>
    <cellStyle name="T_Book1_BC Tai co cau (bieu TH)" xfId="3560" xr:uid="{00000000-0005-0000-0000-0000EC0D0000}"/>
    <cellStyle name="T_Book1_BC Tai co cau (bieu TH)_05-12  KH trung han 2016-2020 - Liem Thinh edited" xfId="3561" xr:uid="{00000000-0005-0000-0000-0000ED0D0000}"/>
    <cellStyle name="T_Book1_BC Tai co cau (bieu TH)_Copy of 05-12  KH trung han 2016-2020 - Liem Thinh edited (1)" xfId="3562" xr:uid="{00000000-0005-0000-0000-0000EE0D0000}"/>
    <cellStyle name="T_Book1_BC_NQ11-CP_-_Thao_sua_lai" xfId="3563" xr:uid="{00000000-0005-0000-0000-0000EF0D0000}"/>
    <cellStyle name="T_Book1_BC_NQ11-CP_-_Thao_sua_lai 2" xfId="3564" xr:uid="{00000000-0005-0000-0000-0000F00D0000}"/>
    <cellStyle name="T_Book1_Bieu mau cong trinh khoi cong moi 3-4" xfId="3565" xr:uid="{00000000-0005-0000-0000-0000F10D0000}"/>
    <cellStyle name="T_Book1_Bieu mau cong trinh khoi cong moi 3-4 2" xfId="3566" xr:uid="{00000000-0005-0000-0000-0000F20D0000}"/>
    <cellStyle name="T_Book1_Bieu mau cong trinh khoi cong moi 3-4_!1 1 bao cao giao KH ve HTCMT vung TNB   12-12-2011" xfId="3567" xr:uid="{00000000-0005-0000-0000-0000F30D0000}"/>
    <cellStyle name="T_Book1_Bieu mau cong trinh khoi cong moi 3-4_!1 1 bao cao giao KH ve HTCMT vung TNB   12-12-2011 2" xfId="3568" xr:uid="{00000000-0005-0000-0000-0000F40D0000}"/>
    <cellStyle name="T_Book1_Bieu mau cong trinh khoi cong moi 3-4_KH TPCP vung TNB (03-1-2012)" xfId="3569" xr:uid="{00000000-0005-0000-0000-0000F50D0000}"/>
    <cellStyle name="T_Book1_Bieu mau cong trinh khoi cong moi 3-4_KH TPCP vung TNB (03-1-2012) 2" xfId="3570" xr:uid="{00000000-0005-0000-0000-0000F60D0000}"/>
    <cellStyle name="T_Book1_Bieu mau danh muc du an thuoc CTMTQG nam 2008" xfId="3571" xr:uid="{00000000-0005-0000-0000-0000F70D0000}"/>
    <cellStyle name="T_Book1_Bieu mau danh muc du an thuoc CTMTQG nam 2008 2" xfId="3572" xr:uid="{00000000-0005-0000-0000-0000F80D0000}"/>
    <cellStyle name="T_Book1_Bieu mau danh muc du an thuoc CTMTQG nam 2008_!1 1 bao cao giao KH ve HTCMT vung TNB   12-12-2011" xfId="3573" xr:uid="{00000000-0005-0000-0000-0000F90D0000}"/>
    <cellStyle name="T_Book1_Bieu mau danh muc du an thuoc CTMTQG nam 2008_!1 1 bao cao giao KH ve HTCMT vung TNB   12-12-2011 2" xfId="3574" xr:uid="{00000000-0005-0000-0000-0000FA0D0000}"/>
    <cellStyle name="T_Book1_Bieu mau danh muc du an thuoc CTMTQG nam 2008_KH TPCP vung TNB (03-1-2012)" xfId="3575" xr:uid="{00000000-0005-0000-0000-0000FB0D0000}"/>
    <cellStyle name="T_Book1_Bieu mau danh muc du an thuoc CTMTQG nam 2008_KH TPCP vung TNB (03-1-2012) 2" xfId="3576" xr:uid="{00000000-0005-0000-0000-0000FC0D0000}"/>
    <cellStyle name="T_Book1_Bieu tong hop nhu cau ung 2011 da chon loc -Mien nui" xfId="3577" xr:uid="{00000000-0005-0000-0000-0000FD0D0000}"/>
    <cellStyle name="T_Book1_Bieu tong hop nhu cau ung 2011 da chon loc -Mien nui 2" xfId="3578" xr:uid="{00000000-0005-0000-0000-0000FE0D0000}"/>
    <cellStyle name="T_Book1_Bieu tong hop nhu cau ung 2011 da chon loc -Mien nui_!1 1 bao cao giao KH ve HTCMT vung TNB   12-12-2011" xfId="3579" xr:uid="{00000000-0005-0000-0000-0000FF0D0000}"/>
    <cellStyle name="T_Book1_Bieu tong hop nhu cau ung 2011 da chon loc -Mien nui_!1 1 bao cao giao KH ve HTCMT vung TNB   12-12-2011 2" xfId="3580" xr:uid="{00000000-0005-0000-0000-0000000E0000}"/>
    <cellStyle name="T_Book1_Bieu tong hop nhu cau ung 2011 da chon loc -Mien nui_KH TPCP vung TNB (03-1-2012)" xfId="3581" xr:uid="{00000000-0005-0000-0000-0000010E0000}"/>
    <cellStyle name="T_Book1_Bieu tong hop nhu cau ung 2011 da chon loc -Mien nui_KH TPCP vung TNB (03-1-2012) 2" xfId="3582" xr:uid="{00000000-0005-0000-0000-0000020E0000}"/>
    <cellStyle name="T_Book1_Bieu3ODA" xfId="3583" xr:uid="{00000000-0005-0000-0000-0000030E0000}"/>
    <cellStyle name="T_Book1_Bieu3ODA 2" xfId="3584" xr:uid="{00000000-0005-0000-0000-0000040E0000}"/>
    <cellStyle name="T_Book1_Bieu3ODA_!1 1 bao cao giao KH ve HTCMT vung TNB   12-12-2011" xfId="3585" xr:uid="{00000000-0005-0000-0000-0000050E0000}"/>
    <cellStyle name="T_Book1_Bieu3ODA_!1 1 bao cao giao KH ve HTCMT vung TNB   12-12-2011 2" xfId="3586" xr:uid="{00000000-0005-0000-0000-0000060E0000}"/>
    <cellStyle name="T_Book1_Bieu3ODA_1" xfId="3587" xr:uid="{00000000-0005-0000-0000-0000070E0000}"/>
    <cellStyle name="T_Book1_Bieu3ODA_1 2" xfId="3588" xr:uid="{00000000-0005-0000-0000-0000080E0000}"/>
    <cellStyle name="T_Book1_Bieu3ODA_1_!1 1 bao cao giao KH ve HTCMT vung TNB   12-12-2011" xfId="3589" xr:uid="{00000000-0005-0000-0000-0000090E0000}"/>
    <cellStyle name="T_Book1_Bieu3ODA_1_!1 1 bao cao giao KH ve HTCMT vung TNB   12-12-2011 2" xfId="3590" xr:uid="{00000000-0005-0000-0000-00000A0E0000}"/>
    <cellStyle name="T_Book1_Bieu3ODA_1_KH TPCP vung TNB (03-1-2012)" xfId="3591" xr:uid="{00000000-0005-0000-0000-00000B0E0000}"/>
    <cellStyle name="T_Book1_Bieu3ODA_1_KH TPCP vung TNB (03-1-2012) 2" xfId="3592" xr:uid="{00000000-0005-0000-0000-00000C0E0000}"/>
    <cellStyle name="T_Book1_Bieu3ODA_KH TPCP vung TNB (03-1-2012)" xfId="3593" xr:uid="{00000000-0005-0000-0000-00000D0E0000}"/>
    <cellStyle name="T_Book1_Bieu3ODA_KH TPCP vung TNB (03-1-2012) 2" xfId="3594" xr:uid="{00000000-0005-0000-0000-00000E0E0000}"/>
    <cellStyle name="T_Book1_Bieu4HTMT" xfId="3595" xr:uid="{00000000-0005-0000-0000-00000F0E0000}"/>
    <cellStyle name="T_Book1_Bieu4HTMT 2" xfId="3596" xr:uid="{00000000-0005-0000-0000-0000100E0000}"/>
    <cellStyle name="T_Book1_Bieu4HTMT_!1 1 bao cao giao KH ve HTCMT vung TNB   12-12-2011" xfId="3597" xr:uid="{00000000-0005-0000-0000-0000110E0000}"/>
    <cellStyle name="T_Book1_Bieu4HTMT_!1 1 bao cao giao KH ve HTCMT vung TNB   12-12-2011 2" xfId="3598" xr:uid="{00000000-0005-0000-0000-0000120E0000}"/>
    <cellStyle name="T_Book1_Bieu4HTMT_KH TPCP vung TNB (03-1-2012)" xfId="3599" xr:uid="{00000000-0005-0000-0000-0000130E0000}"/>
    <cellStyle name="T_Book1_Bieu4HTMT_KH TPCP vung TNB (03-1-2012) 2" xfId="3600" xr:uid="{00000000-0005-0000-0000-0000140E0000}"/>
    <cellStyle name="T_Book1_Book1" xfId="3601" xr:uid="{00000000-0005-0000-0000-0000150E0000}"/>
    <cellStyle name="T_Book1_Book1 2" xfId="3602" xr:uid="{00000000-0005-0000-0000-0000160E0000}"/>
    <cellStyle name="T_Book1_Cong trinh co y kien LD_Dang_NN_2011-Tay nguyen-9-10" xfId="3603" xr:uid="{00000000-0005-0000-0000-0000170E0000}"/>
    <cellStyle name="T_Book1_Cong trinh co y kien LD_Dang_NN_2011-Tay nguyen-9-10 2" xfId="3604" xr:uid="{00000000-0005-0000-0000-0000180E0000}"/>
    <cellStyle name="T_Book1_Cong trinh co y kien LD_Dang_NN_2011-Tay nguyen-9-10_!1 1 bao cao giao KH ve HTCMT vung TNB   12-12-2011" xfId="3605" xr:uid="{00000000-0005-0000-0000-0000190E0000}"/>
    <cellStyle name="T_Book1_Cong trinh co y kien LD_Dang_NN_2011-Tay nguyen-9-10_!1 1 bao cao giao KH ve HTCMT vung TNB   12-12-2011 2" xfId="3606" xr:uid="{00000000-0005-0000-0000-00001A0E0000}"/>
    <cellStyle name="T_Book1_Cong trinh co y kien LD_Dang_NN_2011-Tay nguyen-9-10_Bieu4HTMT" xfId="3607" xr:uid="{00000000-0005-0000-0000-00001B0E0000}"/>
    <cellStyle name="T_Book1_Cong trinh co y kien LD_Dang_NN_2011-Tay nguyen-9-10_Bieu4HTMT 2" xfId="3608" xr:uid="{00000000-0005-0000-0000-00001C0E0000}"/>
    <cellStyle name="T_Book1_Cong trinh co y kien LD_Dang_NN_2011-Tay nguyen-9-10_KH TPCP vung TNB (03-1-2012)" xfId="3609" xr:uid="{00000000-0005-0000-0000-00001D0E0000}"/>
    <cellStyle name="T_Book1_Cong trinh co y kien LD_Dang_NN_2011-Tay nguyen-9-10_KH TPCP vung TNB (03-1-2012) 2" xfId="3610" xr:uid="{00000000-0005-0000-0000-00001E0E0000}"/>
    <cellStyle name="T_Book1_CPK" xfId="3611" xr:uid="{00000000-0005-0000-0000-00001F0E0000}"/>
    <cellStyle name="T_Book1_CPK 2" xfId="3612" xr:uid="{00000000-0005-0000-0000-0000200E0000}"/>
    <cellStyle name="T_Book1_danh muc chuan bi dau tu 2011 ngay 07-6-2011" xfId="3613" xr:uid="{00000000-0005-0000-0000-0000210E0000}"/>
    <cellStyle name="T_Book1_danh muc chuan bi dau tu 2011 ngay 07-6-2011 2" xfId="3614" xr:uid="{00000000-0005-0000-0000-0000220E0000}"/>
    <cellStyle name="T_Book1_dieu chinh KH 2011 ngay 26-5-2011111" xfId="3615" xr:uid="{00000000-0005-0000-0000-0000230E0000}"/>
    <cellStyle name="T_Book1_dieu chinh KH 2011 ngay 26-5-2011111 2" xfId="3616" xr:uid="{00000000-0005-0000-0000-0000240E0000}"/>
    <cellStyle name="T_Book1_DK 2014-2015 final" xfId="3617" xr:uid="{00000000-0005-0000-0000-0000250E0000}"/>
    <cellStyle name="T_Book1_DK 2014-2015 final_05-12  KH trung han 2016-2020 - Liem Thinh edited" xfId="3618" xr:uid="{00000000-0005-0000-0000-0000260E0000}"/>
    <cellStyle name="T_Book1_DK 2014-2015 final_Copy of 05-12  KH trung han 2016-2020 - Liem Thinh edited (1)" xfId="3619" xr:uid="{00000000-0005-0000-0000-0000270E0000}"/>
    <cellStyle name="T_Book1_DK 2014-2015 new" xfId="3620" xr:uid="{00000000-0005-0000-0000-0000280E0000}"/>
    <cellStyle name="T_Book1_DK 2014-2015 new_05-12  KH trung han 2016-2020 - Liem Thinh edited" xfId="3621" xr:uid="{00000000-0005-0000-0000-0000290E0000}"/>
    <cellStyle name="T_Book1_DK 2014-2015 new_Copy of 05-12  KH trung han 2016-2020 - Liem Thinh edited (1)" xfId="3622" xr:uid="{00000000-0005-0000-0000-00002A0E0000}"/>
    <cellStyle name="T_Book1_DK KH CBDT 2014 11-11-2013" xfId="3623" xr:uid="{00000000-0005-0000-0000-00002B0E0000}"/>
    <cellStyle name="T_Book1_DK KH CBDT 2014 11-11-2013(1)" xfId="3624" xr:uid="{00000000-0005-0000-0000-00002C0E0000}"/>
    <cellStyle name="T_Book1_DK KH CBDT 2014 11-11-2013(1)_05-12  KH trung han 2016-2020 - Liem Thinh edited" xfId="3625" xr:uid="{00000000-0005-0000-0000-00002D0E0000}"/>
    <cellStyle name="T_Book1_DK KH CBDT 2014 11-11-2013(1)_Copy of 05-12  KH trung han 2016-2020 - Liem Thinh edited (1)" xfId="3626" xr:uid="{00000000-0005-0000-0000-00002E0E0000}"/>
    <cellStyle name="T_Book1_DK KH CBDT 2014 11-11-2013_05-12  KH trung han 2016-2020 - Liem Thinh edited" xfId="3627" xr:uid="{00000000-0005-0000-0000-00002F0E0000}"/>
    <cellStyle name="T_Book1_DK KH CBDT 2014 11-11-2013_Copy of 05-12  KH trung han 2016-2020 - Liem Thinh edited (1)" xfId="3628" xr:uid="{00000000-0005-0000-0000-0000300E0000}"/>
    <cellStyle name="T_Book1_Du an khoi cong moi nam 2010" xfId="3629" xr:uid="{00000000-0005-0000-0000-0000310E0000}"/>
    <cellStyle name="T_Book1_Du an khoi cong moi nam 2010 2" xfId="3630" xr:uid="{00000000-0005-0000-0000-0000320E0000}"/>
    <cellStyle name="T_Book1_Du an khoi cong moi nam 2010_!1 1 bao cao giao KH ve HTCMT vung TNB   12-12-2011" xfId="3631" xr:uid="{00000000-0005-0000-0000-0000330E0000}"/>
    <cellStyle name="T_Book1_Du an khoi cong moi nam 2010_!1 1 bao cao giao KH ve HTCMT vung TNB   12-12-2011 2" xfId="3632" xr:uid="{00000000-0005-0000-0000-0000340E0000}"/>
    <cellStyle name="T_Book1_Du an khoi cong moi nam 2010_KH TPCP vung TNB (03-1-2012)" xfId="3633" xr:uid="{00000000-0005-0000-0000-0000350E0000}"/>
    <cellStyle name="T_Book1_Du an khoi cong moi nam 2010_KH TPCP vung TNB (03-1-2012) 2" xfId="3634" xr:uid="{00000000-0005-0000-0000-0000360E0000}"/>
    <cellStyle name="T_Book1_giao KH 2011 ngay 10-12-2010" xfId="3635" xr:uid="{00000000-0005-0000-0000-0000370E0000}"/>
    <cellStyle name="T_Book1_giao KH 2011 ngay 10-12-2010 2" xfId="3636" xr:uid="{00000000-0005-0000-0000-0000380E0000}"/>
    <cellStyle name="T_Book1_Hang Tom goi9 9-07(Cau 12 sua)" xfId="3637" xr:uid="{00000000-0005-0000-0000-0000390E0000}"/>
    <cellStyle name="T_Book1_Hang Tom goi9 9-07(Cau 12 sua) 2" xfId="3638" xr:uid="{00000000-0005-0000-0000-00003A0E0000}"/>
    <cellStyle name="T_Book1_Ket qua phan bo von nam 2008" xfId="3639" xr:uid="{00000000-0005-0000-0000-00003B0E0000}"/>
    <cellStyle name="T_Book1_Ket qua phan bo von nam 2008 2" xfId="3640" xr:uid="{00000000-0005-0000-0000-00003C0E0000}"/>
    <cellStyle name="T_Book1_Ket qua phan bo von nam 2008_!1 1 bao cao giao KH ve HTCMT vung TNB   12-12-2011" xfId="3641" xr:uid="{00000000-0005-0000-0000-00003D0E0000}"/>
    <cellStyle name="T_Book1_Ket qua phan bo von nam 2008_!1 1 bao cao giao KH ve HTCMT vung TNB   12-12-2011 2" xfId="3642" xr:uid="{00000000-0005-0000-0000-00003E0E0000}"/>
    <cellStyle name="T_Book1_Ket qua phan bo von nam 2008_KH TPCP vung TNB (03-1-2012)" xfId="3643" xr:uid="{00000000-0005-0000-0000-00003F0E0000}"/>
    <cellStyle name="T_Book1_Ket qua phan bo von nam 2008_KH TPCP vung TNB (03-1-2012) 2" xfId="3644" xr:uid="{00000000-0005-0000-0000-0000400E0000}"/>
    <cellStyle name="T_Book1_kien giang 2" xfId="3645" xr:uid="{00000000-0005-0000-0000-00004B0E0000}"/>
    <cellStyle name="T_Book1_kien giang 2 2" xfId="3646" xr:uid="{00000000-0005-0000-0000-00004C0E0000}"/>
    <cellStyle name="T_Book1_KH TPCP vung TNB (03-1-2012)" xfId="3647" xr:uid="{00000000-0005-0000-0000-0000410E0000}"/>
    <cellStyle name="T_Book1_KH TPCP vung TNB (03-1-2012) 2" xfId="3648" xr:uid="{00000000-0005-0000-0000-0000420E0000}"/>
    <cellStyle name="T_Book1_KH XDCB_2008 lan 2 sua ngay 10-11" xfId="3649" xr:uid="{00000000-0005-0000-0000-0000430E0000}"/>
    <cellStyle name="T_Book1_KH XDCB_2008 lan 2 sua ngay 10-11 2" xfId="3650" xr:uid="{00000000-0005-0000-0000-0000440E0000}"/>
    <cellStyle name="T_Book1_KH XDCB_2008 lan 2 sua ngay 10-11_!1 1 bao cao giao KH ve HTCMT vung TNB   12-12-2011" xfId="3651" xr:uid="{00000000-0005-0000-0000-0000450E0000}"/>
    <cellStyle name="T_Book1_KH XDCB_2008 lan 2 sua ngay 10-11_!1 1 bao cao giao KH ve HTCMT vung TNB   12-12-2011 2" xfId="3652" xr:uid="{00000000-0005-0000-0000-0000460E0000}"/>
    <cellStyle name="T_Book1_KH XDCB_2008 lan 2 sua ngay 10-11_KH TPCP vung TNB (03-1-2012)" xfId="3653" xr:uid="{00000000-0005-0000-0000-0000470E0000}"/>
    <cellStyle name="T_Book1_KH XDCB_2008 lan 2 sua ngay 10-11_KH TPCP vung TNB (03-1-2012) 2" xfId="3654" xr:uid="{00000000-0005-0000-0000-0000480E0000}"/>
    <cellStyle name="T_Book1_Khoi luong chinh Hang Tom" xfId="3655" xr:uid="{00000000-0005-0000-0000-0000490E0000}"/>
    <cellStyle name="T_Book1_Khoi luong chinh Hang Tom 2" xfId="3656" xr:uid="{00000000-0005-0000-0000-00004A0E0000}"/>
    <cellStyle name="T_Book1_Luy ke von ung nam 2011 -Thoa gui ngay 12-8-2012" xfId="3657" xr:uid="{00000000-0005-0000-0000-00004D0E0000}"/>
    <cellStyle name="T_Book1_Luy ke von ung nam 2011 -Thoa gui ngay 12-8-2012 2" xfId="3658" xr:uid="{00000000-0005-0000-0000-00004E0E0000}"/>
    <cellStyle name="T_Book1_Luy ke von ung nam 2011 -Thoa gui ngay 12-8-2012_!1 1 bao cao giao KH ve HTCMT vung TNB   12-12-2011" xfId="3659" xr:uid="{00000000-0005-0000-0000-00004F0E0000}"/>
    <cellStyle name="T_Book1_Luy ke von ung nam 2011 -Thoa gui ngay 12-8-2012_!1 1 bao cao giao KH ve HTCMT vung TNB   12-12-2011 2" xfId="3660" xr:uid="{00000000-0005-0000-0000-0000500E0000}"/>
    <cellStyle name="T_Book1_Luy ke von ung nam 2011 -Thoa gui ngay 12-8-2012_KH TPCP vung TNB (03-1-2012)" xfId="3661" xr:uid="{00000000-0005-0000-0000-0000510E0000}"/>
    <cellStyle name="T_Book1_Luy ke von ung nam 2011 -Thoa gui ngay 12-8-2012_KH TPCP vung TNB (03-1-2012) 2" xfId="3662" xr:uid="{00000000-0005-0000-0000-0000520E0000}"/>
    <cellStyle name="T_Book1_Nhu cau von ung truoc 2011 Tha h Hoa + Nge An gui TW" xfId="3663" xr:uid="{00000000-0005-0000-0000-0000530E0000}"/>
    <cellStyle name="T_Book1_Nhu cau von ung truoc 2011 Tha h Hoa + Nge An gui TW 2" xfId="3664" xr:uid="{00000000-0005-0000-0000-0000540E0000}"/>
    <cellStyle name="T_Book1_Nhu cau von ung truoc 2011 Tha h Hoa + Nge An gui TW_!1 1 bao cao giao KH ve HTCMT vung TNB   12-12-2011" xfId="3665" xr:uid="{00000000-0005-0000-0000-0000550E0000}"/>
    <cellStyle name="T_Book1_Nhu cau von ung truoc 2011 Tha h Hoa + Nge An gui TW_!1 1 bao cao giao KH ve HTCMT vung TNB   12-12-2011 2" xfId="3666" xr:uid="{00000000-0005-0000-0000-0000560E0000}"/>
    <cellStyle name="T_Book1_Nhu cau von ung truoc 2011 Tha h Hoa + Nge An gui TW_Bieu4HTMT" xfId="3667" xr:uid="{00000000-0005-0000-0000-0000570E0000}"/>
    <cellStyle name="T_Book1_Nhu cau von ung truoc 2011 Tha h Hoa + Nge An gui TW_Bieu4HTMT 2" xfId="3668" xr:uid="{00000000-0005-0000-0000-0000580E0000}"/>
    <cellStyle name="T_Book1_Nhu cau von ung truoc 2011 Tha h Hoa + Nge An gui TW_Bieu4HTMT_!1 1 bao cao giao KH ve HTCMT vung TNB   12-12-2011" xfId="3669" xr:uid="{00000000-0005-0000-0000-0000590E0000}"/>
    <cellStyle name="T_Book1_Nhu cau von ung truoc 2011 Tha h Hoa + Nge An gui TW_Bieu4HTMT_!1 1 bao cao giao KH ve HTCMT vung TNB   12-12-2011 2" xfId="3670" xr:uid="{00000000-0005-0000-0000-00005A0E0000}"/>
    <cellStyle name="T_Book1_Nhu cau von ung truoc 2011 Tha h Hoa + Nge An gui TW_Bieu4HTMT_KH TPCP vung TNB (03-1-2012)" xfId="3671" xr:uid="{00000000-0005-0000-0000-00005B0E0000}"/>
    <cellStyle name="T_Book1_Nhu cau von ung truoc 2011 Tha h Hoa + Nge An gui TW_Bieu4HTMT_KH TPCP vung TNB (03-1-2012) 2" xfId="3672" xr:uid="{00000000-0005-0000-0000-00005C0E0000}"/>
    <cellStyle name="T_Book1_Nhu cau von ung truoc 2011 Tha h Hoa + Nge An gui TW_KH TPCP vung TNB (03-1-2012)" xfId="3673" xr:uid="{00000000-0005-0000-0000-00005D0E0000}"/>
    <cellStyle name="T_Book1_Nhu cau von ung truoc 2011 Tha h Hoa + Nge An gui TW_KH TPCP vung TNB (03-1-2012) 2" xfId="3674" xr:uid="{00000000-0005-0000-0000-00005E0E0000}"/>
    <cellStyle name="T_Book1_phu luc tong ket tinh hinh TH giai doan 03-10 (ngay 30)" xfId="3675" xr:uid="{00000000-0005-0000-0000-00005F0E0000}"/>
    <cellStyle name="T_Book1_phu luc tong ket tinh hinh TH giai doan 03-10 (ngay 30) 2" xfId="3676" xr:uid="{00000000-0005-0000-0000-0000600E0000}"/>
    <cellStyle name="T_Book1_phu luc tong ket tinh hinh TH giai doan 03-10 (ngay 30)_!1 1 bao cao giao KH ve HTCMT vung TNB   12-12-2011" xfId="3677" xr:uid="{00000000-0005-0000-0000-0000610E0000}"/>
    <cellStyle name="T_Book1_phu luc tong ket tinh hinh TH giai doan 03-10 (ngay 30)_!1 1 bao cao giao KH ve HTCMT vung TNB   12-12-2011 2" xfId="3678" xr:uid="{00000000-0005-0000-0000-0000620E0000}"/>
    <cellStyle name="T_Book1_phu luc tong ket tinh hinh TH giai doan 03-10 (ngay 30)_KH TPCP vung TNB (03-1-2012)" xfId="3679" xr:uid="{00000000-0005-0000-0000-0000630E0000}"/>
    <cellStyle name="T_Book1_phu luc tong ket tinh hinh TH giai doan 03-10 (ngay 30)_KH TPCP vung TNB (03-1-2012) 2" xfId="3680" xr:uid="{00000000-0005-0000-0000-0000640E0000}"/>
    <cellStyle name="T_Book1_TN - Ho tro khac 2011" xfId="3681" xr:uid="{00000000-0005-0000-0000-0000770E0000}"/>
    <cellStyle name="T_Book1_TN - Ho tro khac 2011 2" xfId="3682" xr:uid="{00000000-0005-0000-0000-0000780E0000}"/>
    <cellStyle name="T_Book1_TN - Ho tro khac 2011_!1 1 bao cao giao KH ve HTCMT vung TNB   12-12-2011" xfId="3683" xr:uid="{00000000-0005-0000-0000-0000790E0000}"/>
    <cellStyle name="T_Book1_TN - Ho tro khac 2011_!1 1 bao cao giao KH ve HTCMT vung TNB   12-12-2011 2" xfId="3684" xr:uid="{00000000-0005-0000-0000-00007A0E0000}"/>
    <cellStyle name="T_Book1_TN - Ho tro khac 2011_Bieu4HTMT" xfId="3685" xr:uid="{00000000-0005-0000-0000-00007B0E0000}"/>
    <cellStyle name="T_Book1_TN - Ho tro khac 2011_Bieu4HTMT 2" xfId="3686" xr:uid="{00000000-0005-0000-0000-00007C0E0000}"/>
    <cellStyle name="T_Book1_TN - Ho tro khac 2011_KH TPCP vung TNB (03-1-2012)" xfId="3687" xr:uid="{00000000-0005-0000-0000-00007D0E0000}"/>
    <cellStyle name="T_Book1_TN - Ho tro khac 2011_KH TPCP vung TNB (03-1-2012) 2" xfId="3688" xr:uid="{00000000-0005-0000-0000-00007E0E0000}"/>
    <cellStyle name="T_Book1_TH ung tren 70%-Ra soat phap ly-8-6 (dung de chuyen vao vu TH)" xfId="3689" xr:uid="{00000000-0005-0000-0000-0000650E0000}"/>
    <cellStyle name="T_Book1_TH ung tren 70%-Ra soat phap ly-8-6 (dung de chuyen vao vu TH) 2" xfId="3690" xr:uid="{00000000-0005-0000-0000-0000660E0000}"/>
    <cellStyle name="T_Book1_TH ung tren 70%-Ra soat phap ly-8-6 (dung de chuyen vao vu TH)_!1 1 bao cao giao KH ve HTCMT vung TNB   12-12-2011" xfId="3691" xr:uid="{00000000-0005-0000-0000-0000670E0000}"/>
    <cellStyle name="T_Book1_TH ung tren 70%-Ra soat phap ly-8-6 (dung de chuyen vao vu TH)_!1 1 bao cao giao KH ve HTCMT vung TNB   12-12-2011 2" xfId="3692" xr:uid="{00000000-0005-0000-0000-0000680E0000}"/>
    <cellStyle name="T_Book1_TH ung tren 70%-Ra soat phap ly-8-6 (dung de chuyen vao vu TH)_Bieu4HTMT" xfId="3693" xr:uid="{00000000-0005-0000-0000-0000690E0000}"/>
    <cellStyle name="T_Book1_TH ung tren 70%-Ra soat phap ly-8-6 (dung de chuyen vao vu TH)_Bieu4HTMT 2" xfId="3694" xr:uid="{00000000-0005-0000-0000-00006A0E0000}"/>
    <cellStyle name="T_Book1_TH ung tren 70%-Ra soat phap ly-8-6 (dung de chuyen vao vu TH)_KH TPCP vung TNB (03-1-2012)" xfId="3695" xr:uid="{00000000-0005-0000-0000-00006B0E0000}"/>
    <cellStyle name="T_Book1_TH ung tren 70%-Ra soat phap ly-8-6 (dung de chuyen vao vu TH)_KH TPCP vung TNB (03-1-2012) 2" xfId="3696" xr:uid="{00000000-0005-0000-0000-00006C0E0000}"/>
    <cellStyle name="T_Book1_TH y kien LD_KH 2010 Ca Nuoc 22-9-2011-Gui ca Vu" xfId="3697" xr:uid="{00000000-0005-0000-0000-00006D0E0000}"/>
    <cellStyle name="T_Book1_TH y kien LD_KH 2010 Ca Nuoc 22-9-2011-Gui ca Vu 2" xfId="3698" xr:uid="{00000000-0005-0000-0000-00006E0E0000}"/>
    <cellStyle name="T_Book1_TH y kien LD_KH 2010 Ca Nuoc 22-9-2011-Gui ca Vu_!1 1 bao cao giao KH ve HTCMT vung TNB   12-12-2011" xfId="3699" xr:uid="{00000000-0005-0000-0000-00006F0E0000}"/>
    <cellStyle name="T_Book1_TH y kien LD_KH 2010 Ca Nuoc 22-9-2011-Gui ca Vu_!1 1 bao cao giao KH ve HTCMT vung TNB   12-12-2011 2" xfId="3700" xr:uid="{00000000-0005-0000-0000-0000700E0000}"/>
    <cellStyle name="T_Book1_TH y kien LD_KH 2010 Ca Nuoc 22-9-2011-Gui ca Vu_Bieu4HTMT" xfId="3701" xr:uid="{00000000-0005-0000-0000-0000710E0000}"/>
    <cellStyle name="T_Book1_TH y kien LD_KH 2010 Ca Nuoc 22-9-2011-Gui ca Vu_Bieu4HTMT 2" xfId="3702" xr:uid="{00000000-0005-0000-0000-0000720E0000}"/>
    <cellStyle name="T_Book1_TH y kien LD_KH 2010 Ca Nuoc 22-9-2011-Gui ca Vu_KH TPCP vung TNB (03-1-2012)" xfId="3703" xr:uid="{00000000-0005-0000-0000-0000730E0000}"/>
    <cellStyle name="T_Book1_TH y kien LD_KH 2010 Ca Nuoc 22-9-2011-Gui ca Vu_KH TPCP vung TNB (03-1-2012) 2" xfId="3704" xr:uid="{00000000-0005-0000-0000-0000740E0000}"/>
    <cellStyle name="T_Book1_Thiet bi" xfId="3705" xr:uid="{00000000-0005-0000-0000-0000750E0000}"/>
    <cellStyle name="T_Book1_Thiet bi 2" xfId="3706" xr:uid="{00000000-0005-0000-0000-0000760E0000}"/>
    <cellStyle name="T_Book1_ung truoc 2011 NSTW Thanh Hoa + Nge An gui Thu 12-5" xfId="3707" xr:uid="{00000000-0005-0000-0000-00007F0E0000}"/>
    <cellStyle name="T_Book1_ung truoc 2011 NSTW Thanh Hoa + Nge An gui Thu 12-5 2" xfId="3708" xr:uid="{00000000-0005-0000-0000-0000800E0000}"/>
    <cellStyle name="T_Book1_ung truoc 2011 NSTW Thanh Hoa + Nge An gui Thu 12-5_!1 1 bao cao giao KH ve HTCMT vung TNB   12-12-2011" xfId="3709" xr:uid="{00000000-0005-0000-0000-0000810E0000}"/>
    <cellStyle name="T_Book1_ung truoc 2011 NSTW Thanh Hoa + Nge An gui Thu 12-5_!1 1 bao cao giao KH ve HTCMT vung TNB   12-12-2011 2" xfId="3710" xr:uid="{00000000-0005-0000-0000-0000820E0000}"/>
    <cellStyle name="T_Book1_ung truoc 2011 NSTW Thanh Hoa + Nge An gui Thu 12-5_Bieu4HTMT" xfId="3711" xr:uid="{00000000-0005-0000-0000-0000830E0000}"/>
    <cellStyle name="T_Book1_ung truoc 2011 NSTW Thanh Hoa + Nge An gui Thu 12-5_Bieu4HTMT 2" xfId="3712" xr:uid="{00000000-0005-0000-0000-0000840E0000}"/>
    <cellStyle name="T_Book1_ung truoc 2011 NSTW Thanh Hoa + Nge An gui Thu 12-5_Bieu4HTMT_!1 1 bao cao giao KH ve HTCMT vung TNB   12-12-2011" xfId="3713" xr:uid="{00000000-0005-0000-0000-0000850E0000}"/>
    <cellStyle name="T_Book1_ung truoc 2011 NSTW Thanh Hoa + Nge An gui Thu 12-5_Bieu4HTMT_!1 1 bao cao giao KH ve HTCMT vung TNB   12-12-2011 2" xfId="3714" xr:uid="{00000000-0005-0000-0000-0000860E0000}"/>
    <cellStyle name="T_Book1_ung truoc 2011 NSTW Thanh Hoa + Nge An gui Thu 12-5_Bieu4HTMT_KH TPCP vung TNB (03-1-2012)" xfId="3715" xr:uid="{00000000-0005-0000-0000-0000870E0000}"/>
    <cellStyle name="T_Book1_ung truoc 2011 NSTW Thanh Hoa + Nge An gui Thu 12-5_Bieu4HTMT_KH TPCP vung TNB (03-1-2012) 2" xfId="3716" xr:uid="{00000000-0005-0000-0000-0000880E0000}"/>
    <cellStyle name="T_Book1_ung truoc 2011 NSTW Thanh Hoa + Nge An gui Thu 12-5_KH TPCP vung TNB (03-1-2012)" xfId="3717" xr:uid="{00000000-0005-0000-0000-0000890E0000}"/>
    <cellStyle name="T_Book1_ung truoc 2011 NSTW Thanh Hoa + Nge An gui Thu 12-5_KH TPCP vung TNB (03-1-2012) 2" xfId="3718" xr:uid="{00000000-0005-0000-0000-00008A0E0000}"/>
    <cellStyle name="T_Book1_ÿÿÿÿÿ" xfId="3719" xr:uid="{00000000-0005-0000-0000-00008B0E0000}"/>
    <cellStyle name="T_Book1_ÿÿÿÿÿ 2" xfId="3720" xr:uid="{00000000-0005-0000-0000-00008C0E0000}"/>
    <cellStyle name="T_Copy of Bao cao  XDCB 7 thang nam 2008_So KH&amp;DT SUA" xfId="3721" xr:uid="{00000000-0005-0000-0000-0000930E0000}"/>
    <cellStyle name="T_Copy of Bao cao  XDCB 7 thang nam 2008_So KH&amp;DT SUA 2" xfId="3722" xr:uid="{00000000-0005-0000-0000-0000940E0000}"/>
    <cellStyle name="T_Copy of Bao cao  XDCB 7 thang nam 2008_So KH&amp;DT SUA_!1 1 bao cao giao KH ve HTCMT vung TNB   12-12-2011" xfId="3723" xr:uid="{00000000-0005-0000-0000-0000950E0000}"/>
    <cellStyle name="T_Copy of Bao cao  XDCB 7 thang nam 2008_So KH&amp;DT SUA_!1 1 bao cao giao KH ve HTCMT vung TNB   12-12-2011 2" xfId="3724" xr:uid="{00000000-0005-0000-0000-0000960E0000}"/>
    <cellStyle name="T_Copy of Bao cao  XDCB 7 thang nam 2008_So KH&amp;DT SUA_KH TPCP vung TNB (03-1-2012)" xfId="3725" xr:uid="{00000000-0005-0000-0000-0000970E0000}"/>
    <cellStyle name="T_Copy of Bao cao  XDCB 7 thang nam 2008_So KH&amp;DT SUA_KH TPCP vung TNB (03-1-2012) 2" xfId="3726" xr:uid="{00000000-0005-0000-0000-0000980E0000}"/>
    <cellStyle name="T_CPK" xfId="3727" xr:uid="{00000000-0005-0000-0000-0000990E0000}"/>
    <cellStyle name="T_CPK 2" xfId="3728" xr:uid="{00000000-0005-0000-0000-00009A0E0000}"/>
    <cellStyle name="T_CPK_!1 1 bao cao giao KH ve HTCMT vung TNB   12-12-2011" xfId="3729" xr:uid="{00000000-0005-0000-0000-00009B0E0000}"/>
    <cellStyle name="T_CPK_!1 1 bao cao giao KH ve HTCMT vung TNB   12-12-2011 2" xfId="3730" xr:uid="{00000000-0005-0000-0000-00009C0E0000}"/>
    <cellStyle name="T_CPK_Bieu4HTMT" xfId="3731" xr:uid="{00000000-0005-0000-0000-00009D0E0000}"/>
    <cellStyle name="T_CPK_Bieu4HTMT 2" xfId="3732" xr:uid="{00000000-0005-0000-0000-00009E0E0000}"/>
    <cellStyle name="T_CPK_Bieu4HTMT_!1 1 bao cao giao KH ve HTCMT vung TNB   12-12-2011" xfId="3733" xr:uid="{00000000-0005-0000-0000-00009F0E0000}"/>
    <cellStyle name="T_CPK_Bieu4HTMT_!1 1 bao cao giao KH ve HTCMT vung TNB   12-12-2011 2" xfId="3734" xr:uid="{00000000-0005-0000-0000-0000A00E0000}"/>
    <cellStyle name="T_CPK_Bieu4HTMT_KH TPCP vung TNB (03-1-2012)" xfId="3735" xr:uid="{00000000-0005-0000-0000-0000A10E0000}"/>
    <cellStyle name="T_CPK_Bieu4HTMT_KH TPCP vung TNB (03-1-2012) 2" xfId="3736" xr:uid="{00000000-0005-0000-0000-0000A20E0000}"/>
    <cellStyle name="T_CPK_KH TPCP vung TNB (03-1-2012)" xfId="3737" xr:uid="{00000000-0005-0000-0000-0000A30E0000}"/>
    <cellStyle name="T_CPK_KH TPCP vung TNB (03-1-2012) 2" xfId="3738" xr:uid="{00000000-0005-0000-0000-0000A40E0000}"/>
    <cellStyle name="T_CTMTQG 2008" xfId="3739" xr:uid="{00000000-0005-0000-0000-0000A50E0000}"/>
    <cellStyle name="T_CTMTQG 2008 2" xfId="3740" xr:uid="{00000000-0005-0000-0000-0000A60E0000}"/>
    <cellStyle name="T_CTMTQG 2008_!1 1 bao cao giao KH ve HTCMT vung TNB   12-12-2011" xfId="3741" xr:uid="{00000000-0005-0000-0000-0000A70E0000}"/>
    <cellStyle name="T_CTMTQG 2008_!1 1 bao cao giao KH ve HTCMT vung TNB   12-12-2011 2" xfId="3742" xr:uid="{00000000-0005-0000-0000-0000A80E0000}"/>
    <cellStyle name="T_CTMTQG 2008_Bieu mau danh muc du an thuoc CTMTQG nam 2008" xfId="3743" xr:uid="{00000000-0005-0000-0000-0000A90E0000}"/>
    <cellStyle name="T_CTMTQG 2008_Bieu mau danh muc du an thuoc CTMTQG nam 2008 2" xfId="3744" xr:uid="{00000000-0005-0000-0000-0000AA0E0000}"/>
    <cellStyle name="T_CTMTQG 2008_Bieu mau danh muc du an thuoc CTMTQG nam 2008_!1 1 bao cao giao KH ve HTCMT vung TNB   12-12-2011" xfId="3745" xr:uid="{00000000-0005-0000-0000-0000AB0E0000}"/>
    <cellStyle name="T_CTMTQG 2008_Bieu mau danh muc du an thuoc CTMTQG nam 2008_!1 1 bao cao giao KH ve HTCMT vung TNB   12-12-2011 2" xfId="3746" xr:uid="{00000000-0005-0000-0000-0000AC0E0000}"/>
    <cellStyle name="T_CTMTQG 2008_Bieu mau danh muc du an thuoc CTMTQG nam 2008_KH TPCP vung TNB (03-1-2012)" xfId="3747" xr:uid="{00000000-0005-0000-0000-0000AD0E0000}"/>
    <cellStyle name="T_CTMTQG 2008_Bieu mau danh muc du an thuoc CTMTQG nam 2008_KH TPCP vung TNB (03-1-2012) 2" xfId="3748" xr:uid="{00000000-0005-0000-0000-0000AE0E0000}"/>
    <cellStyle name="T_CTMTQG 2008_Hi-Tong hop KQ phan bo KH nam 08- LD fong giao 15-11-08" xfId="3749" xr:uid="{00000000-0005-0000-0000-0000AF0E0000}"/>
    <cellStyle name="T_CTMTQG 2008_Hi-Tong hop KQ phan bo KH nam 08- LD fong giao 15-11-08 2" xfId="3750" xr:uid="{00000000-0005-0000-0000-0000B00E0000}"/>
    <cellStyle name="T_CTMTQG 2008_Hi-Tong hop KQ phan bo KH nam 08- LD fong giao 15-11-08_!1 1 bao cao giao KH ve HTCMT vung TNB   12-12-2011" xfId="3751" xr:uid="{00000000-0005-0000-0000-0000B10E0000}"/>
    <cellStyle name="T_CTMTQG 2008_Hi-Tong hop KQ phan bo KH nam 08- LD fong giao 15-11-08_!1 1 bao cao giao KH ve HTCMT vung TNB   12-12-2011 2" xfId="3752" xr:uid="{00000000-0005-0000-0000-0000B20E0000}"/>
    <cellStyle name="T_CTMTQG 2008_Hi-Tong hop KQ phan bo KH nam 08- LD fong giao 15-11-08_KH TPCP vung TNB (03-1-2012)" xfId="3753" xr:uid="{00000000-0005-0000-0000-0000B30E0000}"/>
    <cellStyle name="T_CTMTQG 2008_Hi-Tong hop KQ phan bo KH nam 08- LD fong giao 15-11-08_KH TPCP vung TNB (03-1-2012) 2" xfId="3754" xr:uid="{00000000-0005-0000-0000-0000B40E0000}"/>
    <cellStyle name="T_CTMTQG 2008_Ket qua thuc hien nam 2008" xfId="3755" xr:uid="{00000000-0005-0000-0000-0000B50E0000}"/>
    <cellStyle name="T_CTMTQG 2008_Ket qua thuc hien nam 2008 2" xfId="3756" xr:uid="{00000000-0005-0000-0000-0000B60E0000}"/>
    <cellStyle name="T_CTMTQG 2008_Ket qua thuc hien nam 2008_!1 1 bao cao giao KH ve HTCMT vung TNB   12-12-2011" xfId="3757" xr:uid="{00000000-0005-0000-0000-0000B70E0000}"/>
    <cellStyle name="T_CTMTQG 2008_Ket qua thuc hien nam 2008_!1 1 bao cao giao KH ve HTCMT vung TNB   12-12-2011 2" xfId="3758" xr:uid="{00000000-0005-0000-0000-0000B80E0000}"/>
    <cellStyle name="T_CTMTQG 2008_Ket qua thuc hien nam 2008_KH TPCP vung TNB (03-1-2012)" xfId="3759" xr:uid="{00000000-0005-0000-0000-0000B90E0000}"/>
    <cellStyle name="T_CTMTQG 2008_Ket qua thuc hien nam 2008_KH TPCP vung TNB (03-1-2012) 2" xfId="3760" xr:uid="{00000000-0005-0000-0000-0000BA0E0000}"/>
    <cellStyle name="T_CTMTQG 2008_KH TPCP vung TNB (03-1-2012)" xfId="3761" xr:uid="{00000000-0005-0000-0000-0000BB0E0000}"/>
    <cellStyle name="T_CTMTQG 2008_KH TPCP vung TNB (03-1-2012) 2" xfId="3762" xr:uid="{00000000-0005-0000-0000-0000BC0E0000}"/>
    <cellStyle name="T_CTMTQG 2008_KH XDCB_2008 lan 1" xfId="3763" xr:uid="{00000000-0005-0000-0000-0000BD0E0000}"/>
    <cellStyle name="T_CTMTQG 2008_KH XDCB_2008 lan 1 2" xfId="3764" xr:uid="{00000000-0005-0000-0000-0000BE0E0000}"/>
    <cellStyle name="T_CTMTQG 2008_KH XDCB_2008 lan 1 sua ngay 27-10" xfId="3765" xr:uid="{00000000-0005-0000-0000-0000BF0E0000}"/>
    <cellStyle name="T_CTMTQG 2008_KH XDCB_2008 lan 1 sua ngay 27-10 2" xfId="3766" xr:uid="{00000000-0005-0000-0000-0000C00E0000}"/>
    <cellStyle name="T_CTMTQG 2008_KH XDCB_2008 lan 1 sua ngay 27-10_!1 1 bao cao giao KH ve HTCMT vung TNB   12-12-2011" xfId="3767" xr:uid="{00000000-0005-0000-0000-0000C10E0000}"/>
    <cellStyle name="T_CTMTQG 2008_KH XDCB_2008 lan 1 sua ngay 27-10_!1 1 bao cao giao KH ve HTCMT vung TNB   12-12-2011 2" xfId="3768" xr:uid="{00000000-0005-0000-0000-0000C20E0000}"/>
    <cellStyle name="T_CTMTQG 2008_KH XDCB_2008 lan 1 sua ngay 27-10_KH TPCP vung TNB (03-1-2012)" xfId="3769" xr:uid="{00000000-0005-0000-0000-0000C30E0000}"/>
    <cellStyle name="T_CTMTQG 2008_KH XDCB_2008 lan 1 sua ngay 27-10_KH TPCP vung TNB (03-1-2012) 2" xfId="3770" xr:uid="{00000000-0005-0000-0000-0000C40E0000}"/>
    <cellStyle name="T_CTMTQG 2008_KH XDCB_2008 lan 1_!1 1 bao cao giao KH ve HTCMT vung TNB   12-12-2011" xfId="3771" xr:uid="{00000000-0005-0000-0000-0000C50E0000}"/>
    <cellStyle name="T_CTMTQG 2008_KH XDCB_2008 lan 1_!1 1 bao cao giao KH ve HTCMT vung TNB   12-12-2011 2" xfId="3772" xr:uid="{00000000-0005-0000-0000-0000C60E0000}"/>
    <cellStyle name="T_CTMTQG 2008_KH XDCB_2008 lan 1_KH TPCP vung TNB (03-1-2012)" xfId="3773" xr:uid="{00000000-0005-0000-0000-0000C70E0000}"/>
    <cellStyle name="T_CTMTQG 2008_KH XDCB_2008 lan 1_KH TPCP vung TNB (03-1-2012) 2" xfId="3774" xr:uid="{00000000-0005-0000-0000-0000C80E0000}"/>
    <cellStyle name="T_CTMTQG 2008_KH XDCB_2008 lan 2 sua ngay 10-11" xfId="3775" xr:uid="{00000000-0005-0000-0000-0000C90E0000}"/>
    <cellStyle name="T_CTMTQG 2008_KH XDCB_2008 lan 2 sua ngay 10-11 2" xfId="3776" xr:uid="{00000000-0005-0000-0000-0000CA0E0000}"/>
    <cellStyle name="T_CTMTQG 2008_KH XDCB_2008 lan 2 sua ngay 10-11_!1 1 bao cao giao KH ve HTCMT vung TNB   12-12-2011" xfId="3777" xr:uid="{00000000-0005-0000-0000-0000CB0E0000}"/>
    <cellStyle name="T_CTMTQG 2008_KH XDCB_2008 lan 2 sua ngay 10-11_!1 1 bao cao giao KH ve HTCMT vung TNB   12-12-2011 2" xfId="3778" xr:uid="{00000000-0005-0000-0000-0000CC0E0000}"/>
    <cellStyle name="T_CTMTQG 2008_KH XDCB_2008 lan 2 sua ngay 10-11_KH TPCP vung TNB (03-1-2012)" xfId="3779" xr:uid="{00000000-0005-0000-0000-0000CD0E0000}"/>
    <cellStyle name="T_CTMTQG 2008_KH XDCB_2008 lan 2 sua ngay 10-11_KH TPCP vung TNB (03-1-2012) 2" xfId="3780" xr:uid="{00000000-0005-0000-0000-0000CE0E0000}"/>
    <cellStyle name="T_Chuan bi dau tu nam 2008" xfId="3781" xr:uid="{00000000-0005-0000-0000-00008D0E0000}"/>
    <cellStyle name="T_Chuan bi dau tu nam 2008 2" xfId="3782" xr:uid="{00000000-0005-0000-0000-00008E0E0000}"/>
    <cellStyle name="T_Chuan bi dau tu nam 2008_!1 1 bao cao giao KH ve HTCMT vung TNB   12-12-2011" xfId="3783" xr:uid="{00000000-0005-0000-0000-00008F0E0000}"/>
    <cellStyle name="T_Chuan bi dau tu nam 2008_!1 1 bao cao giao KH ve HTCMT vung TNB   12-12-2011 2" xfId="3784" xr:uid="{00000000-0005-0000-0000-0000900E0000}"/>
    <cellStyle name="T_Chuan bi dau tu nam 2008_KH TPCP vung TNB (03-1-2012)" xfId="3785" xr:uid="{00000000-0005-0000-0000-0000910E0000}"/>
    <cellStyle name="T_Chuan bi dau tu nam 2008_KH TPCP vung TNB (03-1-2012) 2" xfId="3786" xr:uid="{00000000-0005-0000-0000-0000920E0000}"/>
    <cellStyle name="T_danh muc chuan bi dau tu 2011 ngay 07-6-2011" xfId="3787" xr:uid="{00000000-0005-0000-0000-0000CF0E0000}"/>
    <cellStyle name="T_danh muc chuan bi dau tu 2011 ngay 07-6-2011 2" xfId="3788" xr:uid="{00000000-0005-0000-0000-0000D00E0000}"/>
    <cellStyle name="T_danh muc chuan bi dau tu 2011 ngay 07-6-2011_!1 1 bao cao giao KH ve HTCMT vung TNB   12-12-2011" xfId="3789" xr:uid="{00000000-0005-0000-0000-0000D10E0000}"/>
    <cellStyle name="T_danh muc chuan bi dau tu 2011 ngay 07-6-2011_!1 1 bao cao giao KH ve HTCMT vung TNB   12-12-2011 2" xfId="3790" xr:uid="{00000000-0005-0000-0000-0000D20E0000}"/>
    <cellStyle name="T_danh muc chuan bi dau tu 2011 ngay 07-6-2011_KH TPCP vung TNB (03-1-2012)" xfId="3791" xr:uid="{00000000-0005-0000-0000-0000D30E0000}"/>
    <cellStyle name="T_danh muc chuan bi dau tu 2011 ngay 07-6-2011_KH TPCP vung TNB (03-1-2012) 2" xfId="3792" xr:uid="{00000000-0005-0000-0000-0000D40E0000}"/>
    <cellStyle name="T_Danh muc pbo nguon von XSKT, XDCB nam 2009 chuyen qua nam 2010" xfId="3793" xr:uid="{00000000-0005-0000-0000-0000D50E0000}"/>
    <cellStyle name="T_Danh muc pbo nguon von XSKT, XDCB nam 2009 chuyen qua nam 2010 2" xfId="3794" xr:uid="{00000000-0005-0000-0000-0000D60E0000}"/>
    <cellStyle name="T_Danh muc pbo nguon von XSKT, XDCB nam 2009 chuyen qua nam 2010_!1 1 bao cao giao KH ve HTCMT vung TNB   12-12-2011" xfId="3795" xr:uid="{00000000-0005-0000-0000-0000D70E0000}"/>
    <cellStyle name="T_Danh muc pbo nguon von XSKT, XDCB nam 2009 chuyen qua nam 2010_!1 1 bao cao giao KH ve HTCMT vung TNB   12-12-2011 2" xfId="3796" xr:uid="{00000000-0005-0000-0000-0000D80E0000}"/>
    <cellStyle name="T_Danh muc pbo nguon von XSKT, XDCB nam 2009 chuyen qua nam 2010_KH TPCP vung TNB (03-1-2012)" xfId="3797" xr:uid="{00000000-0005-0000-0000-0000D90E0000}"/>
    <cellStyle name="T_Danh muc pbo nguon von XSKT, XDCB nam 2009 chuyen qua nam 2010_KH TPCP vung TNB (03-1-2012) 2" xfId="3798" xr:uid="{00000000-0005-0000-0000-0000DA0E0000}"/>
    <cellStyle name="T_dieu chinh KH 2011 ngay 26-5-2011111" xfId="3799" xr:uid="{00000000-0005-0000-0000-0000DB0E0000}"/>
    <cellStyle name="T_dieu chinh KH 2011 ngay 26-5-2011111 2" xfId="3800" xr:uid="{00000000-0005-0000-0000-0000DC0E0000}"/>
    <cellStyle name="T_dieu chinh KH 2011 ngay 26-5-2011111_!1 1 bao cao giao KH ve HTCMT vung TNB   12-12-2011" xfId="3801" xr:uid="{00000000-0005-0000-0000-0000DD0E0000}"/>
    <cellStyle name="T_dieu chinh KH 2011 ngay 26-5-2011111_!1 1 bao cao giao KH ve HTCMT vung TNB   12-12-2011 2" xfId="3802" xr:uid="{00000000-0005-0000-0000-0000DE0E0000}"/>
    <cellStyle name="T_dieu chinh KH 2011 ngay 26-5-2011111_KH TPCP vung TNB (03-1-2012)" xfId="3803" xr:uid="{00000000-0005-0000-0000-0000DF0E0000}"/>
    <cellStyle name="T_dieu chinh KH 2011 ngay 26-5-2011111_KH TPCP vung TNB (03-1-2012) 2" xfId="3804" xr:uid="{00000000-0005-0000-0000-0000E00E0000}"/>
    <cellStyle name="T_DK 2014-2015 final" xfId="3805" xr:uid="{00000000-0005-0000-0000-0000E10E0000}"/>
    <cellStyle name="T_DK 2014-2015 final_05-12  KH trung han 2016-2020 - Liem Thinh edited" xfId="3806" xr:uid="{00000000-0005-0000-0000-0000E20E0000}"/>
    <cellStyle name="T_DK 2014-2015 final_Copy of 05-12  KH trung han 2016-2020 - Liem Thinh edited (1)" xfId="3807" xr:uid="{00000000-0005-0000-0000-0000E30E0000}"/>
    <cellStyle name="T_DK 2014-2015 new" xfId="3808" xr:uid="{00000000-0005-0000-0000-0000E40E0000}"/>
    <cellStyle name="T_DK 2014-2015 new_05-12  KH trung han 2016-2020 - Liem Thinh edited" xfId="3809" xr:uid="{00000000-0005-0000-0000-0000E50E0000}"/>
    <cellStyle name="T_DK 2014-2015 new_Copy of 05-12  KH trung han 2016-2020 - Liem Thinh edited (1)" xfId="3810" xr:uid="{00000000-0005-0000-0000-0000E60E0000}"/>
    <cellStyle name="T_DK KH CBDT 2014 11-11-2013" xfId="3811" xr:uid="{00000000-0005-0000-0000-0000E70E0000}"/>
    <cellStyle name="T_DK KH CBDT 2014 11-11-2013(1)" xfId="3812" xr:uid="{00000000-0005-0000-0000-0000E80E0000}"/>
    <cellStyle name="T_DK KH CBDT 2014 11-11-2013(1)_05-12  KH trung han 2016-2020 - Liem Thinh edited" xfId="3813" xr:uid="{00000000-0005-0000-0000-0000E90E0000}"/>
    <cellStyle name="T_DK KH CBDT 2014 11-11-2013(1)_Copy of 05-12  KH trung han 2016-2020 - Liem Thinh edited (1)" xfId="3814" xr:uid="{00000000-0005-0000-0000-0000EA0E0000}"/>
    <cellStyle name="T_DK KH CBDT 2014 11-11-2013_05-12  KH trung han 2016-2020 - Liem Thinh edited" xfId="3815" xr:uid="{00000000-0005-0000-0000-0000EB0E0000}"/>
    <cellStyle name="T_DK KH CBDT 2014 11-11-2013_Copy of 05-12  KH trung han 2016-2020 - Liem Thinh edited (1)" xfId="3816" xr:uid="{00000000-0005-0000-0000-0000EC0E0000}"/>
    <cellStyle name="T_DS KCH PHAN BO VON NSDP NAM 2010" xfId="3817" xr:uid="{00000000-0005-0000-0000-0000ED0E0000}"/>
    <cellStyle name="T_DS KCH PHAN BO VON NSDP NAM 2010 2" xfId="3818" xr:uid="{00000000-0005-0000-0000-0000EE0E0000}"/>
    <cellStyle name="T_DS KCH PHAN BO VON NSDP NAM 2010_!1 1 bao cao giao KH ve HTCMT vung TNB   12-12-2011" xfId="3819" xr:uid="{00000000-0005-0000-0000-0000EF0E0000}"/>
    <cellStyle name="T_DS KCH PHAN BO VON NSDP NAM 2010_!1 1 bao cao giao KH ve HTCMT vung TNB   12-12-2011 2" xfId="3820" xr:uid="{00000000-0005-0000-0000-0000F00E0000}"/>
    <cellStyle name="T_DS KCH PHAN BO VON NSDP NAM 2010_KH TPCP vung TNB (03-1-2012)" xfId="3821" xr:uid="{00000000-0005-0000-0000-0000F10E0000}"/>
    <cellStyle name="T_DS KCH PHAN BO VON NSDP NAM 2010_KH TPCP vung TNB (03-1-2012) 2" xfId="3822" xr:uid="{00000000-0005-0000-0000-0000F20E0000}"/>
    <cellStyle name="T_Du an khoi cong moi nam 2010" xfId="3823" xr:uid="{00000000-0005-0000-0000-0000F30E0000}"/>
    <cellStyle name="T_Du an khoi cong moi nam 2010 2" xfId="3824" xr:uid="{00000000-0005-0000-0000-0000F40E0000}"/>
    <cellStyle name="T_Du an khoi cong moi nam 2010_!1 1 bao cao giao KH ve HTCMT vung TNB   12-12-2011" xfId="3825" xr:uid="{00000000-0005-0000-0000-0000F50E0000}"/>
    <cellStyle name="T_Du an khoi cong moi nam 2010_!1 1 bao cao giao KH ve HTCMT vung TNB   12-12-2011 2" xfId="3826" xr:uid="{00000000-0005-0000-0000-0000F60E0000}"/>
    <cellStyle name="T_Du an khoi cong moi nam 2010_KH TPCP vung TNB (03-1-2012)" xfId="3827" xr:uid="{00000000-0005-0000-0000-0000F70E0000}"/>
    <cellStyle name="T_Du an khoi cong moi nam 2010_KH TPCP vung TNB (03-1-2012) 2" xfId="3828" xr:uid="{00000000-0005-0000-0000-0000F80E0000}"/>
    <cellStyle name="T_DU AN TKQH VA CHUAN BI DAU TU NAM 2007 sua ngay 9-11" xfId="3829" xr:uid="{00000000-0005-0000-0000-0000F90E0000}"/>
    <cellStyle name="T_DU AN TKQH VA CHUAN BI DAU TU NAM 2007 sua ngay 9-11 2" xfId="3830" xr:uid="{00000000-0005-0000-0000-0000FA0E0000}"/>
    <cellStyle name="T_DU AN TKQH VA CHUAN BI DAU TU NAM 2007 sua ngay 9-11_!1 1 bao cao giao KH ve HTCMT vung TNB   12-12-2011" xfId="3831" xr:uid="{00000000-0005-0000-0000-0000FB0E0000}"/>
    <cellStyle name="T_DU AN TKQH VA CHUAN BI DAU TU NAM 2007 sua ngay 9-11_!1 1 bao cao giao KH ve HTCMT vung TNB   12-12-2011 2" xfId="3832" xr:uid="{00000000-0005-0000-0000-0000FC0E0000}"/>
    <cellStyle name="T_DU AN TKQH VA CHUAN BI DAU TU NAM 2007 sua ngay 9-11_Bieu mau danh muc du an thuoc CTMTQG nam 2008" xfId="3833" xr:uid="{00000000-0005-0000-0000-0000FD0E0000}"/>
    <cellStyle name="T_DU AN TKQH VA CHUAN BI DAU TU NAM 2007 sua ngay 9-11_Bieu mau danh muc du an thuoc CTMTQG nam 2008 2" xfId="3834" xr:uid="{00000000-0005-0000-0000-0000FE0E0000}"/>
    <cellStyle name="T_DU AN TKQH VA CHUAN BI DAU TU NAM 2007 sua ngay 9-11_Bieu mau danh muc du an thuoc CTMTQG nam 2008_!1 1 bao cao giao KH ve HTCMT vung TNB   12-12-2011" xfId="3835" xr:uid="{00000000-0005-0000-0000-0000FF0E0000}"/>
    <cellStyle name="T_DU AN TKQH VA CHUAN BI DAU TU NAM 2007 sua ngay 9-11_Bieu mau danh muc du an thuoc CTMTQG nam 2008_!1 1 bao cao giao KH ve HTCMT vung TNB   12-12-2011 2" xfId="3836" xr:uid="{00000000-0005-0000-0000-0000000F0000}"/>
    <cellStyle name="T_DU AN TKQH VA CHUAN BI DAU TU NAM 2007 sua ngay 9-11_Bieu mau danh muc du an thuoc CTMTQG nam 2008_KH TPCP vung TNB (03-1-2012)" xfId="3837" xr:uid="{00000000-0005-0000-0000-0000010F0000}"/>
    <cellStyle name="T_DU AN TKQH VA CHUAN BI DAU TU NAM 2007 sua ngay 9-11_Bieu mau danh muc du an thuoc CTMTQG nam 2008_KH TPCP vung TNB (03-1-2012) 2" xfId="3838" xr:uid="{00000000-0005-0000-0000-0000020F0000}"/>
    <cellStyle name="T_DU AN TKQH VA CHUAN BI DAU TU NAM 2007 sua ngay 9-11_Du an khoi cong moi nam 2010" xfId="3839" xr:uid="{00000000-0005-0000-0000-0000030F0000}"/>
    <cellStyle name="T_DU AN TKQH VA CHUAN BI DAU TU NAM 2007 sua ngay 9-11_Du an khoi cong moi nam 2010 2" xfId="3840" xr:uid="{00000000-0005-0000-0000-0000040F0000}"/>
    <cellStyle name="T_DU AN TKQH VA CHUAN BI DAU TU NAM 2007 sua ngay 9-11_Du an khoi cong moi nam 2010_!1 1 bao cao giao KH ve HTCMT vung TNB   12-12-2011" xfId="3841" xr:uid="{00000000-0005-0000-0000-0000050F0000}"/>
    <cellStyle name="T_DU AN TKQH VA CHUAN BI DAU TU NAM 2007 sua ngay 9-11_Du an khoi cong moi nam 2010_!1 1 bao cao giao KH ve HTCMT vung TNB   12-12-2011 2" xfId="3842" xr:uid="{00000000-0005-0000-0000-0000060F0000}"/>
    <cellStyle name="T_DU AN TKQH VA CHUAN BI DAU TU NAM 2007 sua ngay 9-11_Du an khoi cong moi nam 2010_KH TPCP vung TNB (03-1-2012)" xfId="3843" xr:uid="{00000000-0005-0000-0000-0000070F0000}"/>
    <cellStyle name="T_DU AN TKQH VA CHUAN BI DAU TU NAM 2007 sua ngay 9-11_Du an khoi cong moi nam 2010_KH TPCP vung TNB (03-1-2012) 2" xfId="3844" xr:uid="{00000000-0005-0000-0000-0000080F0000}"/>
    <cellStyle name="T_DU AN TKQH VA CHUAN BI DAU TU NAM 2007 sua ngay 9-11_Ket qua phan bo von nam 2008" xfId="3845" xr:uid="{00000000-0005-0000-0000-0000090F0000}"/>
    <cellStyle name="T_DU AN TKQH VA CHUAN BI DAU TU NAM 2007 sua ngay 9-11_Ket qua phan bo von nam 2008 2" xfId="3846" xr:uid="{00000000-0005-0000-0000-00000A0F0000}"/>
    <cellStyle name="T_DU AN TKQH VA CHUAN BI DAU TU NAM 2007 sua ngay 9-11_Ket qua phan bo von nam 2008_!1 1 bao cao giao KH ve HTCMT vung TNB   12-12-2011" xfId="3847" xr:uid="{00000000-0005-0000-0000-00000B0F0000}"/>
    <cellStyle name="T_DU AN TKQH VA CHUAN BI DAU TU NAM 2007 sua ngay 9-11_Ket qua phan bo von nam 2008_!1 1 bao cao giao KH ve HTCMT vung TNB   12-12-2011 2" xfId="3848" xr:uid="{00000000-0005-0000-0000-00000C0F0000}"/>
    <cellStyle name="T_DU AN TKQH VA CHUAN BI DAU TU NAM 2007 sua ngay 9-11_Ket qua phan bo von nam 2008_KH TPCP vung TNB (03-1-2012)" xfId="3849" xr:uid="{00000000-0005-0000-0000-00000D0F0000}"/>
    <cellStyle name="T_DU AN TKQH VA CHUAN BI DAU TU NAM 2007 sua ngay 9-11_Ket qua phan bo von nam 2008_KH TPCP vung TNB (03-1-2012) 2" xfId="3850" xr:uid="{00000000-0005-0000-0000-00000E0F0000}"/>
    <cellStyle name="T_DU AN TKQH VA CHUAN BI DAU TU NAM 2007 sua ngay 9-11_KH TPCP vung TNB (03-1-2012)" xfId="3851" xr:uid="{00000000-0005-0000-0000-00000F0F0000}"/>
    <cellStyle name="T_DU AN TKQH VA CHUAN BI DAU TU NAM 2007 sua ngay 9-11_KH TPCP vung TNB (03-1-2012) 2" xfId="3852" xr:uid="{00000000-0005-0000-0000-0000100F0000}"/>
    <cellStyle name="T_DU AN TKQH VA CHUAN BI DAU TU NAM 2007 sua ngay 9-11_KH XDCB_2008 lan 2 sua ngay 10-11" xfId="3853" xr:uid="{00000000-0005-0000-0000-0000110F0000}"/>
    <cellStyle name="T_DU AN TKQH VA CHUAN BI DAU TU NAM 2007 sua ngay 9-11_KH XDCB_2008 lan 2 sua ngay 10-11 2" xfId="3854" xr:uid="{00000000-0005-0000-0000-0000120F0000}"/>
    <cellStyle name="T_DU AN TKQH VA CHUAN BI DAU TU NAM 2007 sua ngay 9-11_KH XDCB_2008 lan 2 sua ngay 10-11_!1 1 bao cao giao KH ve HTCMT vung TNB   12-12-2011" xfId="3855" xr:uid="{00000000-0005-0000-0000-0000130F0000}"/>
    <cellStyle name="T_DU AN TKQH VA CHUAN BI DAU TU NAM 2007 sua ngay 9-11_KH XDCB_2008 lan 2 sua ngay 10-11_!1 1 bao cao giao KH ve HTCMT vung TNB   12-12-2011 2" xfId="3856" xr:uid="{00000000-0005-0000-0000-0000140F0000}"/>
    <cellStyle name="T_DU AN TKQH VA CHUAN BI DAU TU NAM 2007 sua ngay 9-11_KH XDCB_2008 lan 2 sua ngay 10-11_KH TPCP vung TNB (03-1-2012)" xfId="3857" xr:uid="{00000000-0005-0000-0000-0000150F0000}"/>
    <cellStyle name="T_DU AN TKQH VA CHUAN BI DAU TU NAM 2007 sua ngay 9-11_KH XDCB_2008 lan 2 sua ngay 10-11_KH TPCP vung TNB (03-1-2012) 2" xfId="3858" xr:uid="{00000000-0005-0000-0000-0000160F0000}"/>
    <cellStyle name="T_du toan dieu chinh  20-8-2006" xfId="3859" xr:uid="{00000000-0005-0000-0000-0000170F0000}"/>
    <cellStyle name="T_du toan dieu chinh  20-8-2006 2" xfId="3860" xr:uid="{00000000-0005-0000-0000-0000180F0000}"/>
    <cellStyle name="T_du toan dieu chinh  20-8-2006_!1 1 bao cao giao KH ve HTCMT vung TNB   12-12-2011" xfId="3861" xr:uid="{00000000-0005-0000-0000-0000190F0000}"/>
    <cellStyle name="T_du toan dieu chinh  20-8-2006_!1 1 bao cao giao KH ve HTCMT vung TNB   12-12-2011 2" xfId="3862" xr:uid="{00000000-0005-0000-0000-00001A0F0000}"/>
    <cellStyle name="T_du toan dieu chinh  20-8-2006_Bieu4HTMT" xfId="3863" xr:uid="{00000000-0005-0000-0000-00001B0F0000}"/>
    <cellStyle name="T_du toan dieu chinh  20-8-2006_Bieu4HTMT 2" xfId="3864" xr:uid="{00000000-0005-0000-0000-00001C0F0000}"/>
    <cellStyle name="T_du toan dieu chinh  20-8-2006_Bieu4HTMT_!1 1 bao cao giao KH ve HTCMT vung TNB   12-12-2011" xfId="3865" xr:uid="{00000000-0005-0000-0000-00001D0F0000}"/>
    <cellStyle name="T_du toan dieu chinh  20-8-2006_Bieu4HTMT_!1 1 bao cao giao KH ve HTCMT vung TNB   12-12-2011 2" xfId="3866" xr:uid="{00000000-0005-0000-0000-00001E0F0000}"/>
    <cellStyle name="T_du toan dieu chinh  20-8-2006_Bieu4HTMT_KH TPCP vung TNB (03-1-2012)" xfId="3867" xr:uid="{00000000-0005-0000-0000-00001F0F0000}"/>
    <cellStyle name="T_du toan dieu chinh  20-8-2006_Bieu4HTMT_KH TPCP vung TNB (03-1-2012) 2" xfId="3868" xr:uid="{00000000-0005-0000-0000-0000200F0000}"/>
    <cellStyle name="T_du toan dieu chinh  20-8-2006_KH TPCP vung TNB (03-1-2012)" xfId="3869" xr:uid="{00000000-0005-0000-0000-0000210F0000}"/>
    <cellStyle name="T_du toan dieu chinh  20-8-2006_KH TPCP vung TNB (03-1-2012) 2" xfId="3870" xr:uid="{00000000-0005-0000-0000-0000220F0000}"/>
    <cellStyle name="T_giao KH 2011 ngay 10-12-2010" xfId="3871" xr:uid="{00000000-0005-0000-0000-0000230F0000}"/>
    <cellStyle name="T_giao KH 2011 ngay 10-12-2010 2" xfId="3872" xr:uid="{00000000-0005-0000-0000-0000240F0000}"/>
    <cellStyle name="T_giao KH 2011 ngay 10-12-2010_!1 1 bao cao giao KH ve HTCMT vung TNB   12-12-2011" xfId="3873" xr:uid="{00000000-0005-0000-0000-0000250F0000}"/>
    <cellStyle name="T_giao KH 2011 ngay 10-12-2010_!1 1 bao cao giao KH ve HTCMT vung TNB   12-12-2011 2" xfId="3874" xr:uid="{00000000-0005-0000-0000-0000260F0000}"/>
    <cellStyle name="T_giao KH 2011 ngay 10-12-2010_KH TPCP vung TNB (03-1-2012)" xfId="3875" xr:uid="{00000000-0005-0000-0000-0000270F0000}"/>
    <cellStyle name="T_giao KH 2011 ngay 10-12-2010_KH TPCP vung TNB (03-1-2012) 2" xfId="3876" xr:uid="{00000000-0005-0000-0000-0000280F0000}"/>
    <cellStyle name="T_Ht-PTq1-03" xfId="3877" xr:uid="{00000000-0005-0000-0000-0000290F0000}"/>
    <cellStyle name="T_Ht-PTq1-03 2" xfId="3878" xr:uid="{00000000-0005-0000-0000-00002A0F0000}"/>
    <cellStyle name="T_Ht-PTq1-03_!1 1 bao cao giao KH ve HTCMT vung TNB   12-12-2011" xfId="3879" xr:uid="{00000000-0005-0000-0000-00002B0F0000}"/>
    <cellStyle name="T_Ht-PTq1-03_!1 1 bao cao giao KH ve HTCMT vung TNB   12-12-2011 2" xfId="3880" xr:uid="{00000000-0005-0000-0000-00002C0F0000}"/>
    <cellStyle name="T_Ht-PTq1-03_kien giang 2" xfId="3881" xr:uid="{00000000-0005-0000-0000-00002D0F0000}"/>
    <cellStyle name="T_Ht-PTq1-03_kien giang 2 2" xfId="3882" xr:uid="{00000000-0005-0000-0000-00002E0F0000}"/>
    <cellStyle name="T_Ke hoach KTXH  nam 2009_PKT thang 11 nam 2008" xfId="3883" xr:uid="{00000000-0005-0000-0000-00002F0F0000}"/>
    <cellStyle name="T_Ke hoach KTXH  nam 2009_PKT thang 11 nam 2008 2" xfId="3884" xr:uid="{00000000-0005-0000-0000-0000300F0000}"/>
    <cellStyle name="T_Ke hoach KTXH  nam 2009_PKT thang 11 nam 2008_!1 1 bao cao giao KH ve HTCMT vung TNB   12-12-2011" xfId="3885" xr:uid="{00000000-0005-0000-0000-0000310F0000}"/>
    <cellStyle name="T_Ke hoach KTXH  nam 2009_PKT thang 11 nam 2008_!1 1 bao cao giao KH ve HTCMT vung TNB   12-12-2011 2" xfId="3886" xr:uid="{00000000-0005-0000-0000-0000320F0000}"/>
    <cellStyle name="T_Ke hoach KTXH  nam 2009_PKT thang 11 nam 2008_KH TPCP vung TNB (03-1-2012)" xfId="3887" xr:uid="{00000000-0005-0000-0000-0000330F0000}"/>
    <cellStyle name="T_Ke hoach KTXH  nam 2009_PKT thang 11 nam 2008_KH TPCP vung TNB (03-1-2012) 2" xfId="3888" xr:uid="{00000000-0005-0000-0000-0000340F0000}"/>
    <cellStyle name="T_Ket qua dau thau" xfId="3889" xr:uid="{00000000-0005-0000-0000-0000350F0000}"/>
    <cellStyle name="T_Ket qua dau thau 2" xfId="3890" xr:uid="{00000000-0005-0000-0000-0000360F0000}"/>
    <cellStyle name="T_Ket qua dau thau_!1 1 bao cao giao KH ve HTCMT vung TNB   12-12-2011" xfId="3891" xr:uid="{00000000-0005-0000-0000-0000370F0000}"/>
    <cellStyle name="T_Ket qua dau thau_!1 1 bao cao giao KH ve HTCMT vung TNB   12-12-2011 2" xfId="3892" xr:uid="{00000000-0005-0000-0000-0000380F0000}"/>
    <cellStyle name="T_Ket qua dau thau_KH TPCP vung TNB (03-1-2012)" xfId="3893" xr:uid="{00000000-0005-0000-0000-0000390F0000}"/>
    <cellStyle name="T_Ket qua dau thau_KH TPCP vung TNB (03-1-2012) 2" xfId="3894" xr:uid="{00000000-0005-0000-0000-00003A0F0000}"/>
    <cellStyle name="T_Ket qua phan bo von nam 2008" xfId="3895" xr:uid="{00000000-0005-0000-0000-00003B0F0000}"/>
    <cellStyle name="T_Ket qua phan bo von nam 2008 2" xfId="3896" xr:uid="{00000000-0005-0000-0000-00003C0F0000}"/>
    <cellStyle name="T_Ket qua phan bo von nam 2008_!1 1 bao cao giao KH ve HTCMT vung TNB   12-12-2011" xfId="3897" xr:uid="{00000000-0005-0000-0000-00003D0F0000}"/>
    <cellStyle name="T_Ket qua phan bo von nam 2008_!1 1 bao cao giao KH ve HTCMT vung TNB   12-12-2011 2" xfId="3898" xr:uid="{00000000-0005-0000-0000-00003E0F0000}"/>
    <cellStyle name="T_Ket qua phan bo von nam 2008_KH TPCP vung TNB (03-1-2012)" xfId="3899" xr:uid="{00000000-0005-0000-0000-00003F0F0000}"/>
    <cellStyle name="T_Ket qua phan bo von nam 2008_KH TPCP vung TNB (03-1-2012) 2" xfId="3900" xr:uid="{00000000-0005-0000-0000-0000400F0000}"/>
    <cellStyle name="T_kien giang 2" xfId="3901" xr:uid="{00000000-0005-0000-0000-00004A0F0000}"/>
    <cellStyle name="T_kien giang 2 2" xfId="3902" xr:uid="{00000000-0005-0000-0000-00004B0F0000}"/>
    <cellStyle name="T_KH 2011-2015" xfId="3903" xr:uid="{00000000-0005-0000-0000-0000410F0000}"/>
    <cellStyle name="T_KH TPCP vung TNB (03-1-2012)" xfId="3904" xr:uid="{00000000-0005-0000-0000-0000420F0000}"/>
    <cellStyle name="T_KH TPCP vung TNB (03-1-2012) 2" xfId="3905" xr:uid="{00000000-0005-0000-0000-0000430F0000}"/>
    <cellStyle name="T_KH XDCB_2008 lan 2 sua ngay 10-11" xfId="3906" xr:uid="{00000000-0005-0000-0000-0000440F0000}"/>
    <cellStyle name="T_KH XDCB_2008 lan 2 sua ngay 10-11 2" xfId="3907" xr:uid="{00000000-0005-0000-0000-0000450F0000}"/>
    <cellStyle name="T_KH XDCB_2008 lan 2 sua ngay 10-11_!1 1 bao cao giao KH ve HTCMT vung TNB   12-12-2011" xfId="3908" xr:uid="{00000000-0005-0000-0000-0000460F0000}"/>
    <cellStyle name="T_KH XDCB_2008 lan 2 sua ngay 10-11_!1 1 bao cao giao KH ve HTCMT vung TNB   12-12-2011 2" xfId="3909" xr:uid="{00000000-0005-0000-0000-0000470F0000}"/>
    <cellStyle name="T_KH XDCB_2008 lan 2 sua ngay 10-11_KH TPCP vung TNB (03-1-2012)" xfId="3910" xr:uid="{00000000-0005-0000-0000-0000480F0000}"/>
    <cellStyle name="T_KH XDCB_2008 lan 2 sua ngay 10-11_KH TPCP vung TNB (03-1-2012) 2" xfId="3911" xr:uid="{00000000-0005-0000-0000-0000490F0000}"/>
    <cellStyle name="T_Me_Tri_6_07" xfId="3912" xr:uid="{00000000-0005-0000-0000-00004C0F0000}"/>
    <cellStyle name="T_Me_Tri_6_07 2" xfId="3913" xr:uid="{00000000-0005-0000-0000-00004D0F0000}"/>
    <cellStyle name="T_Me_Tri_6_07_!1 1 bao cao giao KH ve HTCMT vung TNB   12-12-2011" xfId="3914" xr:uid="{00000000-0005-0000-0000-00004E0F0000}"/>
    <cellStyle name="T_Me_Tri_6_07_!1 1 bao cao giao KH ve HTCMT vung TNB   12-12-2011 2" xfId="3915" xr:uid="{00000000-0005-0000-0000-00004F0F0000}"/>
    <cellStyle name="T_Me_Tri_6_07_Bieu4HTMT" xfId="3916" xr:uid="{00000000-0005-0000-0000-0000500F0000}"/>
    <cellStyle name="T_Me_Tri_6_07_Bieu4HTMT 2" xfId="3917" xr:uid="{00000000-0005-0000-0000-0000510F0000}"/>
    <cellStyle name="T_Me_Tri_6_07_Bieu4HTMT_!1 1 bao cao giao KH ve HTCMT vung TNB   12-12-2011" xfId="3918" xr:uid="{00000000-0005-0000-0000-0000520F0000}"/>
    <cellStyle name="T_Me_Tri_6_07_Bieu4HTMT_!1 1 bao cao giao KH ve HTCMT vung TNB   12-12-2011 2" xfId="3919" xr:uid="{00000000-0005-0000-0000-0000530F0000}"/>
    <cellStyle name="T_Me_Tri_6_07_Bieu4HTMT_KH TPCP vung TNB (03-1-2012)" xfId="3920" xr:uid="{00000000-0005-0000-0000-0000540F0000}"/>
    <cellStyle name="T_Me_Tri_6_07_Bieu4HTMT_KH TPCP vung TNB (03-1-2012) 2" xfId="3921" xr:uid="{00000000-0005-0000-0000-0000550F0000}"/>
    <cellStyle name="T_Me_Tri_6_07_KH TPCP vung TNB (03-1-2012)" xfId="3922" xr:uid="{00000000-0005-0000-0000-0000560F0000}"/>
    <cellStyle name="T_Me_Tri_6_07_KH TPCP vung TNB (03-1-2012) 2" xfId="3923" xr:uid="{00000000-0005-0000-0000-0000570F0000}"/>
    <cellStyle name="T_N2 thay dat (N1-1)" xfId="3924" xr:uid="{00000000-0005-0000-0000-0000580F0000}"/>
    <cellStyle name="T_N2 thay dat (N1-1) 2" xfId="3925" xr:uid="{00000000-0005-0000-0000-0000590F0000}"/>
    <cellStyle name="T_N2 thay dat (N1-1)_!1 1 bao cao giao KH ve HTCMT vung TNB   12-12-2011" xfId="3926" xr:uid="{00000000-0005-0000-0000-00005A0F0000}"/>
    <cellStyle name="T_N2 thay dat (N1-1)_!1 1 bao cao giao KH ve HTCMT vung TNB   12-12-2011 2" xfId="3927" xr:uid="{00000000-0005-0000-0000-00005B0F0000}"/>
    <cellStyle name="T_N2 thay dat (N1-1)_Bieu4HTMT" xfId="3928" xr:uid="{00000000-0005-0000-0000-00005C0F0000}"/>
    <cellStyle name="T_N2 thay dat (N1-1)_Bieu4HTMT 2" xfId="3929" xr:uid="{00000000-0005-0000-0000-00005D0F0000}"/>
    <cellStyle name="T_N2 thay dat (N1-1)_Bieu4HTMT_!1 1 bao cao giao KH ve HTCMT vung TNB   12-12-2011" xfId="3930" xr:uid="{00000000-0005-0000-0000-00005E0F0000}"/>
    <cellStyle name="T_N2 thay dat (N1-1)_Bieu4HTMT_!1 1 bao cao giao KH ve HTCMT vung TNB   12-12-2011 2" xfId="3931" xr:uid="{00000000-0005-0000-0000-00005F0F0000}"/>
    <cellStyle name="T_N2 thay dat (N1-1)_Bieu4HTMT_KH TPCP vung TNB (03-1-2012)" xfId="3932" xr:uid="{00000000-0005-0000-0000-0000600F0000}"/>
    <cellStyle name="T_N2 thay dat (N1-1)_Bieu4HTMT_KH TPCP vung TNB (03-1-2012) 2" xfId="3933" xr:uid="{00000000-0005-0000-0000-0000610F0000}"/>
    <cellStyle name="T_N2 thay dat (N1-1)_KH TPCP vung TNB (03-1-2012)" xfId="3934" xr:uid="{00000000-0005-0000-0000-0000620F0000}"/>
    <cellStyle name="T_N2 thay dat (N1-1)_KH TPCP vung TNB (03-1-2012) 2" xfId="3935" xr:uid="{00000000-0005-0000-0000-0000630F0000}"/>
    <cellStyle name="T_Phuong an can doi nam 2008" xfId="3936" xr:uid="{00000000-0005-0000-0000-0000640F0000}"/>
    <cellStyle name="T_Phuong an can doi nam 2008 2" xfId="3937" xr:uid="{00000000-0005-0000-0000-0000650F0000}"/>
    <cellStyle name="T_Phuong an can doi nam 2008_!1 1 bao cao giao KH ve HTCMT vung TNB   12-12-2011" xfId="3938" xr:uid="{00000000-0005-0000-0000-0000660F0000}"/>
    <cellStyle name="T_Phuong an can doi nam 2008_!1 1 bao cao giao KH ve HTCMT vung TNB   12-12-2011 2" xfId="3939" xr:uid="{00000000-0005-0000-0000-0000670F0000}"/>
    <cellStyle name="T_Phuong an can doi nam 2008_KH TPCP vung TNB (03-1-2012)" xfId="3940" xr:uid="{00000000-0005-0000-0000-0000680F0000}"/>
    <cellStyle name="T_Phuong an can doi nam 2008_KH TPCP vung TNB (03-1-2012) 2" xfId="3941" xr:uid="{00000000-0005-0000-0000-0000690F0000}"/>
    <cellStyle name="T_Seagame(BTL)" xfId="3942" xr:uid="{00000000-0005-0000-0000-00006A0F0000}"/>
    <cellStyle name="T_Seagame(BTL) 2" xfId="3943" xr:uid="{00000000-0005-0000-0000-00006B0F0000}"/>
    <cellStyle name="T_So GTVT" xfId="3944" xr:uid="{00000000-0005-0000-0000-00006C0F0000}"/>
    <cellStyle name="T_So GTVT 2" xfId="3945" xr:uid="{00000000-0005-0000-0000-00006D0F0000}"/>
    <cellStyle name="T_So GTVT_!1 1 bao cao giao KH ve HTCMT vung TNB   12-12-2011" xfId="3946" xr:uid="{00000000-0005-0000-0000-00006E0F0000}"/>
    <cellStyle name="T_So GTVT_!1 1 bao cao giao KH ve HTCMT vung TNB   12-12-2011 2" xfId="3947" xr:uid="{00000000-0005-0000-0000-00006F0F0000}"/>
    <cellStyle name="T_So GTVT_KH TPCP vung TNB (03-1-2012)" xfId="3948" xr:uid="{00000000-0005-0000-0000-0000700F0000}"/>
    <cellStyle name="T_So GTVT_KH TPCP vung TNB (03-1-2012) 2" xfId="3949" xr:uid="{00000000-0005-0000-0000-0000710F0000}"/>
    <cellStyle name="T_tai co cau dau tu (tong hop)1" xfId="3950" xr:uid="{00000000-0005-0000-0000-0000720F0000}"/>
    <cellStyle name="T_TDT + duong(8-5-07)" xfId="3951" xr:uid="{00000000-0005-0000-0000-0000730F0000}"/>
    <cellStyle name="T_TDT + duong(8-5-07) 2" xfId="3952" xr:uid="{00000000-0005-0000-0000-0000740F0000}"/>
    <cellStyle name="T_TDT + duong(8-5-07)_!1 1 bao cao giao KH ve HTCMT vung TNB   12-12-2011" xfId="3953" xr:uid="{00000000-0005-0000-0000-0000750F0000}"/>
    <cellStyle name="T_TDT + duong(8-5-07)_!1 1 bao cao giao KH ve HTCMT vung TNB   12-12-2011 2" xfId="3954" xr:uid="{00000000-0005-0000-0000-0000760F0000}"/>
    <cellStyle name="T_TDT + duong(8-5-07)_Bieu4HTMT" xfId="3955" xr:uid="{00000000-0005-0000-0000-0000770F0000}"/>
    <cellStyle name="T_TDT + duong(8-5-07)_Bieu4HTMT 2" xfId="3956" xr:uid="{00000000-0005-0000-0000-0000780F0000}"/>
    <cellStyle name="T_TDT + duong(8-5-07)_Bieu4HTMT_!1 1 bao cao giao KH ve HTCMT vung TNB   12-12-2011" xfId="3957" xr:uid="{00000000-0005-0000-0000-0000790F0000}"/>
    <cellStyle name="T_TDT + duong(8-5-07)_Bieu4HTMT_!1 1 bao cao giao KH ve HTCMT vung TNB   12-12-2011 2" xfId="3958" xr:uid="{00000000-0005-0000-0000-00007A0F0000}"/>
    <cellStyle name="T_TDT + duong(8-5-07)_Bieu4HTMT_KH TPCP vung TNB (03-1-2012)" xfId="3959" xr:uid="{00000000-0005-0000-0000-00007B0F0000}"/>
    <cellStyle name="T_TDT + duong(8-5-07)_Bieu4HTMT_KH TPCP vung TNB (03-1-2012) 2" xfId="3960" xr:uid="{00000000-0005-0000-0000-00007C0F0000}"/>
    <cellStyle name="T_TDT + duong(8-5-07)_KH TPCP vung TNB (03-1-2012)" xfId="3961" xr:uid="{00000000-0005-0000-0000-00007D0F0000}"/>
    <cellStyle name="T_TDT + duong(8-5-07)_KH TPCP vung TNB (03-1-2012) 2" xfId="3962" xr:uid="{00000000-0005-0000-0000-00007E0F0000}"/>
    <cellStyle name="T_TK_HT" xfId="3963" xr:uid="{00000000-0005-0000-0000-0000970F0000}"/>
    <cellStyle name="T_TK_HT 2" xfId="3964" xr:uid="{00000000-0005-0000-0000-0000980F0000}"/>
    <cellStyle name="T_tham_tra_du_toan" xfId="3965" xr:uid="{00000000-0005-0000-0000-00007F0F0000}"/>
    <cellStyle name="T_tham_tra_du_toan 2" xfId="3966" xr:uid="{00000000-0005-0000-0000-0000800F0000}"/>
    <cellStyle name="T_tham_tra_du_toan_!1 1 bao cao giao KH ve HTCMT vung TNB   12-12-2011" xfId="3967" xr:uid="{00000000-0005-0000-0000-0000810F0000}"/>
    <cellStyle name="T_tham_tra_du_toan_!1 1 bao cao giao KH ve HTCMT vung TNB   12-12-2011 2" xfId="3968" xr:uid="{00000000-0005-0000-0000-0000820F0000}"/>
    <cellStyle name="T_tham_tra_du_toan_Bieu4HTMT" xfId="3969" xr:uid="{00000000-0005-0000-0000-0000830F0000}"/>
    <cellStyle name="T_tham_tra_du_toan_Bieu4HTMT 2" xfId="3970" xr:uid="{00000000-0005-0000-0000-0000840F0000}"/>
    <cellStyle name="T_tham_tra_du_toan_Bieu4HTMT_!1 1 bao cao giao KH ve HTCMT vung TNB   12-12-2011" xfId="3971" xr:uid="{00000000-0005-0000-0000-0000850F0000}"/>
    <cellStyle name="T_tham_tra_du_toan_Bieu4HTMT_!1 1 bao cao giao KH ve HTCMT vung TNB   12-12-2011 2" xfId="3972" xr:uid="{00000000-0005-0000-0000-0000860F0000}"/>
    <cellStyle name="T_tham_tra_du_toan_Bieu4HTMT_KH TPCP vung TNB (03-1-2012)" xfId="3973" xr:uid="{00000000-0005-0000-0000-0000870F0000}"/>
    <cellStyle name="T_tham_tra_du_toan_Bieu4HTMT_KH TPCP vung TNB (03-1-2012) 2" xfId="3974" xr:uid="{00000000-0005-0000-0000-0000880F0000}"/>
    <cellStyle name="T_tham_tra_du_toan_KH TPCP vung TNB (03-1-2012)" xfId="3975" xr:uid="{00000000-0005-0000-0000-0000890F0000}"/>
    <cellStyle name="T_tham_tra_du_toan_KH TPCP vung TNB (03-1-2012) 2" xfId="3976" xr:uid="{00000000-0005-0000-0000-00008A0F0000}"/>
    <cellStyle name="T_Thiet bi" xfId="3977" xr:uid="{00000000-0005-0000-0000-00008B0F0000}"/>
    <cellStyle name="T_Thiet bi 2" xfId="3978" xr:uid="{00000000-0005-0000-0000-00008C0F0000}"/>
    <cellStyle name="T_Thiet bi_!1 1 bao cao giao KH ve HTCMT vung TNB   12-12-2011" xfId="3979" xr:uid="{00000000-0005-0000-0000-00008D0F0000}"/>
    <cellStyle name="T_Thiet bi_!1 1 bao cao giao KH ve HTCMT vung TNB   12-12-2011 2" xfId="3980" xr:uid="{00000000-0005-0000-0000-00008E0F0000}"/>
    <cellStyle name="T_Thiet bi_Bieu4HTMT" xfId="3981" xr:uid="{00000000-0005-0000-0000-00008F0F0000}"/>
    <cellStyle name="T_Thiet bi_Bieu4HTMT 2" xfId="3982" xr:uid="{00000000-0005-0000-0000-0000900F0000}"/>
    <cellStyle name="T_Thiet bi_Bieu4HTMT_!1 1 bao cao giao KH ve HTCMT vung TNB   12-12-2011" xfId="3983" xr:uid="{00000000-0005-0000-0000-0000910F0000}"/>
    <cellStyle name="T_Thiet bi_Bieu4HTMT_!1 1 bao cao giao KH ve HTCMT vung TNB   12-12-2011 2" xfId="3984" xr:uid="{00000000-0005-0000-0000-0000920F0000}"/>
    <cellStyle name="T_Thiet bi_Bieu4HTMT_KH TPCP vung TNB (03-1-2012)" xfId="3985" xr:uid="{00000000-0005-0000-0000-0000930F0000}"/>
    <cellStyle name="T_Thiet bi_Bieu4HTMT_KH TPCP vung TNB (03-1-2012) 2" xfId="3986" xr:uid="{00000000-0005-0000-0000-0000940F0000}"/>
    <cellStyle name="T_Thiet bi_KH TPCP vung TNB (03-1-2012)" xfId="3987" xr:uid="{00000000-0005-0000-0000-0000950F0000}"/>
    <cellStyle name="T_Thiet bi_KH TPCP vung TNB (03-1-2012) 2" xfId="3988" xr:uid="{00000000-0005-0000-0000-0000960F0000}"/>
    <cellStyle name="T_Van Ban 2007" xfId="3989" xr:uid="{00000000-0005-0000-0000-0000990F0000}"/>
    <cellStyle name="T_Van Ban 2007_15_10_2013 BC nhu cau von doi ung ODA (2014-2016) ngay 15102013 Sua" xfId="3990" xr:uid="{00000000-0005-0000-0000-00009A0F0000}"/>
    <cellStyle name="T_Van Ban 2007_bao cao phan bo KHDT 2011(final)" xfId="3991" xr:uid="{00000000-0005-0000-0000-00009B0F0000}"/>
    <cellStyle name="T_Van Ban 2007_bao cao phan bo KHDT 2011(final)_BC nhu cau von doi ung ODA nganh NN (BKH)" xfId="3992" xr:uid="{00000000-0005-0000-0000-00009C0F0000}"/>
    <cellStyle name="T_Van Ban 2007_bao cao phan bo KHDT 2011(final)_BC Tai co cau (bieu TH)" xfId="3993" xr:uid="{00000000-0005-0000-0000-00009D0F0000}"/>
    <cellStyle name="T_Van Ban 2007_bao cao phan bo KHDT 2011(final)_DK 2014-2015 final" xfId="3994" xr:uid="{00000000-0005-0000-0000-00009E0F0000}"/>
    <cellStyle name="T_Van Ban 2007_bao cao phan bo KHDT 2011(final)_DK 2014-2015 new" xfId="3995" xr:uid="{00000000-0005-0000-0000-00009F0F0000}"/>
    <cellStyle name="T_Van Ban 2007_bao cao phan bo KHDT 2011(final)_DK KH CBDT 2014 11-11-2013" xfId="3996" xr:uid="{00000000-0005-0000-0000-0000A00F0000}"/>
    <cellStyle name="T_Van Ban 2007_bao cao phan bo KHDT 2011(final)_DK KH CBDT 2014 11-11-2013(1)" xfId="3997" xr:uid="{00000000-0005-0000-0000-0000A10F0000}"/>
    <cellStyle name="T_Van Ban 2007_bao cao phan bo KHDT 2011(final)_KH 2011-2015" xfId="3998" xr:uid="{00000000-0005-0000-0000-0000A20F0000}"/>
    <cellStyle name="T_Van Ban 2007_bao cao phan bo KHDT 2011(final)_tai co cau dau tu (tong hop)1" xfId="3999" xr:uid="{00000000-0005-0000-0000-0000A30F0000}"/>
    <cellStyle name="T_Van Ban 2007_BC nhu cau von doi ung ODA nganh NN (BKH)" xfId="4000" xr:uid="{00000000-0005-0000-0000-0000A40F0000}"/>
    <cellStyle name="T_Van Ban 2007_BC nhu cau von doi ung ODA nganh NN (BKH)_05-12  KH trung han 2016-2020 - Liem Thinh edited" xfId="4001" xr:uid="{00000000-0005-0000-0000-0000A50F0000}"/>
    <cellStyle name="T_Van Ban 2007_BC nhu cau von doi ung ODA nganh NN (BKH)_Copy of 05-12  KH trung han 2016-2020 - Liem Thinh edited (1)" xfId="4002" xr:uid="{00000000-0005-0000-0000-0000A60F0000}"/>
    <cellStyle name="T_Van Ban 2007_BC Tai co cau (bieu TH)" xfId="4003" xr:uid="{00000000-0005-0000-0000-0000A70F0000}"/>
    <cellStyle name="T_Van Ban 2007_BC Tai co cau (bieu TH)_05-12  KH trung han 2016-2020 - Liem Thinh edited" xfId="4004" xr:uid="{00000000-0005-0000-0000-0000A80F0000}"/>
    <cellStyle name="T_Van Ban 2007_BC Tai co cau (bieu TH)_Copy of 05-12  KH trung han 2016-2020 - Liem Thinh edited (1)" xfId="4005" xr:uid="{00000000-0005-0000-0000-0000A90F0000}"/>
    <cellStyle name="T_Van Ban 2007_DK 2014-2015 final" xfId="4006" xr:uid="{00000000-0005-0000-0000-0000AA0F0000}"/>
    <cellStyle name="T_Van Ban 2007_DK 2014-2015 final_05-12  KH trung han 2016-2020 - Liem Thinh edited" xfId="4007" xr:uid="{00000000-0005-0000-0000-0000AB0F0000}"/>
    <cellStyle name="T_Van Ban 2007_DK 2014-2015 final_Copy of 05-12  KH trung han 2016-2020 - Liem Thinh edited (1)" xfId="4008" xr:uid="{00000000-0005-0000-0000-0000AC0F0000}"/>
    <cellStyle name="T_Van Ban 2007_DK 2014-2015 new" xfId="4009" xr:uid="{00000000-0005-0000-0000-0000AD0F0000}"/>
    <cellStyle name="T_Van Ban 2007_DK 2014-2015 new_05-12  KH trung han 2016-2020 - Liem Thinh edited" xfId="4010" xr:uid="{00000000-0005-0000-0000-0000AE0F0000}"/>
    <cellStyle name="T_Van Ban 2007_DK 2014-2015 new_Copy of 05-12  KH trung han 2016-2020 - Liem Thinh edited (1)" xfId="4011" xr:uid="{00000000-0005-0000-0000-0000AF0F0000}"/>
    <cellStyle name="T_Van Ban 2007_DK KH CBDT 2014 11-11-2013" xfId="4012" xr:uid="{00000000-0005-0000-0000-0000B00F0000}"/>
    <cellStyle name="T_Van Ban 2007_DK KH CBDT 2014 11-11-2013(1)" xfId="4013" xr:uid="{00000000-0005-0000-0000-0000B10F0000}"/>
    <cellStyle name="T_Van Ban 2007_DK KH CBDT 2014 11-11-2013(1)_05-12  KH trung han 2016-2020 - Liem Thinh edited" xfId="4014" xr:uid="{00000000-0005-0000-0000-0000B20F0000}"/>
    <cellStyle name="T_Van Ban 2007_DK KH CBDT 2014 11-11-2013(1)_Copy of 05-12  KH trung han 2016-2020 - Liem Thinh edited (1)" xfId="4015" xr:uid="{00000000-0005-0000-0000-0000B30F0000}"/>
    <cellStyle name="T_Van Ban 2007_DK KH CBDT 2014 11-11-2013_05-12  KH trung han 2016-2020 - Liem Thinh edited" xfId="4016" xr:uid="{00000000-0005-0000-0000-0000B40F0000}"/>
    <cellStyle name="T_Van Ban 2007_DK KH CBDT 2014 11-11-2013_Copy of 05-12  KH trung han 2016-2020 - Liem Thinh edited (1)" xfId="4017" xr:uid="{00000000-0005-0000-0000-0000B50F0000}"/>
    <cellStyle name="T_Van Ban 2008" xfId="4018" xr:uid="{00000000-0005-0000-0000-0000B60F0000}"/>
    <cellStyle name="T_Van Ban 2008_15_10_2013 BC nhu cau von doi ung ODA (2014-2016) ngay 15102013 Sua" xfId="4019" xr:uid="{00000000-0005-0000-0000-0000B70F0000}"/>
    <cellStyle name="T_Van Ban 2008_bao cao phan bo KHDT 2011(final)" xfId="4020" xr:uid="{00000000-0005-0000-0000-0000B80F0000}"/>
    <cellStyle name="T_Van Ban 2008_bao cao phan bo KHDT 2011(final)_BC nhu cau von doi ung ODA nganh NN (BKH)" xfId="4021" xr:uid="{00000000-0005-0000-0000-0000B90F0000}"/>
    <cellStyle name="T_Van Ban 2008_bao cao phan bo KHDT 2011(final)_BC Tai co cau (bieu TH)" xfId="4022" xr:uid="{00000000-0005-0000-0000-0000BA0F0000}"/>
    <cellStyle name="T_Van Ban 2008_bao cao phan bo KHDT 2011(final)_DK 2014-2015 final" xfId="4023" xr:uid="{00000000-0005-0000-0000-0000BB0F0000}"/>
    <cellStyle name="T_Van Ban 2008_bao cao phan bo KHDT 2011(final)_DK 2014-2015 new" xfId="4024" xr:uid="{00000000-0005-0000-0000-0000BC0F0000}"/>
    <cellStyle name="T_Van Ban 2008_bao cao phan bo KHDT 2011(final)_DK KH CBDT 2014 11-11-2013" xfId="4025" xr:uid="{00000000-0005-0000-0000-0000BD0F0000}"/>
    <cellStyle name="T_Van Ban 2008_bao cao phan bo KHDT 2011(final)_DK KH CBDT 2014 11-11-2013(1)" xfId="4026" xr:uid="{00000000-0005-0000-0000-0000BE0F0000}"/>
    <cellStyle name="T_Van Ban 2008_bao cao phan bo KHDT 2011(final)_KH 2011-2015" xfId="4027" xr:uid="{00000000-0005-0000-0000-0000BF0F0000}"/>
    <cellStyle name="T_Van Ban 2008_bao cao phan bo KHDT 2011(final)_tai co cau dau tu (tong hop)1" xfId="4028" xr:uid="{00000000-0005-0000-0000-0000C00F0000}"/>
    <cellStyle name="T_Van Ban 2008_BC nhu cau von doi ung ODA nganh NN (BKH)" xfId="4029" xr:uid="{00000000-0005-0000-0000-0000C10F0000}"/>
    <cellStyle name="T_Van Ban 2008_BC nhu cau von doi ung ODA nganh NN (BKH)_05-12  KH trung han 2016-2020 - Liem Thinh edited" xfId="4030" xr:uid="{00000000-0005-0000-0000-0000C20F0000}"/>
    <cellStyle name="T_Van Ban 2008_BC nhu cau von doi ung ODA nganh NN (BKH)_Copy of 05-12  KH trung han 2016-2020 - Liem Thinh edited (1)" xfId="4031" xr:uid="{00000000-0005-0000-0000-0000C30F0000}"/>
    <cellStyle name="T_Van Ban 2008_BC Tai co cau (bieu TH)" xfId="4032" xr:uid="{00000000-0005-0000-0000-0000C40F0000}"/>
    <cellStyle name="T_Van Ban 2008_BC Tai co cau (bieu TH)_05-12  KH trung han 2016-2020 - Liem Thinh edited" xfId="4033" xr:uid="{00000000-0005-0000-0000-0000C50F0000}"/>
    <cellStyle name="T_Van Ban 2008_BC Tai co cau (bieu TH)_Copy of 05-12  KH trung han 2016-2020 - Liem Thinh edited (1)" xfId="4034" xr:uid="{00000000-0005-0000-0000-0000C60F0000}"/>
    <cellStyle name="T_Van Ban 2008_DK 2014-2015 final" xfId="4035" xr:uid="{00000000-0005-0000-0000-0000C70F0000}"/>
    <cellStyle name="T_Van Ban 2008_DK 2014-2015 final_05-12  KH trung han 2016-2020 - Liem Thinh edited" xfId="4036" xr:uid="{00000000-0005-0000-0000-0000C80F0000}"/>
    <cellStyle name="T_Van Ban 2008_DK 2014-2015 final_Copy of 05-12  KH trung han 2016-2020 - Liem Thinh edited (1)" xfId="4037" xr:uid="{00000000-0005-0000-0000-0000C90F0000}"/>
    <cellStyle name="T_Van Ban 2008_DK 2014-2015 new" xfId="4038" xr:uid="{00000000-0005-0000-0000-0000CA0F0000}"/>
    <cellStyle name="T_Van Ban 2008_DK 2014-2015 new_05-12  KH trung han 2016-2020 - Liem Thinh edited" xfId="4039" xr:uid="{00000000-0005-0000-0000-0000CB0F0000}"/>
    <cellStyle name="T_Van Ban 2008_DK 2014-2015 new_Copy of 05-12  KH trung han 2016-2020 - Liem Thinh edited (1)" xfId="4040" xr:uid="{00000000-0005-0000-0000-0000CC0F0000}"/>
    <cellStyle name="T_Van Ban 2008_DK KH CBDT 2014 11-11-2013" xfId="4041" xr:uid="{00000000-0005-0000-0000-0000CD0F0000}"/>
    <cellStyle name="T_Van Ban 2008_DK KH CBDT 2014 11-11-2013(1)" xfId="4042" xr:uid="{00000000-0005-0000-0000-0000CE0F0000}"/>
    <cellStyle name="T_Van Ban 2008_DK KH CBDT 2014 11-11-2013(1)_05-12  KH trung han 2016-2020 - Liem Thinh edited" xfId="4043" xr:uid="{00000000-0005-0000-0000-0000CF0F0000}"/>
    <cellStyle name="T_Van Ban 2008_DK KH CBDT 2014 11-11-2013(1)_Copy of 05-12  KH trung han 2016-2020 - Liem Thinh edited (1)" xfId="4044" xr:uid="{00000000-0005-0000-0000-0000D00F0000}"/>
    <cellStyle name="T_Van Ban 2008_DK KH CBDT 2014 11-11-2013_05-12  KH trung han 2016-2020 - Liem Thinh edited" xfId="4045" xr:uid="{00000000-0005-0000-0000-0000D10F0000}"/>
    <cellStyle name="T_Van Ban 2008_DK KH CBDT 2014 11-11-2013_Copy of 05-12  KH trung han 2016-2020 - Liem Thinh edited (1)" xfId="4046" xr:uid="{00000000-0005-0000-0000-0000D20F0000}"/>
    <cellStyle name="T_XDCB thang 12.2010" xfId="4047" xr:uid="{00000000-0005-0000-0000-0000D30F0000}"/>
    <cellStyle name="T_XDCB thang 12.2010 2" xfId="4048" xr:uid="{00000000-0005-0000-0000-0000D40F0000}"/>
    <cellStyle name="T_XDCB thang 12.2010_!1 1 bao cao giao KH ve HTCMT vung TNB   12-12-2011" xfId="4049" xr:uid="{00000000-0005-0000-0000-0000D50F0000}"/>
    <cellStyle name="T_XDCB thang 12.2010_!1 1 bao cao giao KH ve HTCMT vung TNB   12-12-2011 2" xfId="4050" xr:uid="{00000000-0005-0000-0000-0000D60F0000}"/>
    <cellStyle name="T_XDCB thang 12.2010_KH TPCP vung TNB (03-1-2012)" xfId="4051" xr:uid="{00000000-0005-0000-0000-0000D70F0000}"/>
    <cellStyle name="T_XDCB thang 12.2010_KH TPCP vung TNB (03-1-2012) 2" xfId="4052" xr:uid="{00000000-0005-0000-0000-0000D80F0000}"/>
    <cellStyle name="T_ÿÿÿÿÿ" xfId="4053" xr:uid="{00000000-0005-0000-0000-0000D90F0000}"/>
    <cellStyle name="T_ÿÿÿÿÿ 2" xfId="4054" xr:uid="{00000000-0005-0000-0000-0000DA0F0000}"/>
    <cellStyle name="T_ÿÿÿÿÿ_!1 1 bao cao giao KH ve HTCMT vung TNB   12-12-2011" xfId="4055" xr:uid="{00000000-0005-0000-0000-0000DB0F0000}"/>
    <cellStyle name="T_ÿÿÿÿÿ_!1 1 bao cao giao KH ve HTCMT vung TNB   12-12-2011 2" xfId="4056" xr:uid="{00000000-0005-0000-0000-0000DC0F0000}"/>
    <cellStyle name="T_ÿÿÿÿÿ_Bieu mau cong trinh khoi cong moi 3-4" xfId="4057" xr:uid="{00000000-0005-0000-0000-0000DD0F0000}"/>
    <cellStyle name="T_ÿÿÿÿÿ_Bieu mau cong trinh khoi cong moi 3-4 2" xfId="4058" xr:uid="{00000000-0005-0000-0000-0000DE0F0000}"/>
    <cellStyle name="T_ÿÿÿÿÿ_Bieu mau cong trinh khoi cong moi 3-4_!1 1 bao cao giao KH ve HTCMT vung TNB   12-12-2011" xfId="4059" xr:uid="{00000000-0005-0000-0000-0000DF0F0000}"/>
    <cellStyle name="T_ÿÿÿÿÿ_Bieu mau cong trinh khoi cong moi 3-4_!1 1 bao cao giao KH ve HTCMT vung TNB   12-12-2011 2" xfId="4060" xr:uid="{00000000-0005-0000-0000-0000E00F0000}"/>
    <cellStyle name="T_ÿÿÿÿÿ_Bieu mau cong trinh khoi cong moi 3-4_KH TPCP vung TNB (03-1-2012)" xfId="4061" xr:uid="{00000000-0005-0000-0000-0000E10F0000}"/>
    <cellStyle name="T_ÿÿÿÿÿ_Bieu mau cong trinh khoi cong moi 3-4_KH TPCP vung TNB (03-1-2012) 2" xfId="4062" xr:uid="{00000000-0005-0000-0000-0000E20F0000}"/>
    <cellStyle name="T_ÿÿÿÿÿ_Bieu3ODA" xfId="4063" xr:uid="{00000000-0005-0000-0000-0000E30F0000}"/>
    <cellStyle name="T_ÿÿÿÿÿ_Bieu3ODA 2" xfId="4064" xr:uid="{00000000-0005-0000-0000-0000E40F0000}"/>
    <cellStyle name="T_ÿÿÿÿÿ_Bieu3ODA_!1 1 bao cao giao KH ve HTCMT vung TNB   12-12-2011" xfId="4065" xr:uid="{00000000-0005-0000-0000-0000E50F0000}"/>
    <cellStyle name="T_ÿÿÿÿÿ_Bieu3ODA_!1 1 bao cao giao KH ve HTCMT vung TNB   12-12-2011 2" xfId="4066" xr:uid="{00000000-0005-0000-0000-0000E60F0000}"/>
    <cellStyle name="T_ÿÿÿÿÿ_Bieu3ODA_KH TPCP vung TNB (03-1-2012)" xfId="4067" xr:uid="{00000000-0005-0000-0000-0000E70F0000}"/>
    <cellStyle name="T_ÿÿÿÿÿ_Bieu3ODA_KH TPCP vung TNB (03-1-2012) 2" xfId="4068" xr:uid="{00000000-0005-0000-0000-0000E80F0000}"/>
    <cellStyle name="T_ÿÿÿÿÿ_Bieu4HTMT" xfId="4069" xr:uid="{00000000-0005-0000-0000-0000E90F0000}"/>
    <cellStyle name="T_ÿÿÿÿÿ_Bieu4HTMT 2" xfId="4070" xr:uid="{00000000-0005-0000-0000-0000EA0F0000}"/>
    <cellStyle name="T_ÿÿÿÿÿ_Bieu4HTMT_!1 1 bao cao giao KH ve HTCMT vung TNB   12-12-2011" xfId="4071" xr:uid="{00000000-0005-0000-0000-0000EB0F0000}"/>
    <cellStyle name="T_ÿÿÿÿÿ_Bieu4HTMT_!1 1 bao cao giao KH ve HTCMT vung TNB   12-12-2011 2" xfId="4072" xr:uid="{00000000-0005-0000-0000-0000EC0F0000}"/>
    <cellStyle name="T_ÿÿÿÿÿ_Bieu4HTMT_KH TPCP vung TNB (03-1-2012)" xfId="4073" xr:uid="{00000000-0005-0000-0000-0000ED0F0000}"/>
    <cellStyle name="T_ÿÿÿÿÿ_Bieu4HTMT_KH TPCP vung TNB (03-1-2012) 2" xfId="4074" xr:uid="{00000000-0005-0000-0000-0000EE0F0000}"/>
    <cellStyle name="T_ÿÿÿÿÿ_kien giang 2" xfId="4075" xr:uid="{00000000-0005-0000-0000-0000F10F0000}"/>
    <cellStyle name="T_ÿÿÿÿÿ_kien giang 2 2" xfId="4076" xr:uid="{00000000-0005-0000-0000-0000F20F0000}"/>
    <cellStyle name="T_ÿÿÿÿÿ_KH TPCP vung TNB (03-1-2012)" xfId="4077" xr:uid="{00000000-0005-0000-0000-0000EF0F0000}"/>
    <cellStyle name="T_ÿÿÿÿÿ_KH TPCP vung TNB (03-1-2012) 2" xfId="4078" xr:uid="{00000000-0005-0000-0000-0000F00F0000}"/>
    <cellStyle name="Text Indent A" xfId="4079" xr:uid="{00000000-0005-0000-0000-0000F30F0000}"/>
    <cellStyle name="Text Indent B" xfId="4080" xr:uid="{00000000-0005-0000-0000-0000F40F0000}"/>
    <cellStyle name="Text Indent B 10" xfId="4081" xr:uid="{00000000-0005-0000-0000-0000F50F0000}"/>
    <cellStyle name="Text Indent B 11" xfId="4082" xr:uid="{00000000-0005-0000-0000-0000F60F0000}"/>
    <cellStyle name="Text Indent B 12" xfId="4083" xr:uid="{00000000-0005-0000-0000-0000F70F0000}"/>
    <cellStyle name="Text Indent B 13" xfId="4084" xr:uid="{00000000-0005-0000-0000-0000F80F0000}"/>
    <cellStyle name="Text Indent B 14" xfId="4085" xr:uid="{00000000-0005-0000-0000-0000F90F0000}"/>
    <cellStyle name="Text Indent B 15" xfId="4086" xr:uid="{00000000-0005-0000-0000-0000FA0F0000}"/>
    <cellStyle name="Text Indent B 16" xfId="4087" xr:uid="{00000000-0005-0000-0000-0000FB0F0000}"/>
    <cellStyle name="Text Indent B 2" xfId="4088" xr:uid="{00000000-0005-0000-0000-0000FC0F0000}"/>
    <cellStyle name="Text Indent B 3" xfId="4089" xr:uid="{00000000-0005-0000-0000-0000FD0F0000}"/>
    <cellStyle name="Text Indent B 4" xfId="4090" xr:uid="{00000000-0005-0000-0000-0000FE0F0000}"/>
    <cellStyle name="Text Indent B 5" xfId="4091" xr:uid="{00000000-0005-0000-0000-0000FF0F0000}"/>
    <cellStyle name="Text Indent B 6" xfId="4092" xr:uid="{00000000-0005-0000-0000-000000100000}"/>
    <cellStyle name="Text Indent B 7" xfId="4093" xr:uid="{00000000-0005-0000-0000-000001100000}"/>
    <cellStyle name="Text Indent B 8" xfId="4094" xr:uid="{00000000-0005-0000-0000-000002100000}"/>
    <cellStyle name="Text Indent B 9" xfId="4095" xr:uid="{00000000-0005-0000-0000-000003100000}"/>
    <cellStyle name="Text Indent C" xfId="4096" xr:uid="{00000000-0005-0000-0000-000004100000}"/>
    <cellStyle name="Text Indent C 10" xfId="4097" xr:uid="{00000000-0005-0000-0000-000005100000}"/>
    <cellStyle name="Text Indent C 11" xfId="4098" xr:uid="{00000000-0005-0000-0000-000006100000}"/>
    <cellStyle name="Text Indent C 12" xfId="4099" xr:uid="{00000000-0005-0000-0000-000007100000}"/>
    <cellStyle name="Text Indent C 13" xfId="4100" xr:uid="{00000000-0005-0000-0000-000008100000}"/>
    <cellStyle name="Text Indent C 14" xfId="4101" xr:uid="{00000000-0005-0000-0000-000009100000}"/>
    <cellStyle name="Text Indent C 15" xfId="4102" xr:uid="{00000000-0005-0000-0000-00000A100000}"/>
    <cellStyle name="Text Indent C 16" xfId="4103" xr:uid="{00000000-0005-0000-0000-00000B100000}"/>
    <cellStyle name="Text Indent C 2" xfId="4104" xr:uid="{00000000-0005-0000-0000-00000C100000}"/>
    <cellStyle name="Text Indent C 3" xfId="4105" xr:uid="{00000000-0005-0000-0000-00000D100000}"/>
    <cellStyle name="Text Indent C 4" xfId="4106" xr:uid="{00000000-0005-0000-0000-00000E100000}"/>
    <cellStyle name="Text Indent C 5" xfId="4107" xr:uid="{00000000-0005-0000-0000-00000F100000}"/>
    <cellStyle name="Text Indent C 6" xfId="4108" xr:uid="{00000000-0005-0000-0000-000010100000}"/>
    <cellStyle name="Text Indent C 7" xfId="4109" xr:uid="{00000000-0005-0000-0000-000011100000}"/>
    <cellStyle name="Text Indent C 8" xfId="4110" xr:uid="{00000000-0005-0000-0000-000012100000}"/>
    <cellStyle name="Text Indent C 9" xfId="4111" xr:uid="{00000000-0005-0000-0000-000013100000}"/>
    <cellStyle name="Tickmark" xfId="4112" xr:uid="{00000000-0005-0000-0000-00002B100000}"/>
    <cellStyle name="Tien1" xfId="4113" xr:uid="{00000000-0005-0000-0000-00002C100000}"/>
    <cellStyle name="Tieu_de_2" xfId="4114" xr:uid="{00000000-0005-0000-0000-00002D100000}"/>
    <cellStyle name="Times New Roman" xfId="4115" xr:uid="{00000000-0005-0000-0000-00002E100000}"/>
    <cellStyle name="tit1" xfId="4116" xr:uid="{00000000-0005-0000-0000-00002F100000}"/>
    <cellStyle name="tit2" xfId="4117" xr:uid="{00000000-0005-0000-0000-000030100000}"/>
    <cellStyle name="tit2 2" xfId="4118" xr:uid="{00000000-0005-0000-0000-000031100000}"/>
    <cellStyle name="tit3" xfId="4119" xr:uid="{00000000-0005-0000-0000-000032100000}"/>
    <cellStyle name="tit4" xfId="4120" xr:uid="{00000000-0005-0000-0000-000033100000}"/>
    <cellStyle name="Title 2" xfId="4121" xr:uid="{00000000-0005-0000-0000-000034100000}"/>
    <cellStyle name="Tong so" xfId="4122" xr:uid="{00000000-0005-0000-0000-000035100000}"/>
    <cellStyle name="tong so 1" xfId="4123" xr:uid="{00000000-0005-0000-0000-000036100000}"/>
    <cellStyle name="Tong so_Bieu KHPTLN 2016-2020" xfId="4124" xr:uid="{00000000-0005-0000-0000-000037100000}"/>
    <cellStyle name="Tongcong" xfId="4125" xr:uid="{00000000-0005-0000-0000-000038100000}"/>
    <cellStyle name="Total 2" xfId="4126" xr:uid="{00000000-0005-0000-0000-000039100000}"/>
    <cellStyle name="tt1" xfId="4127" xr:uid="{00000000-0005-0000-0000-00003B100000}"/>
    <cellStyle name="Tusental (0)_pldt" xfId="4128" xr:uid="{00000000-0005-0000-0000-00003C100000}"/>
    <cellStyle name="Tusental_pldt" xfId="4129" xr:uid="{00000000-0005-0000-0000-00003D100000}"/>
    <cellStyle name="th" xfId="4130" xr:uid="{00000000-0005-0000-0000-000014100000}"/>
    <cellStyle name="th 2" xfId="4131" xr:uid="{00000000-0005-0000-0000-000015100000}"/>
    <cellStyle name="þ_x005f_x001d_ð¤_x005f_x000c_¯þ_x005f_x0014__x005f_x000d_¨þU_x005f_x0001_À_x005f_x0004_ _x005f_x0015__x005f_x000f__x005f_x0001__x005f_x0001_" xfId="4132" xr:uid="{00000000-0005-0000-0000-000016100000}"/>
    <cellStyle name="þ_x005f_x001d_ð·_x005f_x000c_æþ'_x005f_x000d_ßþU_x005f_x0001_Ø_x005f_x0005_ü_x005f_x0014__x005f_x0007__x005f_x0001__x005f_x0001_" xfId="4133" xr:uid="{00000000-0005-0000-0000-000017100000}"/>
    <cellStyle name="þ_x005f_x001d_ðÇ%Uý—&amp;Hý9_x005f_x0008_Ÿ s_x005f_x000a__x005f_x0007__x005f_x0001__x005f_x0001_" xfId="4134" xr:uid="{00000000-0005-0000-0000-000018100000}"/>
    <cellStyle name="þ_x005f_x001d_ðK_x005f_x000c_Fý_x005f_x001b__x005f_x000d_9ýU_x005f_x0001_Ð_x005f_x0008_¦)_x005f_x0007__x005f_x0001__x005f_x0001_" xfId="4135" xr:uid="{00000000-0005-0000-0000-00001910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6" xr:uid="{00000000-0005-0000-0000-00001A100000}"/>
    <cellStyle name="þ_x005f_x005f_x005f_x001d_ð·_x005f_x005f_x005f_x000c_æþ'_x005f_x005f_x005f_x000d_ßþU_x005f_x005f_x005f_x0001_Ø_x005f_x005f_x005f_x0005_ü_x005f_x005f_x005f_x0014__x005f_x005f_x005f_x0007__x005f_x005f_x005f_x0001__x005f_x005f_x005f_x0001_" xfId="4137" xr:uid="{00000000-0005-0000-0000-00001B100000}"/>
    <cellStyle name="þ_x005f_x005f_x005f_x001d_ðÇ%Uý—&amp;Hý9_x005f_x005f_x005f_x0008_Ÿ s_x005f_x005f_x005f_x000a__x005f_x005f_x005f_x0007__x005f_x005f_x005f_x0001__x005f_x005f_x005f_x0001_" xfId="4138" xr:uid="{00000000-0005-0000-0000-00001C100000}"/>
    <cellStyle name="þ_x005f_x005f_x005f_x001d_ðK_x005f_x005f_x005f_x000c_Fý_x005f_x005f_x005f_x001b__x005f_x005f_x005f_x000d_9ýU_x005f_x005f_x005f_x0001_Ð_x005f_x005f_x005f_x0008_¦)_x005f_x005f_x005f_x0007__x005f_x005f_x005f_x0001__x005f_x005f_x005f_x0001_" xfId="4139" xr:uid="{00000000-0005-0000-0000-00001D100000}"/>
    <cellStyle name="than" xfId="4140" xr:uid="{00000000-0005-0000-0000-00001E100000}"/>
    <cellStyle name="Thanh" xfId="4141" xr:uid="{00000000-0005-0000-0000-00001F100000}"/>
    <cellStyle name="þ_x001d_ð¤_x000c_¯þ_x0014__x000a_¨þU_x0001_À_x0004_ _x0015__x000f__x0001__x0001_" xfId="4142" xr:uid="{00000000-0005-0000-0000-000020100000}"/>
    <cellStyle name="þ_x001d_ð¤_x000c_¯þ_x0014__x000d_¨þU_x0001_À_x0004_ _x0015__x000f__x0001__x0001_" xfId="4143" xr:uid="{00000000-0005-0000-0000-000021100000}"/>
    <cellStyle name="þ_x001d_ð·_x000c_æþ'_x000a_ßþU_x0001_Ø_x0005_ü_x0014__x0007__x0001__x0001_" xfId="4144" xr:uid="{00000000-0005-0000-0000-000022100000}"/>
    <cellStyle name="þ_x001d_ð·_x000c_æþ'_x000d_ßþU_x0001_Ø_x0005_ü_x0014__x0007__x0001__x0001_" xfId="4145" xr:uid="{00000000-0005-0000-0000-000023100000}"/>
    <cellStyle name="þ_x001d_ðÇ%Uý—&amp;Hý9_x0008_Ÿ s_x000a__x0007__x0001__x0001_" xfId="4146" xr:uid="{00000000-0005-0000-0000-000024100000}"/>
    <cellStyle name="þ_x001d_ðK_x000c_Fý_x001b__x000a_9ýU_x0001_Ð_x0008_¦)_x0007__x0001__x0001_" xfId="4147" xr:uid="{00000000-0005-0000-0000-000025100000}"/>
    <cellStyle name="þ_x001d_ðK_x000c_Fý_x001b__x000d_9ýU_x0001_Ð_x0008_¦)_x0007__x0001__x0001_" xfId="4148" xr:uid="{00000000-0005-0000-0000-000026100000}"/>
    <cellStyle name="thuong-10" xfId="4149" xr:uid="{00000000-0005-0000-0000-000027100000}"/>
    <cellStyle name="thuong-11" xfId="4150" xr:uid="{00000000-0005-0000-0000-000028100000}"/>
    <cellStyle name="thuong-11 2" xfId="4151" xr:uid="{00000000-0005-0000-0000-000029100000}"/>
    <cellStyle name="Thuyet minh" xfId="4152" xr:uid="{00000000-0005-0000-0000-00002A100000}"/>
    <cellStyle name="trang" xfId="4153" xr:uid="{00000000-0005-0000-0000-00003A100000}"/>
    <cellStyle name="ux_3_¼­¿ï-¾È»ê" xfId="4154" xr:uid="{00000000-0005-0000-0000-00003E100000}"/>
    <cellStyle name="Valuta (0)_pldt" xfId="4155" xr:uid="{00000000-0005-0000-0000-00003F100000}"/>
    <cellStyle name="Valuta_pldt" xfId="4156" xr:uid="{00000000-0005-0000-0000-000040100000}"/>
    <cellStyle name="VANG1" xfId="4157" xr:uid="{00000000-0005-0000-0000-000041100000}"/>
    <cellStyle name="VANG1 2" xfId="4158" xr:uid="{00000000-0005-0000-0000-000042100000}"/>
    <cellStyle name="viet" xfId="4159" xr:uid="{00000000-0005-0000-0000-000043100000}"/>
    <cellStyle name="viet2" xfId="4160" xr:uid="{00000000-0005-0000-0000-000044100000}"/>
    <cellStyle name="viet2 2" xfId="4161" xr:uid="{00000000-0005-0000-0000-000045100000}"/>
    <cellStyle name="VN new romanNormal" xfId="4162" xr:uid="{00000000-0005-0000-0000-000046100000}"/>
    <cellStyle name="VN new romanNormal 2" xfId="4163" xr:uid="{00000000-0005-0000-0000-000047100000}"/>
    <cellStyle name="VN new romanNormal 2 2" xfId="4164" xr:uid="{00000000-0005-0000-0000-000048100000}"/>
    <cellStyle name="VN new romanNormal 3" xfId="4165" xr:uid="{00000000-0005-0000-0000-000049100000}"/>
    <cellStyle name="VN new romanNormal_05-12  KH trung han 2016-2020 - Liem Thinh edited" xfId="4166" xr:uid="{00000000-0005-0000-0000-00004A100000}"/>
    <cellStyle name="Vn Time 13" xfId="4167" xr:uid="{00000000-0005-0000-0000-00004B100000}"/>
    <cellStyle name="Vn Time 14" xfId="4168" xr:uid="{00000000-0005-0000-0000-00004C100000}"/>
    <cellStyle name="Vn Time 14 2" xfId="4169" xr:uid="{00000000-0005-0000-0000-00004D100000}"/>
    <cellStyle name="Vn Time 14 3" xfId="4170" xr:uid="{00000000-0005-0000-0000-00004E100000}"/>
    <cellStyle name="VN time new roman" xfId="4171" xr:uid="{00000000-0005-0000-0000-00004F100000}"/>
    <cellStyle name="VN time new roman 2" xfId="4172" xr:uid="{00000000-0005-0000-0000-000050100000}"/>
    <cellStyle name="VN time new roman 2 2" xfId="4173" xr:uid="{00000000-0005-0000-0000-000051100000}"/>
    <cellStyle name="VN time new roman 3" xfId="4174" xr:uid="{00000000-0005-0000-0000-000052100000}"/>
    <cellStyle name="VN time new roman_05-12  KH trung han 2016-2020 - Liem Thinh edited" xfId="4175" xr:uid="{00000000-0005-0000-0000-000053100000}"/>
    <cellStyle name="vn_time" xfId="4176" xr:uid="{00000000-0005-0000-0000-000054100000}"/>
    <cellStyle name="vnbo" xfId="4177" xr:uid="{00000000-0005-0000-0000-000055100000}"/>
    <cellStyle name="vnbo 2" xfId="4178" xr:uid="{00000000-0005-0000-0000-000056100000}"/>
    <cellStyle name="vnbo 3" xfId="4179" xr:uid="{00000000-0005-0000-0000-000057100000}"/>
    <cellStyle name="vntxt1" xfId="4180" xr:uid="{00000000-0005-0000-0000-000061100000}"/>
    <cellStyle name="vntxt1 10" xfId="4181" xr:uid="{00000000-0005-0000-0000-000062100000}"/>
    <cellStyle name="vntxt1 11" xfId="4182" xr:uid="{00000000-0005-0000-0000-000063100000}"/>
    <cellStyle name="vntxt1 12" xfId="4183" xr:uid="{00000000-0005-0000-0000-000064100000}"/>
    <cellStyle name="vntxt1 13" xfId="4184" xr:uid="{00000000-0005-0000-0000-000065100000}"/>
    <cellStyle name="vntxt1 14" xfId="4185" xr:uid="{00000000-0005-0000-0000-000066100000}"/>
    <cellStyle name="vntxt1 15" xfId="4186" xr:uid="{00000000-0005-0000-0000-000067100000}"/>
    <cellStyle name="vntxt1 16" xfId="4187" xr:uid="{00000000-0005-0000-0000-000068100000}"/>
    <cellStyle name="vntxt1 2" xfId="4188" xr:uid="{00000000-0005-0000-0000-000069100000}"/>
    <cellStyle name="vntxt1 3" xfId="4189" xr:uid="{00000000-0005-0000-0000-00006A100000}"/>
    <cellStyle name="vntxt1 4" xfId="4190" xr:uid="{00000000-0005-0000-0000-00006B100000}"/>
    <cellStyle name="vntxt1 5" xfId="4191" xr:uid="{00000000-0005-0000-0000-00006C100000}"/>
    <cellStyle name="vntxt1 6" xfId="4192" xr:uid="{00000000-0005-0000-0000-00006D100000}"/>
    <cellStyle name="vntxt1 7" xfId="4193" xr:uid="{00000000-0005-0000-0000-00006E100000}"/>
    <cellStyle name="vntxt1 8" xfId="4194" xr:uid="{00000000-0005-0000-0000-00006F100000}"/>
    <cellStyle name="vntxt1 9" xfId="4195" xr:uid="{00000000-0005-0000-0000-000070100000}"/>
    <cellStyle name="vntxt1_05-12  KH trung han 2016-2020 - Liem Thinh edited" xfId="4196" xr:uid="{00000000-0005-0000-0000-000071100000}"/>
    <cellStyle name="vntxt2" xfId="4197" xr:uid="{00000000-0005-0000-0000-000072100000}"/>
    <cellStyle name="vnhead1" xfId="4198" xr:uid="{00000000-0005-0000-0000-000058100000}"/>
    <cellStyle name="vnhead1 2" xfId="4199" xr:uid="{00000000-0005-0000-0000-000059100000}"/>
    <cellStyle name="vnhead2" xfId="4200" xr:uid="{00000000-0005-0000-0000-00005A100000}"/>
    <cellStyle name="vnhead2 2" xfId="4201" xr:uid="{00000000-0005-0000-0000-00005B100000}"/>
    <cellStyle name="vnhead2 3" xfId="4202" xr:uid="{00000000-0005-0000-0000-00005C100000}"/>
    <cellStyle name="vnhead3" xfId="4203" xr:uid="{00000000-0005-0000-0000-00005D100000}"/>
    <cellStyle name="vnhead3 2" xfId="4204" xr:uid="{00000000-0005-0000-0000-00005E100000}"/>
    <cellStyle name="vnhead3 3" xfId="4205" xr:uid="{00000000-0005-0000-0000-00005F100000}"/>
    <cellStyle name="vnhead4" xfId="4206" xr:uid="{00000000-0005-0000-0000-000060100000}"/>
    <cellStyle name="W?hrung [0]_35ERI8T2gbIEMixb4v26icuOo" xfId="4207" xr:uid="{00000000-0005-0000-0000-000073100000}"/>
    <cellStyle name="W?hrung_35ERI8T2gbIEMixb4v26icuOo" xfId="4208" xr:uid="{00000000-0005-0000-0000-000074100000}"/>
    <cellStyle name="Währung [0]_68574_Materialbedarfsliste" xfId="4209" xr:uid="{00000000-0005-0000-0000-000075100000}"/>
    <cellStyle name="Währung_68574_Materialbedarfsliste" xfId="4210" xr:uid="{00000000-0005-0000-0000-000076100000}"/>
    <cellStyle name="Walutowy [0]_Invoices2001Slovakia" xfId="4211" xr:uid="{00000000-0005-0000-0000-000077100000}"/>
    <cellStyle name="Walutowy_Invoices2001Slovakia" xfId="4212" xr:uid="{00000000-0005-0000-0000-000078100000}"/>
    <cellStyle name="Warning Text 2" xfId="4213" xr:uid="{00000000-0005-0000-0000-000079100000}"/>
    <cellStyle name="wrap" xfId="4214" xr:uid="{00000000-0005-0000-0000-00007A100000}"/>
    <cellStyle name="Wไhrung [0]_35ERI8T2gbIEMixb4v26icuOo" xfId="4215" xr:uid="{00000000-0005-0000-0000-00007B100000}"/>
    <cellStyle name="Wไhrung_35ERI8T2gbIEMixb4v26icuOo" xfId="4216" xr:uid="{00000000-0005-0000-0000-00007C100000}"/>
    <cellStyle name="xan1" xfId="4217" xr:uid="{00000000-0005-0000-0000-00007D100000}"/>
    <cellStyle name="xuan" xfId="4218" xr:uid="{00000000-0005-0000-0000-00007E100000}"/>
    <cellStyle name="y" xfId="4219" xr:uid="{00000000-0005-0000-0000-00007F100000}"/>
    <cellStyle name="y 2" xfId="4220" xr:uid="{00000000-0005-0000-0000-000080100000}"/>
    <cellStyle name="Ý kh¸c_B¶ng 1 (2)" xfId="4221" xr:uid="{00000000-0005-0000-0000-000081100000}"/>
    <cellStyle name="เครื่องหมายสกุลเงิน [0]_FTC_OFFER" xfId="4222" xr:uid="{00000000-0005-0000-0000-000082100000}"/>
    <cellStyle name="เครื่องหมายสกุลเงิน_FTC_OFFER" xfId="4223" xr:uid="{00000000-0005-0000-0000-000083100000}"/>
    <cellStyle name="ปกติ_FTC_OFFER" xfId="4224" xr:uid="{00000000-0005-0000-0000-000084100000}"/>
    <cellStyle name=" [0.00]_ Att. 1- Cover" xfId="4225" xr:uid="{00000000-0005-0000-0000-000085100000}"/>
    <cellStyle name="_ Att. 1- Cover" xfId="4226" xr:uid="{00000000-0005-0000-0000-000086100000}"/>
    <cellStyle name="?_ Att. 1- Cover" xfId="4227" xr:uid="{00000000-0005-0000-0000-000087100000}"/>
    <cellStyle name="똿뗦먛귟 [0.00]_PRODUCT DETAIL Q1" xfId="4228" xr:uid="{00000000-0005-0000-0000-000088100000}"/>
    <cellStyle name="똿뗦먛귟_PRODUCT DETAIL Q1" xfId="4229" xr:uid="{00000000-0005-0000-0000-000089100000}"/>
    <cellStyle name="믅됞 [0.00]_PRODUCT DETAIL Q1" xfId="4230" xr:uid="{00000000-0005-0000-0000-00008A100000}"/>
    <cellStyle name="믅됞_PRODUCT DETAIL Q1" xfId="4231" xr:uid="{00000000-0005-0000-0000-00008B100000}"/>
    <cellStyle name="백분율_††††† " xfId="4232" xr:uid="{00000000-0005-0000-0000-00008C100000}"/>
    <cellStyle name="뷭?_BOOKSHIP" xfId="4233" xr:uid="{00000000-0005-0000-0000-00008D100000}"/>
    <cellStyle name="안건회계법인" xfId="4234" xr:uid="{00000000-0005-0000-0000-00008E100000}"/>
    <cellStyle name="콤맀_Sheet1_총괄표 (수출입) (2)" xfId="4235" xr:uid="{00000000-0005-0000-0000-00008F100000}"/>
    <cellStyle name="콤마 [ - 유형1" xfId="4236" xr:uid="{00000000-0005-0000-0000-000090100000}"/>
    <cellStyle name="콤마 [ - 유형2" xfId="4237" xr:uid="{00000000-0005-0000-0000-000091100000}"/>
    <cellStyle name="콤마 [ - 유형3" xfId="4238" xr:uid="{00000000-0005-0000-0000-000092100000}"/>
    <cellStyle name="콤마 [ - 유형4" xfId="4239" xr:uid="{00000000-0005-0000-0000-000093100000}"/>
    <cellStyle name="콤마 [ - 유형5" xfId="4240" xr:uid="{00000000-0005-0000-0000-000094100000}"/>
    <cellStyle name="콤마 [ - 유형6" xfId="4241" xr:uid="{00000000-0005-0000-0000-000095100000}"/>
    <cellStyle name="콤마 [ - 유형7" xfId="4242" xr:uid="{00000000-0005-0000-0000-000096100000}"/>
    <cellStyle name="콤마 [ - 유형8" xfId="4243" xr:uid="{00000000-0005-0000-0000-000097100000}"/>
    <cellStyle name="콤마 [0]_ 비목별 월별기술 " xfId="4244" xr:uid="{00000000-0005-0000-0000-000098100000}"/>
    <cellStyle name="콤마_ 비목별 월별기술 " xfId="4245" xr:uid="{00000000-0005-0000-0000-000099100000}"/>
    <cellStyle name="통화 [0]_††††† " xfId="4246" xr:uid="{00000000-0005-0000-0000-00009A100000}"/>
    <cellStyle name="통화_††††† " xfId="4247" xr:uid="{00000000-0005-0000-0000-00009B100000}"/>
    <cellStyle name="표섀_변경(최종)" xfId="4248" xr:uid="{00000000-0005-0000-0000-00009C100000}"/>
    <cellStyle name="표준_ 97년 경영분석(안)" xfId="4249" xr:uid="{00000000-0005-0000-0000-00009D100000}"/>
    <cellStyle name="표줠_Sheet1_1_총괄표 (수출입) (2)" xfId="4250" xr:uid="{00000000-0005-0000-0000-00009E100000}"/>
    <cellStyle name="一般_00Q3902REV.1" xfId="4251" xr:uid="{00000000-0005-0000-0000-00009F100000}"/>
    <cellStyle name="千分位[0]_00Q3902REV.1" xfId="4252" xr:uid="{00000000-0005-0000-0000-0000A0100000}"/>
    <cellStyle name="千分位_00Q3902REV.1" xfId="4253" xr:uid="{00000000-0005-0000-0000-0000A1100000}"/>
    <cellStyle name="桁区切り [0.00]_BE-BQ" xfId="4254" xr:uid="{00000000-0005-0000-0000-0000A2100000}"/>
    <cellStyle name="桁区切り_BE-BQ" xfId="4255" xr:uid="{00000000-0005-0000-0000-0000A3100000}"/>
    <cellStyle name="標準_(A1)BOQ " xfId="4256" xr:uid="{00000000-0005-0000-0000-0000A4100000}"/>
    <cellStyle name="貨幣 [0]_00Q3902REV.1" xfId="4257" xr:uid="{00000000-0005-0000-0000-0000A5100000}"/>
    <cellStyle name="貨幣[0]_BRE" xfId="4258" xr:uid="{00000000-0005-0000-0000-0000A6100000}"/>
    <cellStyle name="貨幣_00Q3902REV.1" xfId="4259" xr:uid="{00000000-0005-0000-0000-0000A7100000}"/>
    <cellStyle name="通貨 [0.00]_BE-BQ" xfId="4260" xr:uid="{00000000-0005-0000-0000-0000A8100000}"/>
    <cellStyle name="通貨_BE-BQ" xfId="4261" xr:uid="{00000000-0005-0000-0000-0000A9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1255059</xdr:colOff>
      <xdr:row>4</xdr:row>
      <xdr:rowOff>22412</xdr:rowOff>
    </xdr:from>
    <xdr:to>
      <xdr:col>7</xdr:col>
      <xdr:colOff>336176</xdr:colOff>
      <xdr:row>4</xdr:row>
      <xdr:rowOff>22412</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6665259" y="927287"/>
          <a:ext cx="153856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689162</xdr:colOff>
      <xdr:row>4</xdr:row>
      <xdr:rowOff>33618</xdr:rowOff>
    </xdr:from>
    <xdr:to>
      <xdr:col>9</xdr:col>
      <xdr:colOff>702048</xdr:colOff>
      <xdr:row>4</xdr:row>
      <xdr:rowOff>33618</xdr:rowOff>
    </xdr:to>
    <xdr:cxnSp macro="">
      <xdr:nvCxnSpPr>
        <xdr:cNvPr id="2" name="Straight Connector 1">
          <a:extLst>
            <a:ext uri="{FF2B5EF4-FFF2-40B4-BE49-F238E27FC236}">
              <a16:creationId xmlns:a16="http://schemas.microsoft.com/office/drawing/2014/main" id="{00000000-0008-0000-1700-000002000000}"/>
            </a:ext>
          </a:extLst>
        </xdr:cNvPr>
        <xdr:cNvCxnSpPr/>
      </xdr:nvCxnSpPr>
      <xdr:spPr>
        <a:xfrm>
          <a:off x="8404412" y="881343"/>
          <a:ext cx="169881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strator\Downloads\Ph&#7909;%20bi&#7875;u%20gi&#7843;i%20ng&#226;n%20th&#225;ng%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JanÐ"/>
      <sheetName val="0_x0000_Ԁ_x0000_가"/>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refreshError="1"/>
      <sheetData sheetId="759" refreshError="1"/>
      <sheetData sheetId="760" refreshError="1"/>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refreshError="1"/>
      <sheetData sheetId="1240" refreshError="1"/>
      <sheetData sheetId="1241"/>
      <sheetData sheetId="1242"/>
      <sheetData sheetId="1243"/>
      <sheetData sheetId="1244"/>
      <sheetData sheetId="1245"/>
      <sheetData sheetId="1246"/>
      <sheetData sheetId="1247"/>
      <sheetData sheetId="1248"/>
      <sheetData sheetId="1249"/>
      <sheetData sheetId="1250"/>
      <sheetData sheetId="125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Biểu Sở"/>
      <sheetName val="Vốn 2020"/>
    </sheetNames>
    <sheetDataSet>
      <sheetData sheetId="0" refreshError="1"/>
      <sheetData sheetId="1" refreshError="1"/>
      <sheetData sheetId="2" refreshError="1">
        <row r="3">
          <cell r="A3" t="str">
            <v>(Ban hành kèm theo Báo cáo số:      /BC-TCKH ngày       /         /2020 của Phòng Tài chính - Kế hoạch)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
  <sheetViews>
    <sheetView workbookViewId="0">
      <pane xSplit="2" ySplit="6" topLeftCell="G13" activePane="bottomRight" state="frozen"/>
      <selection pane="topRight" activeCell="C1" sqref="C1"/>
      <selection pane="bottomLeft" activeCell="A7" sqref="A7"/>
      <selection pane="bottomRight" activeCell="A2" sqref="A2:P2"/>
    </sheetView>
  </sheetViews>
  <sheetFormatPr defaultRowHeight="13"/>
  <cols>
    <col min="1" max="1" width="6.453125" style="1072" customWidth="1"/>
    <col min="2" max="2" width="28.1796875" style="1092" customWidth="1"/>
    <col min="3" max="3" width="11.26953125" style="1070" customWidth="1"/>
    <col min="4" max="4" width="17" style="1070" customWidth="1"/>
    <col min="5" max="5" width="21.54296875" style="1070" customWidth="1"/>
    <col min="6" max="6" width="19" style="1070" customWidth="1"/>
    <col min="7" max="7" width="13.1796875" style="1070" customWidth="1"/>
    <col min="8" max="8" width="16.453125" style="1070" customWidth="1"/>
    <col min="9" max="9" width="12.54296875" style="1070" customWidth="1"/>
    <col min="10" max="12" width="15.453125" style="1070" customWidth="1"/>
    <col min="13" max="13" width="12" style="1070" customWidth="1"/>
    <col min="14" max="14" width="12.36328125" style="1070" customWidth="1"/>
    <col min="15" max="15" width="11.1796875" style="1070" customWidth="1"/>
    <col min="16" max="16" width="22.26953125" style="1070" customWidth="1"/>
    <col min="17" max="17" width="12.7265625" style="1070" customWidth="1"/>
    <col min="18" max="231" width="9.1796875" style="1070"/>
    <col min="232" max="232" width="6.1796875" style="1070" customWidth="1"/>
    <col min="233" max="233" width="37.54296875" style="1070" customWidth="1"/>
    <col min="234" max="234" width="13.26953125" style="1070" customWidth="1"/>
    <col min="235" max="235" width="19.54296875" style="1070" customWidth="1"/>
    <col min="236" max="236" width="11.81640625" style="1070" customWidth="1"/>
    <col min="237" max="237" width="14.54296875" style="1070" customWidth="1"/>
    <col min="238" max="238" width="12" style="1070" customWidth="1"/>
    <col min="239" max="239" width="11.7265625" style="1070" customWidth="1"/>
    <col min="240" max="240" width="12.81640625" style="1070" customWidth="1"/>
    <col min="241" max="241" width="13.26953125" style="1070" customWidth="1"/>
    <col min="242" max="242" width="12" style="1070" customWidth="1"/>
    <col min="243" max="243" width="15.7265625" style="1070" customWidth="1"/>
    <col min="244" max="244" width="13.1796875" style="1070" customWidth="1"/>
    <col min="245" max="245" width="14.453125" style="1070" customWidth="1"/>
    <col min="246" max="246" width="14" style="1070" customWidth="1"/>
    <col min="247" max="249" width="9.1796875" style="1070" customWidth="1"/>
    <col min="250" max="250" width="15.26953125" style="1070" customWidth="1"/>
    <col min="251" max="256" width="9.1796875" style="1070"/>
    <col min="257" max="257" width="6.453125" style="1070" customWidth="1"/>
    <col min="258" max="258" width="28.1796875" style="1070" customWidth="1"/>
    <col min="259" max="259" width="11.26953125" style="1070" customWidth="1"/>
    <col min="260" max="260" width="17" style="1070" customWidth="1"/>
    <col min="261" max="261" width="18.26953125" style="1070" customWidth="1"/>
    <col min="262" max="262" width="19" style="1070" customWidth="1"/>
    <col min="263" max="263" width="17.81640625" style="1070" customWidth="1"/>
    <col min="264" max="264" width="16.453125" style="1070" customWidth="1"/>
    <col min="265" max="268" width="15.453125" style="1070" customWidth="1"/>
    <col min="269" max="270" width="0" style="1070" hidden="1" customWidth="1"/>
    <col min="271" max="271" width="11.1796875" style="1070" customWidth="1"/>
    <col min="272" max="272" width="13.81640625" style="1070" customWidth="1"/>
    <col min="273" max="487" width="9.1796875" style="1070"/>
    <col min="488" max="488" width="6.1796875" style="1070" customWidth="1"/>
    <col min="489" max="489" width="37.54296875" style="1070" customWidth="1"/>
    <col min="490" max="490" width="13.26953125" style="1070" customWidth="1"/>
    <col min="491" max="491" width="19.54296875" style="1070" customWidth="1"/>
    <col min="492" max="492" width="11.81640625" style="1070" customWidth="1"/>
    <col min="493" max="493" width="14.54296875" style="1070" customWidth="1"/>
    <col min="494" max="494" width="12" style="1070" customWidth="1"/>
    <col min="495" max="495" width="11.7265625" style="1070" customWidth="1"/>
    <col min="496" max="496" width="12.81640625" style="1070" customWidth="1"/>
    <col min="497" max="497" width="13.26953125" style="1070" customWidth="1"/>
    <col min="498" max="498" width="12" style="1070" customWidth="1"/>
    <col min="499" max="499" width="15.7265625" style="1070" customWidth="1"/>
    <col min="500" max="500" width="13.1796875" style="1070" customWidth="1"/>
    <col min="501" max="501" width="14.453125" style="1070" customWidth="1"/>
    <col min="502" max="502" width="14" style="1070" customWidth="1"/>
    <col min="503" max="505" width="9.1796875" style="1070" customWidth="1"/>
    <col min="506" max="506" width="15.26953125" style="1070" customWidth="1"/>
    <col min="507" max="512" width="9.1796875" style="1070"/>
    <col min="513" max="513" width="6.453125" style="1070" customWidth="1"/>
    <col min="514" max="514" width="28.1796875" style="1070" customWidth="1"/>
    <col min="515" max="515" width="11.26953125" style="1070" customWidth="1"/>
    <col min="516" max="516" width="17" style="1070" customWidth="1"/>
    <col min="517" max="517" width="18.26953125" style="1070" customWidth="1"/>
    <col min="518" max="518" width="19" style="1070" customWidth="1"/>
    <col min="519" max="519" width="17.81640625" style="1070" customWidth="1"/>
    <col min="520" max="520" width="16.453125" style="1070" customWidth="1"/>
    <col min="521" max="524" width="15.453125" style="1070" customWidth="1"/>
    <col min="525" max="526" width="0" style="1070" hidden="1" customWidth="1"/>
    <col min="527" max="527" width="11.1796875" style="1070" customWidth="1"/>
    <col min="528" max="528" width="13.81640625" style="1070" customWidth="1"/>
    <col min="529" max="743" width="9.1796875" style="1070"/>
    <col min="744" max="744" width="6.1796875" style="1070" customWidth="1"/>
    <col min="745" max="745" width="37.54296875" style="1070" customWidth="1"/>
    <col min="746" max="746" width="13.26953125" style="1070" customWidth="1"/>
    <col min="747" max="747" width="19.54296875" style="1070" customWidth="1"/>
    <col min="748" max="748" width="11.81640625" style="1070" customWidth="1"/>
    <col min="749" max="749" width="14.54296875" style="1070" customWidth="1"/>
    <col min="750" max="750" width="12" style="1070" customWidth="1"/>
    <col min="751" max="751" width="11.7265625" style="1070" customWidth="1"/>
    <col min="752" max="752" width="12.81640625" style="1070" customWidth="1"/>
    <col min="753" max="753" width="13.26953125" style="1070" customWidth="1"/>
    <col min="754" max="754" width="12" style="1070" customWidth="1"/>
    <col min="755" max="755" width="15.7265625" style="1070" customWidth="1"/>
    <col min="756" max="756" width="13.1796875" style="1070" customWidth="1"/>
    <col min="757" max="757" width="14.453125" style="1070" customWidth="1"/>
    <col min="758" max="758" width="14" style="1070" customWidth="1"/>
    <col min="759" max="761" width="9.1796875" style="1070" customWidth="1"/>
    <col min="762" max="762" width="15.26953125" style="1070" customWidth="1"/>
    <col min="763" max="768" width="9.1796875" style="1070"/>
    <col min="769" max="769" width="6.453125" style="1070" customWidth="1"/>
    <col min="770" max="770" width="28.1796875" style="1070" customWidth="1"/>
    <col min="771" max="771" width="11.26953125" style="1070" customWidth="1"/>
    <col min="772" max="772" width="17" style="1070" customWidth="1"/>
    <col min="773" max="773" width="18.26953125" style="1070" customWidth="1"/>
    <col min="774" max="774" width="19" style="1070" customWidth="1"/>
    <col min="775" max="775" width="17.81640625" style="1070" customWidth="1"/>
    <col min="776" max="776" width="16.453125" style="1070" customWidth="1"/>
    <col min="777" max="780" width="15.453125" style="1070" customWidth="1"/>
    <col min="781" max="782" width="0" style="1070" hidden="1" customWidth="1"/>
    <col min="783" max="783" width="11.1796875" style="1070" customWidth="1"/>
    <col min="784" max="784" width="13.81640625" style="1070" customWidth="1"/>
    <col min="785" max="999" width="9.1796875" style="1070"/>
    <col min="1000" max="1000" width="6.1796875" style="1070" customWidth="1"/>
    <col min="1001" max="1001" width="37.54296875" style="1070" customWidth="1"/>
    <col min="1002" max="1002" width="13.26953125" style="1070" customWidth="1"/>
    <col min="1003" max="1003" width="19.54296875" style="1070" customWidth="1"/>
    <col min="1004" max="1004" width="11.81640625" style="1070" customWidth="1"/>
    <col min="1005" max="1005" width="14.54296875" style="1070" customWidth="1"/>
    <col min="1006" max="1006" width="12" style="1070" customWidth="1"/>
    <col min="1007" max="1007" width="11.7265625" style="1070" customWidth="1"/>
    <col min="1008" max="1008" width="12.81640625" style="1070" customWidth="1"/>
    <col min="1009" max="1009" width="13.26953125" style="1070" customWidth="1"/>
    <col min="1010" max="1010" width="12" style="1070" customWidth="1"/>
    <col min="1011" max="1011" width="15.7265625" style="1070" customWidth="1"/>
    <col min="1012" max="1012" width="13.1796875" style="1070" customWidth="1"/>
    <col min="1013" max="1013" width="14.453125" style="1070" customWidth="1"/>
    <col min="1014" max="1014" width="14" style="1070" customWidth="1"/>
    <col min="1015" max="1017" width="9.1796875" style="1070" customWidth="1"/>
    <col min="1018" max="1018" width="15.26953125" style="1070" customWidth="1"/>
    <col min="1019" max="1024" width="9.1796875" style="1070"/>
    <col min="1025" max="1025" width="6.453125" style="1070" customWidth="1"/>
    <col min="1026" max="1026" width="28.1796875" style="1070" customWidth="1"/>
    <col min="1027" max="1027" width="11.26953125" style="1070" customWidth="1"/>
    <col min="1028" max="1028" width="17" style="1070" customWidth="1"/>
    <col min="1029" max="1029" width="18.26953125" style="1070" customWidth="1"/>
    <col min="1030" max="1030" width="19" style="1070" customWidth="1"/>
    <col min="1031" max="1031" width="17.81640625" style="1070" customWidth="1"/>
    <col min="1032" max="1032" width="16.453125" style="1070" customWidth="1"/>
    <col min="1033" max="1036" width="15.453125" style="1070" customWidth="1"/>
    <col min="1037" max="1038" width="0" style="1070" hidden="1" customWidth="1"/>
    <col min="1039" max="1039" width="11.1796875" style="1070" customWidth="1"/>
    <col min="1040" max="1040" width="13.81640625" style="1070" customWidth="1"/>
    <col min="1041" max="1255" width="9.1796875" style="1070"/>
    <col min="1256" max="1256" width="6.1796875" style="1070" customWidth="1"/>
    <col min="1257" max="1257" width="37.54296875" style="1070" customWidth="1"/>
    <col min="1258" max="1258" width="13.26953125" style="1070" customWidth="1"/>
    <col min="1259" max="1259" width="19.54296875" style="1070" customWidth="1"/>
    <col min="1260" max="1260" width="11.81640625" style="1070" customWidth="1"/>
    <col min="1261" max="1261" width="14.54296875" style="1070" customWidth="1"/>
    <col min="1262" max="1262" width="12" style="1070" customWidth="1"/>
    <col min="1263" max="1263" width="11.7265625" style="1070" customWidth="1"/>
    <col min="1264" max="1264" width="12.81640625" style="1070" customWidth="1"/>
    <col min="1265" max="1265" width="13.26953125" style="1070" customWidth="1"/>
    <col min="1266" max="1266" width="12" style="1070" customWidth="1"/>
    <col min="1267" max="1267" width="15.7265625" style="1070" customWidth="1"/>
    <col min="1268" max="1268" width="13.1796875" style="1070" customWidth="1"/>
    <col min="1269" max="1269" width="14.453125" style="1070" customWidth="1"/>
    <col min="1270" max="1270" width="14" style="1070" customWidth="1"/>
    <col min="1271" max="1273" width="9.1796875" style="1070" customWidth="1"/>
    <col min="1274" max="1274" width="15.26953125" style="1070" customWidth="1"/>
    <col min="1275" max="1280" width="9.1796875" style="1070"/>
    <col min="1281" max="1281" width="6.453125" style="1070" customWidth="1"/>
    <col min="1282" max="1282" width="28.1796875" style="1070" customWidth="1"/>
    <col min="1283" max="1283" width="11.26953125" style="1070" customWidth="1"/>
    <col min="1284" max="1284" width="17" style="1070" customWidth="1"/>
    <col min="1285" max="1285" width="18.26953125" style="1070" customWidth="1"/>
    <col min="1286" max="1286" width="19" style="1070" customWidth="1"/>
    <col min="1287" max="1287" width="17.81640625" style="1070" customWidth="1"/>
    <col min="1288" max="1288" width="16.453125" style="1070" customWidth="1"/>
    <col min="1289" max="1292" width="15.453125" style="1070" customWidth="1"/>
    <col min="1293" max="1294" width="0" style="1070" hidden="1" customWidth="1"/>
    <col min="1295" max="1295" width="11.1796875" style="1070" customWidth="1"/>
    <col min="1296" max="1296" width="13.81640625" style="1070" customWidth="1"/>
    <col min="1297" max="1511" width="9.1796875" style="1070"/>
    <col min="1512" max="1512" width="6.1796875" style="1070" customWidth="1"/>
    <col min="1513" max="1513" width="37.54296875" style="1070" customWidth="1"/>
    <col min="1514" max="1514" width="13.26953125" style="1070" customWidth="1"/>
    <col min="1515" max="1515" width="19.54296875" style="1070" customWidth="1"/>
    <col min="1516" max="1516" width="11.81640625" style="1070" customWidth="1"/>
    <col min="1517" max="1517" width="14.54296875" style="1070" customWidth="1"/>
    <col min="1518" max="1518" width="12" style="1070" customWidth="1"/>
    <col min="1519" max="1519" width="11.7265625" style="1070" customWidth="1"/>
    <col min="1520" max="1520" width="12.81640625" style="1070" customWidth="1"/>
    <col min="1521" max="1521" width="13.26953125" style="1070" customWidth="1"/>
    <col min="1522" max="1522" width="12" style="1070" customWidth="1"/>
    <col min="1523" max="1523" width="15.7265625" style="1070" customWidth="1"/>
    <col min="1524" max="1524" width="13.1796875" style="1070" customWidth="1"/>
    <col min="1525" max="1525" width="14.453125" style="1070" customWidth="1"/>
    <col min="1526" max="1526" width="14" style="1070" customWidth="1"/>
    <col min="1527" max="1529" width="9.1796875" style="1070" customWidth="1"/>
    <col min="1530" max="1530" width="15.26953125" style="1070" customWidth="1"/>
    <col min="1531" max="1536" width="9.1796875" style="1070"/>
    <col min="1537" max="1537" width="6.453125" style="1070" customWidth="1"/>
    <col min="1538" max="1538" width="28.1796875" style="1070" customWidth="1"/>
    <col min="1539" max="1539" width="11.26953125" style="1070" customWidth="1"/>
    <col min="1540" max="1540" width="17" style="1070" customWidth="1"/>
    <col min="1541" max="1541" width="18.26953125" style="1070" customWidth="1"/>
    <col min="1542" max="1542" width="19" style="1070" customWidth="1"/>
    <col min="1543" max="1543" width="17.81640625" style="1070" customWidth="1"/>
    <col min="1544" max="1544" width="16.453125" style="1070" customWidth="1"/>
    <col min="1545" max="1548" width="15.453125" style="1070" customWidth="1"/>
    <col min="1549" max="1550" width="0" style="1070" hidden="1" customWidth="1"/>
    <col min="1551" max="1551" width="11.1796875" style="1070" customWidth="1"/>
    <col min="1552" max="1552" width="13.81640625" style="1070" customWidth="1"/>
    <col min="1553" max="1767" width="9.1796875" style="1070"/>
    <col min="1768" max="1768" width="6.1796875" style="1070" customWidth="1"/>
    <col min="1769" max="1769" width="37.54296875" style="1070" customWidth="1"/>
    <col min="1770" max="1770" width="13.26953125" style="1070" customWidth="1"/>
    <col min="1771" max="1771" width="19.54296875" style="1070" customWidth="1"/>
    <col min="1772" max="1772" width="11.81640625" style="1070" customWidth="1"/>
    <col min="1773" max="1773" width="14.54296875" style="1070" customWidth="1"/>
    <col min="1774" max="1774" width="12" style="1070" customWidth="1"/>
    <col min="1775" max="1775" width="11.7265625" style="1070" customWidth="1"/>
    <col min="1776" max="1776" width="12.81640625" style="1070" customWidth="1"/>
    <col min="1777" max="1777" width="13.26953125" style="1070" customWidth="1"/>
    <col min="1778" max="1778" width="12" style="1070" customWidth="1"/>
    <col min="1779" max="1779" width="15.7265625" style="1070" customWidth="1"/>
    <col min="1780" max="1780" width="13.1796875" style="1070" customWidth="1"/>
    <col min="1781" max="1781" width="14.453125" style="1070" customWidth="1"/>
    <col min="1782" max="1782" width="14" style="1070" customWidth="1"/>
    <col min="1783" max="1785" width="9.1796875" style="1070" customWidth="1"/>
    <col min="1786" max="1786" width="15.26953125" style="1070" customWidth="1"/>
    <col min="1787" max="1792" width="9.1796875" style="1070"/>
    <col min="1793" max="1793" width="6.453125" style="1070" customWidth="1"/>
    <col min="1794" max="1794" width="28.1796875" style="1070" customWidth="1"/>
    <col min="1795" max="1795" width="11.26953125" style="1070" customWidth="1"/>
    <col min="1796" max="1796" width="17" style="1070" customWidth="1"/>
    <col min="1797" max="1797" width="18.26953125" style="1070" customWidth="1"/>
    <col min="1798" max="1798" width="19" style="1070" customWidth="1"/>
    <col min="1799" max="1799" width="17.81640625" style="1070" customWidth="1"/>
    <col min="1800" max="1800" width="16.453125" style="1070" customWidth="1"/>
    <col min="1801" max="1804" width="15.453125" style="1070" customWidth="1"/>
    <col min="1805" max="1806" width="0" style="1070" hidden="1" customWidth="1"/>
    <col min="1807" max="1807" width="11.1796875" style="1070" customWidth="1"/>
    <col min="1808" max="1808" width="13.81640625" style="1070" customWidth="1"/>
    <col min="1809" max="2023" width="9.1796875" style="1070"/>
    <col min="2024" max="2024" width="6.1796875" style="1070" customWidth="1"/>
    <col min="2025" max="2025" width="37.54296875" style="1070" customWidth="1"/>
    <col min="2026" max="2026" width="13.26953125" style="1070" customWidth="1"/>
    <col min="2027" max="2027" width="19.54296875" style="1070" customWidth="1"/>
    <col min="2028" max="2028" width="11.81640625" style="1070" customWidth="1"/>
    <col min="2029" max="2029" width="14.54296875" style="1070" customWidth="1"/>
    <col min="2030" max="2030" width="12" style="1070" customWidth="1"/>
    <col min="2031" max="2031" width="11.7265625" style="1070" customWidth="1"/>
    <col min="2032" max="2032" width="12.81640625" style="1070" customWidth="1"/>
    <col min="2033" max="2033" width="13.26953125" style="1070" customWidth="1"/>
    <col min="2034" max="2034" width="12" style="1070" customWidth="1"/>
    <col min="2035" max="2035" width="15.7265625" style="1070" customWidth="1"/>
    <col min="2036" max="2036" width="13.1796875" style="1070" customWidth="1"/>
    <col min="2037" max="2037" width="14.453125" style="1070" customWidth="1"/>
    <col min="2038" max="2038" width="14" style="1070" customWidth="1"/>
    <col min="2039" max="2041" width="9.1796875" style="1070" customWidth="1"/>
    <col min="2042" max="2042" width="15.26953125" style="1070" customWidth="1"/>
    <col min="2043" max="2048" width="9.1796875" style="1070"/>
    <col min="2049" max="2049" width="6.453125" style="1070" customWidth="1"/>
    <col min="2050" max="2050" width="28.1796875" style="1070" customWidth="1"/>
    <col min="2051" max="2051" width="11.26953125" style="1070" customWidth="1"/>
    <col min="2052" max="2052" width="17" style="1070" customWidth="1"/>
    <col min="2053" max="2053" width="18.26953125" style="1070" customWidth="1"/>
    <col min="2054" max="2054" width="19" style="1070" customWidth="1"/>
    <col min="2055" max="2055" width="17.81640625" style="1070" customWidth="1"/>
    <col min="2056" max="2056" width="16.453125" style="1070" customWidth="1"/>
    <col min="2057" max="2060" width="15.453125" style="1070" customWidth="1"/>
    <col min="2061" max="2062" width="0" style="1070" hidden="1" customWidth="1"/>
    <col min="2063" max="2063" width="11.1796875" style="1070" customWidth="1"/>
    <col min="2064" max="2064" width="13.81640625" style="1070" customWidth="1"/>
    <col min="2065" max="2279" width="9.1796875" style="1070"/>
    <col min="2280" max="2280" width="6.1796875" style="1070" customWidth="1"/>
    <col min="2281" max="2281" width="37.54296875" style="1070" customWidth="1"/>
    <col min="2282" max="2282" width="13.26953125" style="1070" customWidth="1"/>
    <col min="2283" max="2283" width="19.54296875" style="1070" customWidth="1"/>
    <col min="2284" max="2284" width="11.81640625" style="1070" customWidth="1"/>
    <col min="2285" max="2285" width="14.54296875" style="1070" customWidth="1"/>
    <col min="2286" max="2286" width="12" style="1070" customWidth="1"/>
    <col min="2287" max="2287" width="11.7265625" style="1070" customWidth="1"/>
    <col min="2288" max="2288" width="12.81640625" style="1070" customWidth="1"/>
    <col min="2289" max="2289" width="13.26953125" style="1070" customWidth="1"/>
    <col min="2290" max="2290" width="12" style="1070" customWidth="1"/>
    <col min="2291" max="2291" width="15.7265625" style="1070" customWidth="1"/>
    <col min="2292" max="2292" width="13.1796875" style="1070" customWidth="1"/>
    <col min="2293" max="2293" width="14.453125" style="1070" customWidth="1"/>
    <col min="2294" max="2294" width="14" style="1070" customWidth="1"/>
    <col min="2295" max="2297" width="9.1796875" style="1070" customWidth="1"/>
    <col min="2298" max="2298" width="15.26953125" style="1070" customWidth="1"/>
    <col min="2299" max="2304" width="9.1796875" style="1070"/>
    <col min="2305" max="2305" width="6.453125" style="1070" customWidth="1"/>
    <col min="2306" max="2306" width="28.1796875" style="1070" customWidth="1"/>
    <col min="2307" max="2307" width="11.26953125" style="1070" customWidth="1"/>
    <col min="2308" max="2308" width="17" style="1070" customWidth="1"/>
    <col min="2309" max="2309" width="18.26953125" style="1070" customWidth="1"/>
    <col min="2310" max="2310" width="19" style="1070" customWidth="1"/>
    <col min="2311" max="2311" width="17.81640625" style="1070" customWidth="1"/>
    <col min="2312" max="2312" width="16.453125" style="1070" customWidth="1"/>
    <col min="2313" max="2316" width="15.453125" style="1070" customWidth="1"/>
    <col min="2317" max="2318" width="0" style="1070" hidden="1" customWidth="1"/>
    <col min="2319" max="2319" width="11.1796875" style="1070" customWidth="1"/>
    <col min="2320" max="2320" width="13.81640625" style="1070" customWidth="1"/>
    <col min="2321" max="2535" width="9.1796875" style="1070"/>
    <col min="2536" max="2536" width="6.1796875" style="1070" customWidth="1"/>
    <col min="2537" max="2537" width="37.54296875" style="1070" customWidth="1"/>
    <col min="2538" max="2538" width="13.26953125" style="1070" customWidth="1"/>
    <col min="2539" max="2539" width="19.54296875" style="1070" customWidth="1"/>
    <col min="2540" max="2540" width="11.81640625" style="1070" customWidth="1"/>
    <col min="2541" max="2541" width="14.54296875" style="1070" customWidth="1"/>
    <col min="2542" max="2542" width="12" style="1070" customWidth="1"/>
    <col min="2543" max="2543" width="11.7265625" style="1070" customWidth="1"/>
    <col min="2544" max="2544" width="12.81640625" style="1070" customWidth="1"/>
    <col min="2545" max="2545" width="13.26953125" style="1070" customWidth="1"/>
    <col min="2546" max="2546" width="12" style="1070" customWidth="1"/>
    <col min="2547" max="2547" width="15.7265625" style="1070" customWidth="1"/>
    <col min="2548" max="2548" width="13.1796875" style="1070" customWidth="1"/>
    <col min="2549" max="2549" width="14.453125" style="1070" customWidth="1"/>
    <col min="2550" max="2550" width="14" style="1070" customWidth="1"/>
    <col min="2551" max="2553" width="9.1796875" style="1070" customWidth="1"/>
    <col min="2554" max="2554" width="15.26953125" style="1070" customWidth="1"/>
    <col min="2555" max="2560" width="9.1796875" style="1070"/>
    <col min="2561" max="2561" width="6.453125" style="1070" customWidth="1"/>
    <col min="2562" max="2562" width="28.1796875" style="1070" customWidth="1"/>
    <col min="2563" max="2563" width="11.26953125" style="1070" customWidth="1"/>
    <col min="2564" max="2564" width="17" style="1070" customWidth="1"/>
    <col min="2565" max="2565" width="18.26953125" style="1070" customWidth="1"/>
    <col min="2566" max="2566" width="19" style="1070" customWidth="1"/>
    <col min="2567" max="2567" width="17.81640625" style="1070" customWidth="1"/>
    <col min="2568" max="2568" width="16.453125" style="1070" customWidth="1"/>
    <col min="2569" max="2572" width="15.453125" style="1070" customWidth="1"/>
    <col min="2573" max="2574" width="0" style="1070" hidden="1" customWidth="1"/>
    <col min="2575" max="2575" width="11.1796875" style="1070" customWidth="1"/>
    <col min="2576" max="2576" width="13.81640625" style="1070" customWidth="1"/>
    <col min="2577" max="2791" width="9.1796875" style="1070"/>
    <col min="2792" max="2792" width="6.1796875" style="1070" customWidth="1"/>
    <col min="2793" max="2793" width="37.54296875" style="1070" customWidth="1"/>
    <col min="2794" max="2794" width="13.26953125" style="1070" customWidth="1"/>
    <col min="2795" max="2795" width="19.54296875" style="1070" customWidth="1"/>
    <col min="2796" max="2796" width="11.81640625" style="1070" customWidth="1"/>
    <col min="2797" max="2797" width="14.54296875" style="1070" customWidth="1"/>
    <col min="2798" max="2798" width="12" style="1070" customWidth="1"/>
    <col min="2799" max="2799" width="11.7265625" style="1070" customWidth="1"/>
    <col min="2800" max="2800" width="12.81640625" style="1070" customWidth="1"/>
    <col min="2801" max="2801" width="13.26953125" style="1070" customWidth="1"/>
    <col min="2802" max="2802" width="12" style="1070" customWidth="1"/>
    <col min="2803" max="2803" width="15.7265625" style="1070" customWidth="1"/>
    <col min="2804" max="2804" width="13.1796875" style="1070" customWidth="1"/>
    <col min="2805" max="2805" width="14.453125" style="1070" customWidth="1"/>
    <col min="2806" max="2806" width="14" style="1070" customWidth="1"/>
    <col min="2807" max="2809" width="9.1796875" style="1070" customWidth="1"/>
    <col min="2810" max="2810" width="15.26953125" style="1070" customWidth="1"/>
    <col min="2811" max="2816" width="9.1796875" style="1070"/>
    <col min="2817" max="2817" width="6.453125" style="1070" customWidth="1"/>
    <col min="2818" max="2818" width="28.1796875" style="1070" customWidth="1"/>
    <col min="2819" max="2819" width="11.26953125" style="1070" customWidth="1"/>
    <col min="2820" max="2820" width="17" style="1070" customWidth="1"/>
    <col min="2821" max="2821" width="18.26953125" style="1070" customWidth="1"/>
    <col min="2822" max="2822" width="19" style="1070" customWidth="1"/>
    <col min="2823" max="2823" width="17.81640625" style="1070" customWidth="1"/>
    <col min="2824" max="2824" width="16.453125" style="1070" customWidth="1"/>
    <col min="2825" max="2828" width="15.453125" style="1070" customWidth="1"/>
    <col min="2829" max="2830" width="0" style="1070" hidden="1" customWidth="1"/>
    <col min="2831" max="2831" width="11.1796875" style="1070" customWidth="1"/>
    <col min="2832" max="2832" width="13.81640625" style="1070" customWidth="1"/>
    <col min="2833" max="3047" width="9.1796875" style="1070"/>
    <col min="3048" max="3048" width="6.1796875" style="1070" customWidth="1"/>
    <col min="3049" max="3049" width="37.54296875" style="1070" customWidth="1"/>
    <col min="3050" max="3050" width="13.26953125" style="1070" customWidth="1"/>
    <col min="3051" max="3051" width="19.54296875" style="1070" customWidth="1"/>
    <col min="3052" max="3052" width="11.81640625" style="1070" customWidth="1"/>
    <col min="3053" max="3053" width="14.54296875" style="1070" customWidth="1"/>
    <col min="3054" max="3054" width="12" style="1070" customWidth="1"/>
    <col min="3055" max="3055" width="11.7265625" style="1070" customWidth="1"/>
    <col min="3056" max="3056" width="12.81640625" style="1070" customWidth="1"/>
    <col min="3057" max="3057" width="13.26953125" style="1070" customWidth="1"/>
    <col min="3058" max="3058" width="12" style="1070" customWidth="1"/>
    <col min="3059" max="3059" width="15.7265625" style="1070" customWidth="1"/>
    <col min="3060" max="3060" width="13.1796875" style="1070" customWidth="1"/>
    <col min="3061" max="3061" width="14.453125" style="1070" customWidth="1"/>
    <col min="3062" max="3062" width="14" style="1070" customWidth="1"/>
    <col min="3063" max="3065" width="9.1796875" style="1070" customWidth="1"/>
    <col min="3066" max="3066" width="15.26953125" style="1070" customWidth="1"/>
    <col min="3067" max="3072" width="9.1796875" style="1070"/>
    <col min="3073" max="3073" width="6.453125" style="1070" customWidth="1"/>
    <col min="3074" max="3074" width="28.1796875" style="1070" customWidth="1"/>
    <col min="3075" max="3075" width="11.26953125" style="1070" customWidth="1"/>
    <col min="3076" max="3076" width="17" style="1070" customWidth="1"/>
    <col min="3077" max="3077" width="18.26953125" style="1070" customWidth="1"/>
    <col min="3078" max="3078" width="19" style="1070" customWidth="1"/>
    <col min="3079" max="3079" width="17.81640625" style="1070" customWidth="1"/>
    <col min="3080" max="3080" width="16.453125" style="1070" customWidth="1"/>
    <col min="3081" max="3084" width="15.453125" style="1070" customWidth="1"/>
    <col min="3085" max="3086" width="0" style="1070" hidden="1" customWidth="1"/>
    <col min="3087" max="3087" width="11.1796875" style="1070" customWidth="1"/>
    <col min="3088" max="3088" width="13.81640625" style="1070" customWidth="1"/>
    <col min="3089" max="3303" width="9.1796875" style="1070"/>
    <col min="3304" max="3304" width="6.1796875" style="1070" customWidth="1"/>
    <col min="3305" max="3305" width="37.54296875" style="1070" customWidth="1"/>
    <col min="3306" max="3306" width="13.26953125" style="1070" customWidth="1"/>
    <col min="3307" max="3307" width="19.54296875" style="1070" customWidth="1"/>
    <col min="3308" max="3308" width="11.81640625" style="1070" customWidth="1"/>
    <col min="3309" max="3309" width="14.54296875" style="1070" customWidth="1"/>
    <col min="3310" max="3310" width="12" style="1070" customWidth="1"/>
    <col min="3311" max="3311" width="11.7265625" style="1070" customWidth="1"/>
    <col min="3312" max="3312" width="12.81640625" style="1070" customWidth="1"/>
    <col min="3313" max="3313" width="13.26953125" style="1070" customWidth="1"/>
    <col min="3314" max="3314" width="12" style="1070" customWidth="1"/>
    <col min="3315" max="3315" width="15.7265625" style="1070" customWidth="1"/>
    <col min="3316" max="3316" width="13.1796875" style="1070" customWidth="1"/>
    <col min="3317" max="3317" width="14.453125" style="1070" customWidth="1"/>
    <col min="3318" max="3318" width="14" style="1070" customWidth="1"/>
    <col min="3319" max="3321" width="9.1796875" style="1070" customWidth="1"/>
    <col min="3322" max="3322" width="15.26953125" style="1070" customWidth="1"/>
    <col min="3323" max="3328" width="9.1796875" style="1070"/>
    <col min="3329" max="3329" width="6.453125" style="1070" customWidth="1"/>
    <col min="3330" max="3330" width="28.1796875" style="1070" customWidth="1"/>
    <col min="3331" max="3331" width="11.26953125" style="1070" customWidth="1"/>
    <col min="3332" max="3332" width="17" style="1070" customWidth="1"/>
    <col min="3333" max="3333" width="18.26953125" style="1070" customWidth="1"/>
    <col min="3334" max="3334" width="19" style="1070" customWidth="1"/>
    <col min="3335" max="3335" width="17.81640625" style="1070" customWidth="1"/>
    <col min="3336" max="3336" width="16.453125" style="1070" customWidth="1"/>
    <col min="3337" max="3340" width="15.453125" style="1070" customWidth="1"/>
    <col min="3341" max="3342" width="0" style="1070" hidden="1" customWidth="1"/>
    <col min="3343" max="3343" width="11.1796875" style="1070" customWidth="1"/>
    <col min="3344" max="3344" width="13.81640625" style="1070" customWidth="1"/>
    <col min="3345" max="3559" width="9.1796875" style="1070"/>
    <col min="3560" max="3560" width="6.1796875" style="1070" customWidth="1"/>
    <col min="3561" max="3561" width="37.54296875" style="1070" customWidth="1"/>
    <col min="3562" max="3562" width="13.26953125" style="1070" customWidth="1"/>
    <col min="3563" max="3563" width="19.54296875" style="1070" customWidth="1"/>
    <col min="3564" max="3564" width="11.81640625" style="1070" customWidth="1"/>
    <col min="3565" max="3565" width="14.54296875" style="1070" customWidth="1"/>
    <col min="3566" max="3566" width="12" style="1070" customWidth="1"/>
    <col min="3567" max="3567" width="11.7265625" style="1070" customWidth="1"/>
    <col min="3568" max="3568" width="12.81640625" style="1070" customWidth="1"/>
    <col min="3569" max="3569" width="13.26953125" style="1070" customWidth="1"/>
    <col min="3570" max="3570" width="12" style="1070" customWidth="1"/>
    <col min="3571" max="3571" width="15.7265625" style="1070" customWidth="1"/>
    <col min="3572" max="3572" width="13.1796875" style="1070" customWidth="1"/>
    <col min="3573" max="3573" width="14.453125" style="1070" customWidth="1"/>
    <col min="3574" max="3574" width="14" style="1070" customWidth="1"/>
    <col min="3575" max="3577" width="9.1796875" style="1070" customWidth="1"/>
    <col min="3578" max="3578" width="15.26953125" style="1070" customWidth="1"/>
    <col min="3579" max="3584" width="9.1796875" style="1070"/>
    <col min="3585" max="3585" width="6.453125" style="1070" customWidth="1"/>
    <col min="3586" max="3586" width="28.1796875" style="1070" customWidth="1"/>
    <col min="3587" max="3587" width="11.26953125" style="1070" customWidth="1"/>
    <col min="3588" max="3588" width="17" style="1070" customWidth="1"/>
    <col min="3589" max="3589" width="18.26953125" style="1070" customWidth="1"/>
    <col min="3590" max="3590" width="19" style="1070" customWidth="1"/>
    <col min="3591" max="3591" width="17.81640625" style="1070" customWidth="1"/>
    <col min="3592" max="3592" width="16.453125" style="1070" customWidth="1"/>
    <col min="3593" max="3596" width="15.453125" style="1070" customWidth="1"/>
    <col min="3597" max="3598" width="0" style="1070" hidden="1" customWidth="1"/>
    <col min="3599" max="3599" width="11.1796875" style="1070" customWidth="1"/>
    <col min="3600" max="3600" width="13.81640625" style="1070" customWidth="1"/>
    <col min="3601" max="3815" width="9.1796875" style="1070"/>
    <col min="3816" max="3816" width="6.1796875" style="1070" customWidth="1"/>
    <col min="3817" max="3817" width="37.54296875" style="1070" customWidth="1"/>
    <col min="3818" max="3818" width="13.26953125" style="1070" customWidth="1"/>
    <col min="3819" max="3819" width="19.54296875" style="1070" customWidth="1"/>
    <col min="3820" max="3820" width="11.81640625" style="1070" customWidth="1"/>
    <col min="3821" max="3821" width="14.54296875" style="1070" customWidth="1"/>
    <col min="3822" max="3822" width="12" style="1070" customWidth="1"/>
    <col min="3823" max="3823" width="11.7265625" style="1070" customWidth="1"/>
    <col min="3824" max="3824" width="12.81640625" style="1070" customWidth="1"/>
    <col min="3825" max="3825" width="13.26953125" style="1070" customWidth="1"/>
    <col min="3826" max="3826" width="12" style="1070" customWidth="1"/>
    <col min="3827" max="3827" width="15.7265625" style="1070" customWidth="1"/>
    <col min="3828" max="3828" width="13.1796875" style="1070" customWidth="1"/>
    <col min="3829" max="3829" width="14.453125" style="1070" customWidth="1"/>
    <col min="3830" max="3830" width="14" style="1070" customWidth="1"/>
    <col min="3831" max="3833" width="9.1796875" style="1070" customWidth="1"/>
    <col min="3834" max="3834" width="15.26953125" style="1070" customWidth="1"/>
    <col min="3835" max="3840" width="9.1796875" style="1070"/>
    <col min="3841" max="3841" width="6.453125" style="1070" customWidth="1"/>
    <col min="3842" max="3842" width="28.1796875" style="1070" customWidth="1"/>
    <col min="3843" max="3843" width="11.26953125" style="1070" customWidth="1"/>
    <col min="3844" max="3844" width="17" style="1070" customWidth="1"/>
    <col min="3845" max="3845" width="18.26953125" style="1070" customWidth="1"/>
    <col min="3846" max="3846" width="19" style="1070" customWidth="1"/>
    <col min="3847" max="3847" width="17.81640625" style="1070" customWidth="1"/>
    <col min="3848" max="3848" width="16.453125" style="1070" customWidth="1"/>
    <col min="3849" max="3852" width="15.453125" style="1070" customWidth="1"/>
    <col min="3853" max="3854" width="0" style="1070" hidden="1" customWidth="1"/>
    <col min="3855" max="3855" width="11.1796875" style="1070" customWidth="1"/>
    <col min="3856" max="3856" width="13.81640625" style="1070" customWidth="1"/>
    <col min="3857" max="4071" width="9.1796875" style="1070"/>
    <col min="4072" max="4072" width="6.1796875" style="1070" customWidth="1"/>
    <col min="4073" max="4073" width="37.54296875" style="1070" customWidth="1"/>
    <col min="4074" max="4074" width="13.26953125" style="1070" customWidth="1"/>
    <col min="4075" max="4075" width="19.54296875" style="1070" customWidth="1"/>
    <col min="4076" max="4076" width="11.81640625" style="1070" customWidth="1"/>
    <col min="4077" max="4077" width="14.54296875" style="1070" customWidth="1"/>
    <col min="4078" max="4078" width="12" style="1070" customWidth="1"/>
    <col min="4079" max="4079" width="11.7265625" style="1070" customWidth="1"/>
    <col min="4080" max="4080" width="12.81640625" style="1070" customWidth="1"/>
    <col min="4081" max="4081" width="13.26953125" style="1070" customWidth="1"/>
    <col min="4082" max="4082" width="12" style="1070" customWidth="1"/>
    <col min="4083" max="4083" width="15.7265625" style="1070" customWidth="1"/>
    <col min="4084" max="4084" width="13.1796875" style="1070" customWidth="1"/>
    <col min="4085" max="4085" width="14.453125" style="1070" customWidth="1"/>
    <col min="4086" max="4086" width="14" style="1070" customWidth="1"/>
    <col min="4087" max="4089" width="9.1796875" style="1070" customWidth="1"/>
    <col min="4090" max="4090" width="15.26953125" style="1070" customWidth="1"/>
    <col min="4091" max="4096" width="9.1796875" style="1070"/>
    <col min="4097" max="4097" width="6.453125" style="1070" customWidth="1"/>
    <col min="4098" max="4098" width="28.1796875" style="1070" customWidth="1"/>
    <col min="4099" max="4099" width="11.26953125" style="1070" customWidth="1"/>
    <col min="4100" max="4100" width="17" style="1070" customWidth="1"/>
    <col min="4101" max="4101" width="18.26953125" style="1070" customWidth="1"/>
    <col min="4102" max="4102" width="19" style="1070" customWidth="1"/>
    <col min="4103" max="4103" width="17.81640625" style="1070" customWidth="1"/>
    <col min="4104" max="4104" width="16.453125" style="1070" customWidth="1"/>
    <col min="4105" max="4108" width="15.453125" style="1070" customWidth="1"/>
    <col min="4109" max="4110" width="0" style="1070" hidden="1" customWidth="1"/>
    <col min="4111" max="4111" width="11.1796875" style="1070" customWidth="1"/>
    <col min="4112" max="4112" width="13.81640625" style="1070" customWidth="1"/>
    <col min="4113" max="4327" width="9.1796875" style="1070"/>
    <col min="4328" max="4328" width="6.1796875" style="1070" customWidth="1"/>
    <col min="4329" max="4329" width="37.54296875" style="1070" customWidth="1"/>
    <col min="4330" max="4330" width="13.26953125" style="1070" customWidth="1"/>
    <col min="4331" max="4331" width="19.54296875" style="1070" customWidth="1"/>
    <col min="4332" max="4332" width="11.81640625" style="1070" customWidth="1"/>
    <col min="4333" max="4333" width="14.54296875" style="1070" customWidth="1"/>
    <col min="4334" max="4334" width="12" style="1070" customWidth="1"/>
    <col min="4335" max="4335" width="11.7265625" style="1070" customWidth="1"/>
    <col min="4336" max="4336" width="12.81640625" style="1070" customWidth="1"/>
    <col min="4337" max="4337" width="13.26953125" style="1070" customWidth="1"/>
    <col min="4338" max="4338" width="12" style="1070" customWidth="1"/>
    <col min="4339" max="4339" width="15.7265625" style="1070" customWidth="1"/>
    <col min="4340" max="4340" width="13.1796875" style="1070" customWidth="1"/>
    <col min="4341" max="4341" width="14.453125" style="1070" customWidth="1"/>
    <col min="4342" max="4342" width="14" style="1070" customWidth="1"/>
    <col min="4343" max="4345" width="9.1796875" style="1070" customWidth="1"/>
    <col min="4346" max="4346" width="15.26953125" style="1070" customWidth="1"/>
    <col min="4347" max="4352" width="9.1796875" style="1070"/>
    <col min="4353" max="4353" width="6.453125" style="1070" customWidth="1"/>
    <col min="4354" max="4354" width="28.1796875" style="1070" customWidth="1"/>
    <col min="4355" max="4355" width="11.26953125" style="1070" customWidth="1"/>
    <col min="4356" max="4356" width="17" style="1070" customWidth="1"/>
    <col min="4357" max="4357" width="18.26953125" style="1070" customWidth="1"/>
    <col min="4358" max="4358" width="19" style="1070" customWidth="1"/>
    <col min="4359" max="4359" width="17.81640625" style="1070" customWidth="1"/>
    <col min="4360" max="4360" width="16.453125" style="1070" customWidth="1"/>
    <col min="4361" max="4364" width="15.453125" style="1070" customWidth="1"/>
    <col min="4365" max="4366" width="0" style="1070" hidden="1" customWidth="1"/>
    <col min="4367" max="4367" width="11.1796875" style="1070" customWidth="1"/>
    <col min="4368" max="4368" width="13.81640625" style="1070" customWidth="1"/>
    <col min="4369" max="4583" width="9.1796875" style="1070"/>
    <col min="4584" max="4584" width="6.1796875" style="1070" customWidth="1"/>
    <col min="4585" max="4585" width="37.54296875" style="1070" customWidth="1"/>
    <col min="4586" max="4586" width="13.26953125" style="1070" customWidth="1"/>
    <col min="4587" max="4587" width="19.54296875" style="1070" customWidth="1"/>
    <col min="4588" max="4588" width="11.81640625" style="1070" customWidth="1"/>
    <col min="4589" max="4589" width="14.54296875" style="1070" customWidth="1"/>
    <col min="4590" max="4590" width="12" style="1070" customWidth="1"/>
    <col min="4591" max="4591" width="11.7265625" style="1070" customWidth="1"/>
    <col min="4592" max="4592" width="12.81640625" style="1070" customWidth="1"/>
    <col min="4593" max="4593" width="13.26953125" style="1070" customWidth="1"/>
    <col min="4594" max="4594" width="12" style="1070" customWidth="1"/>
    <col min="4595" max="4595" width="15.7265625" style="1070" customWidth="1"/>
    <col min="4596" max="4596" width="13.1796875" style="1070" customWidth="1"/>
    <col min="4597" max="4597" width="14.453125" style="1070" customWidth="1"/>
    <col min="4598" max="4598" width="14" style="1070" customWidth="1"/>
    <col min="4599" max="4601" width="9.1796875" style="1070" customWidth="1"/>
    <col min="4602" max="4602" width="15.26953125" style="1070" customWidth="1"/>
    <col min="4603" max="4608" width="9.1796875" style="1070"/>
    <col min="4609" max="4609" width="6.453125" style="1070" customWidth="1"/>
    <col min="4610" max="4610" width="28.1796875" style="1070" customWidth="1"/>
    <col min="4611" max="4611" width="11.26953125" style="1070" customWidth="1"/>
    <col min="4612" max="4612" width="17" style="1070" customWidth="1"/>
    <col min="4613" max="4613" width="18.26953125" style="1070" customWidth="1"/>
    <col min="4614" max="4614" width="19" style="1070" customWidth="1"/>
    <col min="4615" max="4615" width="17.81640625" style="1070" customWidth="1"/>
    <col min="4616" max="4616" width="16.453125" style="1070" customWidth="1"/>
    <col min="4617" max="4620" width="15.453125" style="1070" customWidth="1"/>
    <col min="4621" max="4622" width="0" style="1070" hidden="1" customWidth="1"/>
    <col min="4623" max="4623" width="11.1796875" style="1070" customWidth="1"/>
    <col min="4624" max="4624" width="13.81640625" style="1070" customWidth="1"/>
    <col min="4625" max="4839" width="9.1796875" style="1070"/>
    <col min="4840" max="4840" width="6.1796875" style="1070" customWidth="1"/>
    <col min="4841" max="4841" width="37.54296875" style="1070" customWidth="1"/>
    <col min="4842" max="4842" width="13.26953125" style="1070" customWidth="1"/>
    <col min="4843" max="4843" width="19.54296875" style="1070" customWidth="1"/>
    <col min="4844" max="4844" width="11.81640625" style="1070" customWidth="1"/>
    <col min="4845" max="4845" width="14.54296875" style="1070" customWidth="1"/>
    <col min="4846" max="4846" width="12" style="1070" customWidth="1"/>
    <col min="4847" max="4847" width="11.7265625" style="1070" customWidth="1"/>
    <col min="4848" max="4848" width="12.81640625" style="1070" customWidth="1"/>
    <col min="4849" max="4849" width="13.26953125" style="1070" customWidth="1"/>
    <col min="4850" max="4850" width="12" style="1070" customWidth="1"/>
    <col min="4851" max="4851" width="15.7265625" style="1070" customWidth="1"/>
    <col min="4852" max="4852" width="13.1796875" style="1070" customWidth="1"/>
    <col min="4853" max="4853" width="14.453125" style="1070" customWidth="1"/>
    <col min="4854" max="4854" width="14" style="1070" customWidth="1"/>
    <col min="4855" max="4857" width="9.1796875" style="1070" customWidth="1"/>
    <col min="4858" max="4858" width="15.26953125" style="1070" customWidth="1"/>
    <col min="4859" max="4864" width="9.1796875" style="1070"/>
    <col min="4865" max="4865" width="6.453125" style="1070" customWidth="1"/>
    <col min="4866" max="4866" width="28.1796875" style="1070" customWidth="1"/>
    <col min="4867" max="4867" width="11.26953125" style="1070" customWidth="1"/>
    <col min="4868" max="4868" width="17" style="1070" customWidth="1"/>
    <col min="4869" max="4869" width="18.26953125" style="1070" customWidth="1"/>
    <col min="4870" max="4870" width="19" style="1070" customWidth="1"/>
    <col min="4871" max="4871" width="17.81640625" style="1070" customWidth="1"/>
    <col min="4872" max="4872" width="16.453125" style="1070" customWidth="1"/>
    <col min="4873" max="4876" width="15.453125" style="1070" customWidth="1"/>
    <col min="4877" max="4878" width="0" style="1070" hidden="1" customWidth="1"/>
    <col min="4879" max="4879" width="11.1796875" style="1070" customWidth="1"/>
    <col min="4880" max="4880" width="13.81640625" style="1070" customWidth="1"/>
    <col min="4881" max="5095" width="9.1796875" style="1070"/>
    <col min="5096" max="5096" width="6.1796875" style="1070" customWidth="1"/>
    <col min="5097" max="5097" width="37.54296875" style="1070" customWidth="1"/>
    <col min="5098" max="5098" width="13.26953125" style="1070" customWidth="1"/>
    <col min="5099" max="5099" width="19.54296875" style="1070" customWidth="1"/>
    <col min="5100" max="5100" width="11.81640625" style="1070" customWidth="1"/>
    <col min="5101" max="5101" width="14.54296875" style="1070" customWidth="1"/>
    <col min="5102" max="5102" width="12" style="1070" customWidth="1"/>
    <col min="5103" max="5103" width="11.7265625" style="1070" customWidth="1"/>
    <col min="5104" max="5104" width="12.81640625" style="1070" customWidth="1"/>
    <col min="5105" max="5105" width="13.26953125" style="1070" customWidth="1"/>
    <col min="5106" max="5106" width="12" style="1070" customWidth="1"/>
    <col min="5107" max="5107" width="15.7265625" style="1070" customWidth="1"/>
    <col min="5108" max="5108" width="13.1796875" style="1070" customWidth="1"/>
    <col min="5109" max="5109" width="14.453125" style="1070" customWidth="1"/>
    <col min="5110" max="5110" width="14" style="1070" customWidth="1"/>
    <col min="5111" max="5113" width="9.1796875" style="1070" customWidth="1"/>
    <col min="5114" max="5114" width="15.26953125" style="1070" customWidth="1"/>
    <col min="5115" max="5120" width="9.1796875" style="1070"/>
    <col min="5121" max="5121" width="6.453125" style="1070" customWidth="1"/>
    <col min="5122" max="5122" width="28.1796875" style="1070" customWidth="1"/>
    <col min="5123" max="5123" width="11.26953125" style="1070" customWidth="1"/>
    <col min="5124" max="5124" width="17" style="1070" customWidth="1"/>
    <col min="5125" max="5125" width="18.26953125" style="1070" customWidth="1"/>
    <col min="5126" max="5126" width="19" style="1070" customWidth="1"/>
    <col min="5127" max="5127" width="17.81640625" style="1070" customWidth="1"/>
    <col min="5128" max="5128" width="16.453125" style="1070" customWidth="1"/>
    <col min="5129" max="5132" width="15.453125" style="1070" customWidth="1"/>
    <col min="5133" max="5134" width="0" style="1070" hidden="1" customWidth="1"/>
    <col min="5135" max="5135" width="11.1796875" style="1070" customWidth="1"/>
    <col min="5136" max="5136" width="13.81640625" style="1070" customWidth="1"/>
    <col min="5137" max="5351" width="9.1796875" style="1070"/>
    <col min="5352" max="5352" width="6.1796875" style="1070" customWidth="1"/>
    <col min="5353" max="5353" width="37.54296875" style="1070" customWidth="1"/>
    <col min="5354" max="5354" width="13.26953125" style="1070" customWidth="1"/>
    <col min="5355" max="5355" width="19.54296875" style="1070" customWidth="1"/>
    <col min="5356" max="5356" width="11.81640625" style="1070" customWidth="1"/>
    <col min="5357" max="5357" width="14.54296875" style="1070" customWidth="1"/>
    <col min="5358" max="5358" width="12" style="1070" customWidth="1"/>
    <col min="5359" max="5359" width="11.7265625" style="1070" customWidth="1"/>
    <col min="5360" max="5360" width="12.81640625" style="1070" customWidth="1"/>
    <col min="5361" max="5361" width="13.26953125" style="1070" customWidth="1"/>
    <col min="5362" max="5362" width="12" style="1070" customWidth="1"/>
    <col min="5363" max="5363" width="15.7265625" style="1070" customWidth="1"/>
    <col min="5364" max="5364" width="13.1796875" style="1070" customWidth="1"/>
    <col min="5365" max="5365" width="14.453125" style="1070" customWidth="1"/>
    <col min="5366" max="5366" width="14" style="1070" customWidth="1"/>
    <col min="5367" max="5369" width="9.1796875" style="1070" customWidth="1"/>
    <col min="5370" max="5370" width="15.26953125" style="1070" customWidth="1"/>
    <col min="5371" max="5376" width="9.1796875" style="1070"/>
    <col min="5377" max="5377" width="6.453125" style="1070" customWidth="1"/>
    <col min="5378" max="5378" width="28.1796875" style="1070" customWidth="1"/>
    <col min="5379" max="5379" width="11.26953125" style="1070" customWidth="1"/>
    <col min="5380" max="5380" width="17" style="1070" customWidth="1"/>
    <col min="5381" max="5381" width="18.26953125" style="1070" customWidth="1"/>
    <col min="5382" max="5382" width="19" style="1070" customWidth="1"/>
    <col min="5383" max="5383" width="17.81640625" style="1070" customWidth="1"/>
    <col min="5384" max="5384" width="16.453125" style="1070" customWidth="1"/>
    <col min="5385" max="5388" width="15.453125" style="1070" customWidth="1"/>
    <col min="5389" max="5390" width="0" style="1070" hidden="1" customWidth="1"/>
    <col min="5391" max="5391" width="11.1796875" style="1070" customWidth="1"/>
    <col min="5392" max="5392" width="13.81640625" style="1070" customWidth="1"/>
    <col min="5393" max="5607" width="9.1796875" style="1070"/>
    <col min="5608" max="5608" width="6.1796875" style="1070" customWidth="1"/>
    <col min="5609" max="5609" width="37.54296875" style="1070" customWidth="1"/>
    <col min="5610" max="5610" width="13.26953125" style="1070" customWidth="1"/>
    <col min="5611" max="5611" width="19.54296875" style="1070" customWidth="1"/>
    <col min="5612" max="5612" width="11.81640625" style="1070" customWidth="1"/>
    <col min="5613" max="5613" width="14.54296875" style="1070" customWidth="1"/>
    <col min="5614" max="5614" width="12" style="1070" customWidth="1"/>
    <col min="5615" max="5615" width="11.7265625" style="1070" customWidth="1"/>
    <col min="5616" max="5616" width="12.81640625" style="1070" customWidth="1"/>
    <col min="5617" max="5617" width="13.26953125" style="1070" customWidth="1"/>
    <col min="5618" max="5618" width="12" style="1070" customWidth="1"/>
    <col min="5619" max="5619" width="15.7265625" style="1070" customWidth="1"/>
    <col min="5620" max="5620" width="13.1796875" style="1070" customWidth="1"/>
    <col min="5621" max="5621" width="14.453125" style="1070" customWidth="1"/>
    <col min="5622" max="5622" width="14" style="1070" customWidth="1"/>
    <col min="5623" max="5625" width="9.1796875" style="1070" customWidth="1"/>
    <col min="5626" max="5626" width="15.26953125" style="1070" customWidth="1"/>
    <col min="5627" max="5632" width="9.1796875" style="1070"/>
    <col min="5633" max="5633" width="6.453125" style="1070" customWidth="1"/>
    <col min="5634" max="5634" width="28.1796875" style="1070" customWidth="1"/>
    <col min="5635" max="5635" width="11.26953125" style="1070" customWidth="1"/>
    <col min="5636" max="5636" width="17" style="1070" customWidth="1"/>
    <col min="5637" max="5637" width="18.26953125" style="1070" customWidth="1"/>
    <col min="5638" max="5638" width="19" style="1070" customWidth="1"/>
    <col min="5639" max="5639" width="17.81640625" style="1070" customWidth="1"/>
    <col min="5640" max="5640" width="16.453125" style="1070" customWidth="1"/>
    <col min="5641" max="5644" width="15.453125" style="1070" customWidth="1"/>
    <col min="5645" max="5646" width="0" style="1070" hidden="1" customWidth="1"/>
    <col min="5647" max="5647" width="11.1796875" style="1070" customWidth="1"/>
    <col min="5648" max="5648" width="13.81640625" style="1070" customWidth="1"/>
    <col min="5649" max="5863" width="9.1796875" style="1070"/>
    <col min="5864" max="5864" width="6.1796875" style="1070" customWidth="1"/>
    <col min="5865" max="5865" width="37.54296875" style="1070" customWidth="1"/>
    <col min="5866" max="5866" width="13.26953125" style="1070" customWidth="1"/>
    <col min="5867" max="5867" width="19.54296875" style="1070" customWidth="1"/>
    <col min="5868" max="5868" width="11.81640625" style="1070" customWidth="1"/>
    <col min="5869" max="5869" width="14.54296875" style="1070" customWidth="1"/>
    <col min="5870" max="5870" width="12" style="1070" customWidth="1"/>
    <col min="5871" max="5871" width="11.7265625" style="1070" customWidth="1"/>
    <col min="5872" max="5872" width="12.81640625" style="1070" customWidth="1"/>
    <col min="5873" max="5873" width="13.26953125" style="1070" customWidth="1"/>
    <col min="5874" max="5874" width="12" style="1070" customWidth="1"/>
    <col min="5875" max="5875" width="15.7265625" style="1070" customWidth="1"/>
    <col min="5876" max="5876" width="13.1796875" style="1070" customWidth="1"/>
    <col min="5877" max="5877" width="14.453125" style="1070" customWidth="1"/>
    <col min="5878" max="5878" width="14" style="1070" customWidth="1"/>
    <col min="5879" max="5881" width="9.1796875" style="1070" customWidth="1"/>
    <col min="5882" max="5882" width="15.26953125" style="1070" customWidth="1"/>
    <col min="5883" max="5888" width="9.1796875" style="1070"/>
    <col min="5889" max="5889" width="6.453125" style="1070" customWidth="1"/>
    <col min="5890" max="5890" width="28.1796875" style="1070" customWidth="1"/>
    <col min="5891" max="5891" width="11.26953125" style="1070" customWidth="1"/>
    <col min="5892" max="5892" width="17" style="1070" customWidth="1"/>
    <col min="5893" max="5893" width="18.26953125" style="1070" customWidth="1"/>
    <col min="5894" max="5894" width="19" style="1070" customWidth="1"/>
    <col min="5895" max="5895" width="17.81640625" style="1070" customWidth="1"/>
    <col min="5896" max="5896" width="16.453125" style="1070" customWidth="1"/>
    <col min="5897" max="5900" width="15.453125" style="1070" customWidth="1"/>
    <col min="5901" max="5902" width="0" style="1070" hidden="1" customWidth="1"/>
    <col min="5903" max="5903" width="11.1796875" style="1070" customWidth="1"/>
    <col min="5904" max="5904" width="13.81640625" style="1070" customWidth="1"/>
    <col min="5905" max="6119" width="9.1796875" style="1070"/>
    <col min="6120" max="6120" width="6.1796875" style="1070" customWidth="1"/>
    <col min="6121" max="6121" width="37.54296875" style="1070" customWidth="1"/>
    <col min="6122" max="6122" width="13.26953125" style="1070" customWidth="1"/>
    <col min="6123" max="6123" width="19.54296875" style="1070" customWidth="1"/>
    <col min="6124" max="6124" width="11.81640625" style="1070" customWidth="1"/>
    <col min="6125" max="6125" width="14.54296875" style="1070" customWidth="1"/>
    <col min="6126" max="6126" width="12" style="1070" customWidth="1"/>
    <col min="6127" max="6127" width="11.7265625" style="1070" customWidth="1"/>
    <col min="6128" max="6128" width="12.81640625" style="1070" customWidth="1"/>
    <col min="6129" max="6129" width="13.26953125" style="1070" customWidth="1"/>
    <col min="6130" max="6130" width="12" style="1070" customWidth="1"/>
    <col min="6131" max="6131" width="15.7265625" style="1070" customWidth="1"/>
    <col min="6132" max="6132" width="13.1796875" style="1070" customWidth="1"/>
    <col min="6133" max="6133" width="14.453125" style="1070" customWidth="1"/>
    <col min="6134" max="6134" width="14" style="1070" customWidth="1"/>
    <col min="6135" max="6137" width="9.1796875" style="1070" customWidth="1"/>
    <col min="6138" max="6138" width="15.26953125" style="1070" customWidth="1"/>
    <col min="6139" max="6144" width="9.1796875" style="1070"/>
    <col min="6145" max="6145" width="6.453125" style="1070" customWidth="1"/>
    <col min="6146" max="6146" width="28.1796875" style="1070" customWidth="1"/>
    <col min="6147" max="6147" width="11.26953125" style="1070" customWidth="1"/>
    <col min="6148" max="6148" width="17" style="1070" customWidth="1"/>
    <col min="6149" max="6149" width="18.26953125" style="1070" customWidth="1"/>
    <col min="6150" max="6150" width="19" style="1070" customWidth="1"/>
    <col min="6151" max="6151" width="17.81640625" style="1070" customWidth="1"/>
    <col min="6152" max="6152" width="16.453125" style="1070" customWidth="1"/>
    <col min="6153" max="6156" width="15.453125" style="1070" customWidth="1"/>
    <col min="6157" max="6158" width="0" style="1070" hidden="1" customWidth="1"/>
    <col min="6159" max="6159" width="11.1796875" style="1070" customWidth="1"/>
    <col min="6160" max="6160" width="13.81640625" style="1070" customWidth="1"/>
    <col min="6161" max="6375" width="9.1796875" style="1070"/>
    <col min="6376" max="6376" width="6.1796875" style="1070" customWidth="1"/>
    <col min="6377" max="6377" width="37.54296875" style="1070" customWidth="1"/>
    <col min="6378" max="6378" width="13.26953125" style="1070" customWidth="1"/>
    <col min="6379" max="6379" width="19.54296875" style="1070" customWidth="1"/>
    <col min="6380" max="6380" width="11.81640625" style="1070" customWidth="1"/>
    <col min="6381" max="6381" width="14.54296875" style="1070" customWidth="1"/>
    <col min="6382" max="6382" width="12" style="1070" customWidth="1"/>
    <col min="6383" max="6383" width="11.7265625" style="1070" customWidth="1"/>
    <col min="6384" max="6384" width="12.81640625" style="1070" customWidth="1"/>
    <col min="6385" max="6385" width="13.26953125" style="1070" customWidth="1"/>
    <col min="6386" max="6386" width="12" style="1070" customWidth="1"/>
    <col min="6387" max="6387" width="15.7265625" style="1070" customWidth="1"/>
    <col min="6388" max="6388" width="13.1796875" style="1070" customWidth="1"/>
    <col min="6389" max="6389" width="14.453125" style="1070" customWidth="1"/>
    <col min="6390" max="6390" width="14" style="1070" customWidth="1"/>
    <col min="6391" max="6393" width="9.1796875" style="1070" customWidth="1"/>
    <col min="6394" max="6394" width="15.26953125" style="1070" customWidth="1"/>
    <col min="6395" max="6400" width="9.1796875" style="1070"/>
    <col min="6401" max="6401" width="6.453125" style="1070" customWidth="1"/>
    <col min="6402" max="6402" width="28.1796875" style="1070" customWidth="1"/>
    <col min="6403" max="6403" width="11.26953125" style="1070" customWidth="1"/>
    <col min="6404" max="6404" width="17" style="1070" customWidth="1"/>
    <col min="6405" max="6405" width="18.26953125" style="1070" customWidth="1"/>
    <col min="6406" max="6406" width="19" style="1070" customWidth="1"/>
    <col min="6407" max="6407" width="17.81640625" style="1070" customWidth="1"/>
    <col min="6408" max="6408" width="16.453125" style="1070" customWidth="1"/>
    <col min="6409" max="6412" width="15.453125" style="1070" customWidth="1"/>
    <col min="6413" max="6414" width="0" style="1070" hidden="1" customWidth="1"/>
    <col min="6415" max="6415" width="11.1796875" style="1070" customWidth="1"/>
    <col min="6416" max="6416" width="13.81640625" style="1070" customWidth="1"/>
    <col min="6417" max="6631" width="9.1796875" style="1070"/>
    <col min="6632" max="6632" width="6.1796875" style="1070" customWidth="1"/>
    <col min="6633" max="6633" width="37.54296875" style="1070" customWidth="1"/>
    <col min="6634" max="6634" width="13.26953125" style="1070" customWidth="1"/>
    <col min="6635" max="6635" width="19.54296875" style="1070" customWidth="1"/>
    <col min="6636" max="6636" width="11.81640625" style="1070" customWidth="1"/>
    <col min="6637" max="6637" width="14.54296875" style="1070" customWidth="1"/>
    <col min="6638" max="6638" width="12" style="1070" customWidth="1"/>
    <col min="6639" max="6639" width="11.7265625" style="1070" customWidth="1"/>
    <col min="6640" max="6640" width="12.81640625" style="1070" customWidth="1"/>
    <col min="6641" max="6641" width="13.26953125" style="1070" customWidth="1"/>
    <col min="6642" max="6642" width="12" style="1070" customWidth="1"/>
    <col min="6643" max="6643" width="15.7265625" style="1070" customWidth="1"/>
    <col min="6644" max="6644" width="13.1796875" style="1070" customWidth="1"/>
    <col min="6645" max="6645" width="14.453125" style="1070" customWidth="1"/>
    <col min="6646" max="6646" width="14" style="1070" customWidth="1"/>
    <col min="6647" max="6649" width="9.1796875" style="1070" customWidth="1"/>
    <col min="6650" max="6650" width="15.26953125" style="1070" customWidth="1"/>
    <col min="6651" max="6656" width="9.1796875" style="1070"/>
    <col min="6657" max="6657" width="6.453125" style="1070" customWidth="1"/>
    <col min="6658" max="6658" width="28.1796875" style="1070" customWidth="1"/>
    <col min="6659" max="6659" width="11.26953125" style="1070" customWidth="1"/>
    <col min="6660" max="6660" width="17" style="1070" customWidth="1"/>
    <col min="6661" max="6661" width="18.26953125" style="1070" customWidth="1"/>
    <col min="6662" max="6662" width="19" style="1070" customWidth="1"/>
    <col min="6663" max="6663" width="17.81640625" style="1070" customWidth="1"/>
    <col min="6664" max="6664" width="16.453125" style="1070" customWidth="1"/>
    <col min="6665" max="6668" width="15.453125" style="1070" customWidth="1"/>
    <col min="6669" max="6670" width="0" style="1070" hidden="1" customWidth="1"/>
    <col min="6671" max="6671" width="11.1796875" style="1070" customWidth="1"/>
    <col min="6672" max="6672" width="13.81640625" style="1070" customWidth="1"/>
    <col min="6673" max="6887" width="9.1796875" style="1070"/>
    <col min="6888" max="6888" width="6.1796875" style="1070" customWidth="1"/>
    <col min="6889" max="6889" width="37.54296875" style="1070" customWidth="1"/>
    <col min="6890" max="6890" width="13.26953125" style="1070" customWidth="1"/>
    <col min="6891" max="6891" width="19.54296875" style="1070" customWidth="1"/>
    <col min="6892" max="6892" width="11.81640625" style="1070" customWidth="1"/>
    <col min="6893" max="6893" width="14.54296875" style="1070" customWidth="1"/>
    <col min="6894" max="6894" width="12" style="1070" customWidth="1"/>
    <col min="6895" max="6895" width="11.7265625" style="1070" customWidth="1"/>
    <col min="6896" max="6896" width="12.81640625" style="1070" customWidth="1"/>
    <col min="6897" max="6897" width="13.26953125" style="1070" customWidth="1"/>
    <col min="6898" max="6898" width="12" style="1070" customWidth="1"/>
    <col min="6899" max="6899" width="15.7265625" style="1070" customWidth="1"/>
    <col min="6900" max="6900" width="13.1796875" style="1070" customWidth="1"/>
    <col min="6901" max="6901" width="14.453125" style="1070" customWidth="1"/>
    <col min="6902" max="6902" width="14" style="1070" customWidth="1"/>
    <col min="6903" max="6905" width="9.1796875" style="1070" customWidth="1"/>
    <col min="6906" max="6906" width="15.26953125" style="1070" customWidth="1"/>
    <col min="6907" max="6912" width="9.1796875" style="1070"/>
    <col min="6913" max="6913" width="6.453125" style="1070" customWidth="1"/>
    <col min="6914" max="6914" width="28.1796875" style="1070" customWidth="1"/>
    <col min="6915" max="6915" width="11.26953125" style="1070" customWidth="1"/>
    <col min="6916" max="6916" width="17" style="1070" customWidth="1"/>
    <col min="6917" max="6917" width="18.26953125" style="1070" customWidth="1"/>
    <col min="6918" max="6918" width="19" style="1070" customWidth="1"/>
    <col min="6919" max="6919" width="17.81640625" style="1070" customWidth="1"/>
    <col min="6920" max="6920" width="16.453125" style="1070" customWidth="1"/>
    <col min="6921" max="6924" width="15.453125" style="1070" customWidth="1"/>
    <col min="6925" max="6926" width="0" style="1070" hidden="1" customWidth="1"/>
    <col min="6927" max="6927" width="11.1796875" style="1070" customWidth="1"/>
    <col min="6928" max="6928" width="13.81640625" style="1070" customWidth="1"/>
    <col min="6929" max="7143" width="9.1796875" style="1070"/>
    <col min="7144" max="7144" width="6.1796875" style="1070" customWidth="1"/>
    <col min="7145" max="7145" width="37.54296875" style="1070" customWidth="1"/>
    <col min="7146" max="7146" width="13.26953125" style="1070" customWidth="1"/>
    <col min="7147" max="7147" width="19.54296875" style="1070" customWidth="1"/>
    <col min="7148" max="7148" width="11.81640625" style="1070" customWidth="1"/>
    <col min="7149" max="7149" width="14.54296875" style="1070" customWidth="1"/>
    <col min="7150" max="7150" width="12" style="1070" customWidth="1"/>
    <col min="7151" max="7151" width="11.7265625" style="1070" customWidth="1"/>
    <col min="7152" max="7152" width="12.81640625" style="1070" customWidth="1"/>
    <col min="7153" max="7153" width="13.26953125" style="1070" customWidth="1"/>
    <col min="7154" max="7154" width="12" style="1070" customWidth="1"/>
    <col min="7155" max="7155" width="15.7265625" style="1070" customWidth="1"/>
    <col min="7156" max="7156" width="13.1796875" style="1070" customWidth="1"/>
    <col min="7157" max="7157" width="14.453125" style="1070" customWidth="1"/>
    <col min="7158" max="7158" width="14" style="1070" customWidth="1"/>
    <col min="7159" max="7161" width="9.1796875" style="1070" customWidth="1"/>
    <col min="7162" max="7162" width="15.26953125" style="1070" customWidth="1"/>
    <col min="7163" max="7168" width="9.1796875" style="1070"/>
    <col min="7169" max="7169" width="6.453125" style="1070" customWidth="1"/>
    <col min="7170" max="7170" width="28.1796875" style="1070" customWidth="1"/>
    <col min="7171" max="7171" width="11.26953125" style="1070" customWidth="1"/>
    <col min="7172" max="7172" width="17" style="1070" customWidth="1"/>
    <col min="7173" max="7173" width="18.26953125" style="1070" customWidth="1"/>
    <col min="7174" max="7174" width="19" style="1070" customWidth="1"/>
    <col min="7175" max="7175" width="17.81640625" style="1070" customWidth="1"/>
    <col min="7176" max="7176" width="16.453125" style="1070" customWidth="1"/>
    <col min="7177" max="7180" width="15.453125" style="1070" customWidth="1"/>
    <col min="7181" max="7182" width="0" style="1070" hidden="1" customWidth="1"/>
    <col min="7183" max="7183" width="11.1796875" style="1070" customWidth="1"/>
    <col min="7184" max="7184" width="13.81640625" style="1070" customWidth="1"/>
    <col min="7185" max="7399" width="9.1796875" style="1070"/>
    <col min="7400" max="7400" width="6.1796875" style="1070" customWidth="1"/>
    <col min="7401" max="7401" width="37.54296875" style="1070" customWidth="1"/>
    <col min="7402" max="7402" width="13.26953125" style="1070" customWidth="1"/>
    <col min="7403" max="7403" width="19.54296875" style="1070" customWidth="1"/>
    <col min="7404" max="7404" width="11.81640625" style="1070" customWidth="1"/>
    <col min="7405" max="7405" width="14.54296875" style="1070" customWidth="1"/>
    <col min="7406" max="7406" width="12" style="1070" customWidth="1"/>
    <col min="7407" max="7407" width="11.7265625" style="1070" customWidth="1"/>
    <col min="7408" max="7408" width="12.81640625" style="1070" customWidth="1"/>
    <col min="7409" max="7409" width="13.26953125" style="1070" customWidth="1"/>
    <col min="7410" max="7410" width="12" style="1070" customWidth="1"/>
    <col min="7411" max="7411" width="15.7265625" style="1070" customWidth="1"/>
    <col min="7412" max="7412" width="13.1796875" style="1070" customWidth="1"/>
    <col min="7413" max="7413" width="14.453125" style="1070" customWidth="1"/>
    <col min="7414" max="7414" width="14" style="1070" customWidth="1"/>
    <col min="7415" max="7417" width="9.1796875" style="1070" customWidth="1"/>
    <col min="7418" max="7418" width="15.26953125" style="1070" customWidth="1"/>
    <col min="7419" max="7424" width="9.1796875" style="1070"/>
    <col min="7425" max="7425" width="6.453125" style="1070" customWidth="1"/>
    <col min="7426" max="7426" width="28.1796875" style="1070" customWidth="1"/>
    <col min="7427" max="7427" width="11.26953125" style="1070" customWidth="1"/>
    <col min="7428" max="7428" width="17" style="1070" customWidth="1"/>
    <col min="7429" max="7429" width="18.26953125" style="1070" customWidth="1"/>
    <col min="7430" max="7430" width="19" style="1070" customWidth="1"/>
    <col min="7431" max="7431" width="17.81640625" style="1070" customWidth="1"/>
    <col min="7432" max="7432" width="16.453125" style="1070" customWidth="1"/>
    <col min="7433" max="7436" width="15.453125" style="1070" customWidth="1"/>
    <col min="7437" max="7438" width="0" style="1070" hidden="1" customWidth="1"/>
    <col min="7439" max="7439" width="11.1796875" style="1070" customWidth="1"/>
    <col min="7440" max="7440" width="13.81640625" style="1070" customWidth="1"/>
    <col min="7441" max="7655" width="9.1796875" style="1070"/>
    <col min="7656" max="7656" width="6.1796875" style="1070" customWidth="1"/>
    <col min="7657" max="7657" width="37.54296875" style="1070" customWidth="1"/>
    <col min="7658" max="7658" width="13.26953125" style="1070" customWidth="1"/>
    <col min="7659" max="7659" width="19.54296875" style="1070" customWidth="1"/>
    <col min="7660" max="7660" width="11.81640625" style="1070" customWidth="1"/>
    <col min="7661" max="7661" width="14.54296875" style="1070" customWidth="1"/>
    <col min="7662" max="7662" width="12" style="1070" customWidth="1"/>
    <col min="7663" max="7663" width="11.7265625" style="1070" customWidth="1"/>
    <col min="7664" max="7664" width="12.81640625" style="1070" customWidth="1"/>
    <col min="7665" max="7665" width="13.26953125" style="1070" customWidth="1"/>
    <col min="7666" max="7666" width="12" style="1070" customWidth="1"/>
    <col min="7667" max="7667" width="15.7265625" style="1070" customWidth="1"/>
    <col min="7668" max="7668" width="13.1796875" style="1070" customWidth="1"/>
    <col min="7669" max="7669" width="14.453125" style="1070" customWidth="1"/>
    <col min="7670" max="7670" width="14" style="1070" customWidth="1"/>
    <col min="7671" max="7673" width="9.1796875" style="1070" customWidth="1"/>
    <col min="7674" max="7674" width="15.26953125" style="1070" customWidth="1"/>
    <col min="7675" max="7680" width="9.1796875" style="1070"/>
    <col min="7681" max="7681" width="6.453125" style="1070" customWidth="1"/>
    <col min="7682" max="7682" width="28.1796875" style="1070" customWidth="1"/>
    <col min="7683" max="7683" width="11.26953125" style="1070" customWidth="1"/>
    <col min="7684" max="7684" width="17" style="1070" customWidth="1"/>
    <col min="7685" max="7685" width="18.26953125" style="1070" customWidth="1"/>
    <col min="7686" max="7686" width="19" style="1070" customWidth="1"/>
    <col min="7687" max="7687" width="17.81640625" style="1070" customWidth="1"/>
    <col min="7688" max="7688" width="16.453125" style="1070" customWidth="1"/>
    <col min="7689" max="7692" width="15.453125" style="1070" customWidth="1"/>
    <col min="7693" max="7694" width="0" style="1070" hidden="1" customWidth="1"/>
    <col min="7695" max="7695" width="11.1796875" style="1070" customWidth="1"/>
    <col min="7696" max="7696" width="13.81640625" style="1070" customWidth="1"/>
    <col min="7697" max="7911" width="9.1796875" style="1070"/>
    <col min="7912" max="7912" width="6.1796875" style="1070" customWidth="1"/>
    <col min="7913" max="7913" width="37.54296875" style="1070" customWidth="1"/>
    <col min="7914" max="7914" width="13.26953125" style="1070" customWidth="1"/>
    <col min="7915" max="7915" width="19.54296875" style="1070" customWidth="1"/>
    <col min="7916" max="7916" width="11.81640625" style="1070" customWidth="1"/>
    <col min="7917" max="7917" width="14.54296875" style="1070" customWidth="1"/>
    <col min="7918" max="7918" width="12" style="1070" customWidth="1"/>
    <col min="7919" max="7919" width="11.7265625" style="1070" customWidth="1"/>
    <col min="7920" max="7920" width="12.81640625" style="1070" customWidth="1"/>
    <col min="7921" max="7921" width="13.26953125" style="1070" customWidth="1"/>
    <col min="7922" max="7922" width="12" style="1070" customWidth="1"/>
    <col min="7923" max="7923" width="15.7265625" style="1070" customWidth="1"/>
    <col min="7924" max="7924" width="13.1796875" style="1070" customWidth="1"/>
    <col min="7925" max="7925" width="14.453125" style="1070" customWidth="1"/>
    <col min="7926" max="7926" width="14" style="1070" customWidth="1"/>
    <col min="7927" max="7929" width="9.1796875" style="1070" customWidth="1"/>
    <col min="7930" max="7930" width="15.26953125" style="1070" customWidth="1"/>
    <col min="7931" max="7936" width="9.1796875" style="1070"/>
    <col min="7937" max="7937" width="6.453125" style="1070" customWidth="1"/>
    <col min="7938" max="7938" width="28.1796875" style="1070" customWidth="1"/>
    <col min="7939" max="7939" width="11.26953125" style="1070" customWidth="1"/>
    <col min="7940" max="7940" width="17" style="1070" customWidth="1"/>
    <col min="7941" max="7941" width="18.26953125" style="1070" customWidth="1"/>
    <col min="7942" max="7942" width="19" style="1070" customWidth="1"/>
    <col min="7943" max="7943" width="17.81640625" style="1070" customWidth="1"/>
    <col min="7944" max="7944" width="16.453125" style="1070" customWidth="1"/>
    <col min="7945" max="7948" width="15.453125" style="1070" customWidth="1"/>
    <col min="7949" max="7950" width="0" style="1070" hidden="1" customWidth="1"/>
    <col min="7951" max="7951" width="11.1796875" style="1070" customWidth="1"/>
    <col min="7952" max="7952" width="13.81640625" style="1070" customWidth="1"/>
    <col min="7953" max="8167" width="9.1796875" style="1070"/>
    <col min="8168" max="8168" width="6.1796875" style="1070" customWidth="1"/>
    <col min="8169" max="8169" width="37.54296875" style="1070" customWidth="1"/>
    <col min="8170" max="8170" width="13.26953125" style="1070" customWidth="1"/>
    <col min="8171" max="8171" width="19.54296875" style="1070" customWidth="1"/>
    <col min="8172" max="8172" width="11.81640625" style="1070" customWidth="1"/>
    <col min="8173" max="8173" width="14.54296875" style="1070" customWidth="1"/>
    <col min="8174" max="8174" width="12" style="1070" customWidth="1"/>
    <col min="8175" max="8175" width="11.7265625" style="1070" customWidth="1"/>
    <col min="8176" max="8176" width="12.81640625" style="1070" customWidth="1"/>
    <col min="8177" max="8177" width="13.26953125" style="1070" customWidth="1"/>
    <col min="8178" max="8178" width="12" style="1070" customWidth="1"/>
    <col min="8179" max="8179" width="15.7265625" style="1070" customWidth="1"/>
    <col min="8180" max="8180" width="13.1796875" style="1070" customWidth="1"/>
    <col min="8181" max="8181" width="14.453125" style="1070" customWidth="1"/>
    <col min="8182" max="8182" width="14" style="1070" customWidth="1"/>
    <col min="8183" max="8185" width="9.1796875" style="1070" customWidth="1"/>
    <col min="8186" max="8186" width="15.26953125" style="1070" customWidth="1"/>
    <col min="8187" max="8192" width="9.1796875" style="1070"/>
    <col min="8193" max="8193" width="6.453125" style="1070" customWidth="1"/>
    <col min="8194" max="8194" width="28.1796875" style="1070" customWidth="1"/>
    <col min="8195" max="8195" width="11.26953125" style="1070" customWidth="1"/>
    <col min="8196" max="8196" width="17" style="1070" customWidth="1"/>
    <col min="8197" max="8197" width="18.26953125" style="1070" customWidth="1"/>
    <col min="8198" max="8198" width="19" style="1070" customWidth="1"/>
    <col min="8199" max="8199" width="17.81640625" style="1070" customWidth="1"/>
    <col min="8200" max="8200" width="16.453125" style="1070" customWidth="1"/>
    <col min="8201" max="8204" width="15.453125" style="1070" customWidth="1"/>
    <col min="8205" max="8206" width="0" style="1070" hidden="1" customWidth="1"/>
    <col min="8207" max="8207" width="11.1796875" style="1070" customWidth="1"/>
    <col min="8208" max="8208" width="13.81640625" style="1070" customWidth="1"/>
    <col min="8209" max="8423" width="9.1796875" style="1070"/>
    <col min="8424" max="8424" width="6.1796875" style="1070" customWidth="1"/>
    <col min="8425" max="8425" width="37.54296875" style="1070" customWidth="1"/>
    <col min="8426" max="8426" width="13.26953125" style="1070" customWidth="1"/>
    <col min="8427" max="8427" width="19.54296875" style="1070" customWidth="1"/>
    <col min="8428" max="8428" width="11.81640625" style="1070" customWidth="1"/>
    <col min="8429" max="8429" width="14.54296875" style="1070" customWidth="1"/>
    <col min="8430" max="8430" width="12" style="1070" customWidth="1"/>
    <col min="8431" max="8431" width="11.7265625" style="1070" customWidth="1"/>
    <col min="8432" max="8432" width="12.81640625" style="1070" customWidth="1"/>
    <col min="8433" max="8433" width="13.26953125" style="1070" customWidth="1"/>
    <col min="8434" max="8434" width="12" style="1070" customWidth="1"/>
    <col min="8435" max="8435" width="15.7265625" style="1070" customWidth="1"/>
    <col min="8436" max="8436" width="13.1796875" style="1070" customWidth="1"/>
    <col min="8437" max="8437" width="14.453125" style="1070" customWidth="1"/>
    <col min="8438" max="8438" width="14" style="1070" customWidth="1"/>
    <col min="8439" max="8441" width="9.1796875" style="1070" customWidth="1"/>
    <col min="8442" max="8442" width="15.26953125" style="1070" customWidth="1"/>
    <col min="8443" max="8448" width="9.1796875" style="1070"/>
    <col min="8449" max="8449" width="6.453125" style="1070" customWidth="1"/>
    <col min="8450" max="8450" width="28.1796875" style="1070" customWidth="1"/>
    <col min="8451" max="8451" width="11.26953125" style="1070" customWidth="1"/>
    <col min="8452" max="8452" width="17" style="1070" customWidth="1"/>
    <col min="8453" max="8453" width="18.26953125" style="1070" customWidth="1"/>
    <col min="8454" max="8454" width="19" style="1070" customWidth="1"/>
    <col min="8455" max="8455" width="17.81640625" style="1070" customWidth="1"/>
    <col min="8456" max="8456" width="16.453125" style="1070" customWidth="1"/>
    <col min="8457" max="8460" width="15.453125" style="1070" customWidth="1"/>
    <col min="8461" max="8462" width="0" style="1070" hidden="1" customWidth="1"/>
    <col min="8463" max="8463" width="11.1796875" style="1070" customWidth="1"/>
    <col min="8464" max="8464" width="13.81640625" style="1070" customWidth="1"/>
    <col min="8465" max="8679" width="9.1796875" style="1070"/>
    <col min="8680" max="8680" width="6.1796875" style="1070" customWidth="1"/>
    <col min="8681" max="8681" width="37.54296875" style="1070" customWidth="1"/>
    <col min="8682" max="8682" width="13.26953125" style="1070" customWidth="1"/>
    <col min="8683" max="8683" width="19.54296875" style="1070" customWidth="1"/>
    <col min="8684" max="8684" width="11.81640625" style="1070" customWidth="1"/>
    <col min="8685" max="8685" width="14.54296875" style="1070" customWidth="1"/>
    <col min="8686" max="8686" width="12" style="1070" customWidth="1"/>
    <col min="8687" max="8687" width="11.7265625" style="1070" customWidth="1"/>
    <col min="8688" max="8688" width="12.81640625" style="1070" customWidth="1"/>
    <col min="8689" max="8689" width="13.26953125" style="1070" customWidth="1"/>
    <col min="8690" max="8690" width="12" style="1070" customWidth="1"/>
    <col min="8691" max="8691" width="15.7265625" style="1070" customWidth="1"/>
    <col min="8692" max="8692" width="13.1796875" style="1070" customWidth="1"/>
    <col min="8693" max="8693" width="14.453125" style="1070" customWidth="1"/>
    <col min="8694" max="8694" width="14" style="1070" customWidth="1"/>
    <col min="8695" max="8697" width="9.1796875" style="1070" customWidth="1"/>
    <col min="8698" max="8698" width="15.26953125" style="1070" customWidth="1"/>
    <col min="8699" max="8704" width="9.1796875" style="1070"/>
    <col min="8705" max="8705" width="6.453125" style="1070" customWidth="1"/>
    <col min="8706" max="8706" width="28.1796875" style="1070" customWidth="1"/>
    <col min="8707" max="8707" width="11.26953125" style="1070" customWidth="1"/>
    <col min="8708" max="8708" width="17" style="1070" customWidth="1"/>
    <col min="8709" max="8709" width="18.26953125" style="1070" customWidth="1"/>
    <col min="8710" max="8710" width="19" style="1070" customWidth="1"/>
    <col min="8711" max="8711" width="17.81640625" style="1070" customWidth="1"/>
    <col min="8712" max="8712" width="16.453125" style="1070" customWidth="1"/>
    <col min="8713" max="8716" width="15.453125" style="1070" customWidth="1"/>
    <col min="8717" max="8718" width="0" style="1070" hidden="1" customWidth="1"/>
    <col min="8719" max="8719" width="11.1796875" style="1070" customWidth="1"/>
    <col min="8720" max="8720" width="13.81640625" style="1070" customWidth="1"/>
    <col min="8721" max="8935" width="9.1796875" style="1070"/>
    <col min="8936" max="8936" width="6.1796875" style="1070" customWidth="1"/>
    <col min="8937" max="8937" width="37.54296875" style="1070" customWidth="1"/>
    <col min="8938" max="8938" width="13.26953125" style="1070" customWidth="1"/>
    <col min="8939" max="8939" width="19.54296875" style="1070" customWidth="1"/>
    <col min="8940" max="8940" width="11.81640625" style="1070" customWidth="1"/>
    <col min="8941" max="8941" width="14.54296875" style="1070" customWidth="1"/>
    <col min="8942" max="8942" width="12" style="1070" customWidth="1"/>
    <col min="8943" max="8943" width="11.7265625" style="1070" customWidth="1"/>
    <col min="8944" max="8944" width="12.81640625" style="1070" customWidth="1"/>
    <col min="8945" max="8945" width="13.26953125" style="1070" customWidth="1"/>
    <col min="8946" max="8946" width="12" style="1070" customWidth="1"/>
    <col min="8947" max="8947" width="15.7265625" style="1070" customWidth="1"/>
    <col min="8948" max="8948" width="13.1796875" style="1070" customWidth="1"/>
    <col min="8949" max="8949" width="14.453125" style="1070" customWidth="1"/>
    <col min="8950" max="8950" width="14" style="1070" customWidth="1"/>
    <col min="8951" max="8953" width="9.1796875" style="1070" customWidth="1"/>
    <col min="8954" max="8954" width="15.26953125" style="1070" customWidth="1"/>
    <col min="8955" max="8960" width="9.1796875" style="1070"/>
    <col min="8961" max="8961" width="6.453125" style="1070" customWidth="1"/>
    <col min="8962" max="8962" width="28.1796875" style="1070" customWidth="1"/>
    <col min="8963" max="8963" width="11.26953125" style="1070" customWidth="1"/>
    <col min="8964" max="8964" width="17" style="1070" customWidth="1"/>
    <col min="8965" max="8965" width="18.26953125" style="1070" customWidth="1"/>
    <col min="8966" max="8966" width="19" style="1070" customWidth="1"/>
    <col min="8967" max="8967" width="17.81640625" style="1070" customWidth="1"/>
    <col min="8968" max="8968" width="16.453125" style="1070" customWidth="1"/>
    <col min="8969" max="8972" width="15.453125" style="1070" customWidth="1"/>
    <col min="8973" max="8974" width="0" style="1070" hidden="1" customWidth="1"/>
    <col min="8975" max="8975" width="11.1796875" style="1070" customWidth="1"/>
    <col min="8976" max="8976" width="13.81640625" style="1070" customWidth="1"/>
    <col min="8977" max="9191" width="9.1796875" style="1070"/>
    <col min="9192" max="9192" width="6.1796875" style="1070" customWidth="1"/>
    <col min="9193" max="9193" width="37.54296875" style="1070" customWidth="1"/>
    <col min="9194" max="9194" width="13.26953125" style="1070" customWidth="1"/>
    <col min="9195" max="9195" width="19.54296875" style="1070" customWidth="1"/>
    <col min="9196" max="9196" width="11.81640625" style="1070" customWidth="1"/>
    <col min="9197" max="9197" width="14.54296875" style="1070" customWidth="1"/>
    <col min="9198" max="9198" width="12" style="1070" customWidth="1"/>
    <col min="9199" max="9199" width="11.7265625" style="1070" customWidth="1"/>
    <col min="9200" max="9200" width="12.81640625" style="1070" customWidth="1"/>
    <col min="9201" max="9201" width="13.26953125" style="1070" customWidth="1"/>
    <col min="9202" max="9202" width="12" style="1070" customWidth="1"/>
    <col min="9203" max="9203" width="15.7265625" style="1070" customWidth="1"/>
    <col min="9204" max="9204" width="13.1796875" style="1070" customWidth="1"/>
    <col min="9205" max="9205" width="14.453125" style="1070" customWidth="1"/>
    <col min="9206" max="9206" width="14" style="1070" customWidth="1"/>
    <col min="9207" max="9209" width="9.1796875" style="1070" customWidth="1"/>
    <col min="9210" max="9210" width="15.26953125" style="1070" customWidth="1"/>
    <col min="9211" max="9216" width="9.1796875" style="1070"/>
    <col min="9217" max="9217" width="6.453125" style="1070" customWidth="1"/>
    <col min="9218" max="9218" width="28.1796875" style="1070" customWidth="1"/>
    <col min="9219" max="9219" width="11.26953125" style="1070" customWidth="1"/>
    <col min="9220" max="9220" width="17" style="1070" customWidth="1"/>
    <col min="9221" max="9221" width="18.26953125" style="1070" customWidth="1"/>
    <col min="9222" max="9222" width="19" style="1070" customWidth="1"/>
    <col min="9223" max="9223" width="17.81640625" style="1070" customWidth="1"/>
    <col min="9224" max="9224" width="16.453125" style="1070" customWidth="1"/>
    <col min="9225" max="9228" width="15.453125" style="1070" customWidth="1"/>
    <col min="9229" max="9230" width="0" style="1070" hidden="1" customWidth="1"/>
    <col min="9231" max="9231" width="11.1796875" style="1070" customWidth="1"/>
    <col min="9232" max="9232" width="13.81640625" style="1070" customWidth="1"/>
    <col min="9233" max="9447" width="9.1796875" style="1070"/>
    <col min="9448" max="9448" width="6.1796875" style="1070" customWidth="1"/>
    <col min="9449" max="9449" width="37.54296875" style="1070" customWidth="1"/>
    <col min="9450" max="9450" width="13.26953125" style="1070" customWidth="1"/>
    <col min="9451" max="9451" width="19.54296875" style="1070" customWidth="1"/>
    <col min="9452" max="9452" width="11.81640625" style="1070" customWidth="1"/>
    <col min="9453" max="9453" width="14.54296875" style="1070" customWidth="1"/>
    <col min="9454" max="9454" width="12" style="1070" customWidth="1"/>
    <col min="9455" max="9455" width="11.7265625" style="1070" customWidth="1"/>
    <col min="9456" max="9456" width="12.81640625" style="1070" customWidth="1"/>
    <col min="9457" max="9457" width="13.26953125" style="1070" customWidth="1"/>
    <col min="9458" max="9458" width="12" style="1070" customWidth="1"/>
    <col min="9459" max="9459" width="15.7265625" style="1070" customWidth="1"/>
    <col min="9460" max="9460" width="13.1796875" style="1070" customWidth="1"/>
    <col min="9461" max="9461" width="14.453125" style="1070" customWidth="1"/>
    <col min="9462" max="9462" width="14" style="1070" customWidth="1"/>
    <col min="9463" max="9465" width="9.1796875" style="1070" customWidth="1"/>
    <col min="9466" max="9466" width="15.26953125" style="1070" customWidth="1"/>
    <col min="9467" max="9472" width="9.1796875" style="1070"/>
    <col min="9473" max="9473" width="6.453125" style="1070" customWidth="1"/>
    <col min="9474" max="9474" width="28.1796875" style="1070" customWidth="1"/>
    <col min="9475" max="9475" width="11.26953125" style="1070" customWidth="1"/>
    <col min="9476" max="9476" width="17" style="1070" customWidth="1"/>
    <col min="9477" max="9477" width="18.26953125" style="1070" customWidth="1"/>
    <col min="9478" max="9478" width="19" style="1070" customWidth="1"/>
    <col min="9479" max="9479" width="17.81640625" style="1070" customWidth="1"/>
    <col min="9480" max="9480" width="16.453125" style="1070" customWidth="1"/>
    <col min="9481" max="9484" width="15.453125" style="1070" customWidth="1"/>
    <col min="9485" max="9486" width="0" style="1070" hidden="1" customWidth="1"/>
    <col min="9487" max="9487" width="11.1796875" style="1070" customWidth="1"/>
    <col min="9488" max="9488" width="13.81640625" style="1070" customWidth="1"/>
    <col min="9489" max="9703" width="9.1796875" style="1070"/>
    <col min="9704" max="9704" width="6.1796875" style="1070" customWidth="1"/>
    <col min="9705" max="9705" width="37.54296875" style="1070" customWidth="1"/>
    <col min="9706" max="9706" width="13.26953125" style="1070" customWidth="1"/>
    <col min="9707" max="9707" width="19.54296875" style="1070" customWidth="1"/>
    <col min="9708" max="9708" width="11.81640625" style="1070" customWidth="1"/>
    <col min="9709" max="9709" width="14.54296875" style="1070" customWidth="1"/>
    <col min="9710" max="9710" width="12" style="1070" customWidth="1"/>
    <col min="9711" max="9711" width="11.7265625" style="1070" customWidth="1"/>
    <col min="9712" max="9712" width="12.81640625" style="1070" customWidth="1"/>
    <col min="9713" max="9713" width="13.26953125" style="1070" customWidth="1"/>
    <col min="9714" max="9714" width="12" style="1070" customWidth="1"/>
    <col min="9715" max="9715" width="15.7265625" style="1070" customWidth="1"/>
    <col min="9716" max="9716" width="13.1796875" style="1070" customWidth="1"/>
    <col min="9717" max="9717" width="14.453125" style="1070" customWidth="1"/>
    <col min="9718" max="9718" width="14" style="1070" customWidth="1"/>
    <col min="9719" max="9721" width="9.1796875" style="1070" customWidth="1"/>
    <col min="9722" max="9722" width="15.26953125" style="1070" customWidth="1"/>
    <col min="9723" max="9728" width="9.1796875" style="1070"/>
    <col min="9729" max="9729" width="6.453125" style="1070" customWidth="1"/>
    <col min="9730" max="9730" width="28.1796875" style="1070" customWidth="1"/>
    <col min="9731" max="9731" width="11.26953125" style="1070" customWidth="1"/>
    <col min="9732" max="9732" width="17" style="1070" customWidth="1"/>
    <col min="9733" max="9733" width="18.26953125" style="1070" customWidth="1"/>
    <col min="9734" max="9734" width="19" style="1070" customWidth="1"/>
    <col min="9735" max="9735" width="17.81640625" style="1070" customWidth="1"/>
    <col min="9736" max="9736" width="16.453125" style="1070" customWidth="1"/>
    <col min="9737" max="9740" width="15.453125" style="1070" customWidth="1"/>
    <col min="9741" max="9742" width="0" style="1070" hidden="1" customWidth="1"/>
    <col min="9743" max="9743" width="11.1796875" style="1070" customWidth="1"/>
    <col min="9744" max="9744" width="13.81640625" style="1070" customWidth="1"/>
    <col min="9745" max="9959" width="9.1796875" style="1070"/>
    <col min="9960" max="9960" width="6.1796875" style="1070" customWidth="1"/>
    <col min="9961" max="9961" width="37.54296875" style="1070" customWidth="1"/>
    <col min="9962" max="9962" width="13.26953125" style="1070" customWidth="1"/>
    <col min="9963" max="9963" width="19.54296875" style="1070" customWidth="1"/>
    <col min="9964" max="9964" width="11.81640625" style="1070" customWidth="1"/>
    <col min="9965" max="9965" width="14.54296875" style="1070" customWidth="1"/>
    <col min="9966" max="9966" width="12" style="1070" customWidth="1"/>
    <col min="9967" max="9967" width="11.7265625" style="1070" customWidth="1"/>
    <col min="9968" max="9968" width="12.81640625" style="1070" customWidth="1"/>
    <col min="9969" max="9969" width="13.26953125" style="1070" customWidth="1"/>
    <col min="9970" max="9970" width="12" style="1070" customWidth="1"/>
    <col min="9971" max="9971" width="15.7265625" style="1070" customWidth="1"/>
    <col min="9972" max="9972" width="13.1796875" style="1070" customWidth="1"/>
    <col min="9973" max="9973" width="14.453125" style="1070" customWidth="1"/>
    <col min="9974" max="9974" width="14" style="1070" customWidth="1"/>
    <col min="9975" max="9977" width="9.1796875" style="1070" customWidth="1"/>
    <col min="9978" max="9978" width="15.26953125" style="1070" customWidth="1"/>
    <col min="9979" max="9984" width="9.1796875" style="1070"/>
    <col min="9985" max="9985" width="6.453125" style="1070" customWidth="1"/>
    <col min="9986" max="9986" width="28.1796875" style="1070" customWidth="1"/>
    <col min="9987" max="9987" width="11.26953125" style="1070" customWidth="1"/>
    <col min="9988" max="9988" width="17" style="1070" customWidth="1"/>
    <col min="9989" max="9989" width="18.26953125" style="1070" customWidth="1"/>
    <col min="9990" max="9990" width="19" style="1070" customWidth="1"/>
    <col min="9991" max="9991" width="17.81640625" style="1070" customWidth="1"/>
    <col min="9992" max="9992" width="16.453125" style="1070" customWidth="1"/>
    <col min="9993" max="9996" width="15.453125" style="1070" customWidth="1"/>
    <col min="9997" max="9998" width="0" style="1070" hidden="1" customWidth="1"/>
    <col min="9999" max="9999" width="11.1796875" style="1070" customWidth="1"/>
    <col min="10000" max="10000" width="13.81640625" style="1070" customWidth="1"/>
    <col min="10001" max="10215" width="9.1796875" style="1070"/>
    <col min="10216" max="10216" width="6.1796875" style="1070" customWidth="1"/>
    <col min="10217" max="10217" width="37.54296875" style="1070" customWidth="1"/>
    <col min="10218" max="10218" width="13.26953125" style="1070" customWidth="1"/>
    <col min="10219" max="10219" width="19.54296875" style="1070" customWidth="1"/>
    <col min="10220" max="10220" width="11.81640625" style="1070" customWidth="1"/>
    <col min="10221" max="10221" width="14.54296875" style="1070" customWidth="1"/>
    <col min="10222" max="10222" width="12" style="1070" customWidth="1"/>
    <col min="10223" max="10223" width="11.7265625" style="1070" customWidth="1"/>
    <col min="10224" max="10224" width="12.81640625" style="1070" customWidth="1"/>
    <col min="10225" max="10225" width="13.26953125" style="1070" customWidth="1"/>
    <col min="10226" max="10226" width="12" style="1070" customWidth="1"/>
    <col min="10227" max="10227" width="15.7265625" style="1070" customWidth="1"/>
    <col min="10228" max="10228" width="13.1796875" style="1070" customWidth="1"/>
    <col min="10229" max="10229" width="14.453125" style="1070" customWidth="1"/>
    <col min="10230" max="10230" width="14" style="1070" customWidth="1"/>
    <col min="10231" max="10233" width="9.1796875" style="1070" customWidth="1"/>
    <col min="10234" max="10234" width="15.26953125" style="1070" customWidth="1"/>
    <col min="10235" max="10240" width="9.1796875" style="1070"/>
    <col min="10241" max="10241" width="6.453125" style="1070" customWidth="1"/>
    <col min="10242" max="10242" width="28.1796875" style="1070" customWidth="1"/>
    <col min="10243" max="10243" width="11.26953125" style="1070" customWidth="1"/>
    <col min="10244" max="10244" width="17" style="1070" customWidth="1"/>
    <col min="10245" max="10245" width="18.26953125" style="1070" customWidth="1"/>
    <col min="10246" max="10246" width="19" style="1070" customWidth="1"/>
    <col min="10247" max="10247" width="17.81640625" style="1070" customWidth="1"/>
    <col min="10248" max="10248" width="16.453125" style="1070" customWidth="1"/>
    <col min="10249" max="10252" width="15.453125" style="1070" customWidth="1"/>
    <col min="10253" max="10254" width="0" style="1070" hidden="1" customWidth="1"/>
    <col min="10255" max="10255" width="11.1796875" style="1070" customWidth="1"/>
    <col min="10256" max="10256" width="13.81640625" style="1070" customWidth="1"/>
    <col min="10257" max="10471" width="9.1796875" style="1070"/>
    <col min="10472" max="10472" width="6.1796875" style="1070" customWidth="1"/>
    <col min="10473" max="10473" width="37.54296875" style="1070" customWidth="1"/>
    <col min="10474" max="10474" width="13.26953125" style="1070" customWidth="1"/>
    <col min="10475" max="10475" width="19.54296875" style="1070" customWidth="1"/>
    <col min="10476" max="10476" width="11.81640625" style="1070" customWidth="1"/>
    <col min="10477" max="10477" width="14.54296875" style="1070" customWidth="1"/>
    <col min="10478" max="10478" width="12" style="1070" customWidth="1"/>
    <col min="10479" max="10479" width="11.7265625" style="1070" customWidth="1"/>
    <col min="10480" max="10480" width="12.81640625" style="1070" customWidth="1"/>
    <col min="10481" max="10481" width="13.26953125" style="1070" customWidth="1"/>
    <col min="10482" max="10482" width="12" style="1070" customWidth="1"/>
    <col min="10483" max="10483" width="15.7265625" style="1070" customWidth="1"/>
    <col min="10484" max="10484" width="13.1796875" style="1070" customWidth="1"/>
    <col min="10485" max="10485" width="14.453125" style="1070" customWidth="1"/>
    <col min="10486" max="10486" width="14" style="1070" customWidth="1"/>
    <col min="10487" max="10489" width="9.1796875" style="1070" customWidth="1"/>
    <col min="10490" max="10490" width="15.26953125" style="1070" customWidth="1"/>
    <col min="10491" max="10496" width="9.1796875" style="1070"/>
    <col min="10497" max="10497" width="6.453125" style="1070" customWidth="1"/>
    <col min="10498" max="10498" width="28.1796875" style="1070" customWidth="1"/>
    <col min="10499" max="10499" width="11.26953125" style="1070" customWidth="1"/>
    <col min="10500" max="10500" width="17" style="1070" customWidth="1"/>
    <col min="10501" max="10501" width="18.26953125" style="1070" customWidth="1"/>
    <col min="10502" max="10502" width="19" style="1070" customWidth="1"/>
    <col min="10503" max="10503" width="17.81640625" style="1070" customWidth="1"/>
    <col min="10504" max="10504" width="16.453125" style="1070" customWidth="1"/>
    <col min="10505" max="10508" width="15.453125" style="1070" customWidth="1"/>
    <col min="10509" max="10510" width="0" style="1070" hidden="1" customWidth="1"/>
    <col min="10511" max="10511" width="11.1796875" style="1070" customWidth="1"/>
    <col min="10512" max="10512" width="13.81640625" style="1070" customWidth="1"/>
    <col min="10513" max="10727" width="9.1796875" style="1070"/>
    <col min="10728" max="10728" width="6.1796875" style="1070" customWidth="1"/>
    <col min="10729" max="10729" width="37.54296875" style="1070" customWidth="1"/>
    <col min="10730" max="10730" width="13.26953125" style="1070" customWidth="1"/>
    <col min="10731" max="10731" width="19.54296875" style="1070" customWidth="1"/>
    <col min="10732" max="10732" width="11.81640625" style="1070" customWidth="1"/>
    <col min="10733" max="10733" width="14.54296875" style="1070" customWidth="1"/>
    <col min="10734" max="10734" width="12" style="1070" customWidth="1"/>
    <col min="10735" max="10735" width="11.7265625" style="1070" customWidth="1"/>
    <col min="10736" max="10736" width="12.81640625" style="1070" customWidth="1"/>
    <col min="10737" max="10737" width="13.26953125" style="1070" customWidth="1"/>
    <col min="10738" max="10738" width="12" style="1070" customWidth="1"/>
    <col min="10739" max="10739" width="15.7265625" style="1070" customWidth="1"/>
    <col min="10740" max="10740" width="13.1796875" style="1070" customWidth="1"/>
    <col min="10741" max="10741" width="14.453125" style="1070" customWidth="1"/>
    <col min="10742" max="10742" width="14" style="1070" customWidth="1"/>
    <col min="10743" max="10745" width="9.1796875" style="1070" customWidth="1"/>
    <col min="10746" max="10746" width="15.26953125" style="1070" customWidth="1"/>
    <col min="10747" max="10752" width="9.1796875" style="1070"/>
    <col min="10753" max="10753" width="6.453125" style="1070" customWidth="1"/>
    <col min="10754" max="10754" width="28.1796875" style="1070" customWidth="1"/>
    <col min="10755" max="10755" width="11.26953125" style="1070" customWidth="1"/>
    <col min="10756" max="10756" width="17" style="1070" customWidth="1"/>
    <col min="10757" max="10757" width="18.26953125" style="1070" customWidth="1"/>
    <col min="10758" max="10758" width="19" style="1070" customWidth="1"/>
    <col min="10759" max="10759" width="17.81640625" style="1070" customWidth="1"/>
    <col min="10760" max="10760" width="16.453125" style="1070" customWidth="1"/>
    <col min="10761" max="10764" width="15.453125" style="1070" customWidth="1"/>
    <col min="10765" max="10766" width="0" style="1070" hidden="1" customWidth="1"/>
    <col min="10767" max="10767" width="11.1796875" style="1070" customWidth="1"/>
    <col min="10768" max="10768" width="13.81640625" style="1070" customWidth="1"/>
    <col min="10769" max="10983" width="9.1796875" style="1070"/>
    <col min="10984" max="10984" width="6.1796875" style="1070" customWidth="1"/>
    <col min="10985" max="10985" width="37.54296875" style="1070" customWidth="1"/>
    <col min="10986" max="10986" width="13.26953125" style="1070" customWidth="1"/>
    <col min="10987" max="10987" width="19.54296875" style="1070" customWidth="1"/>
    <col min="10988" max="10988" width="11.81640625" style="1070" customWidth="1"/>
    <col min="10989" max="10989" width="14.54296875" style="1070" customWidth="1"/>
    <col min="10990" max="10990" width="12" style="1070" customWidth="1"/>
    <col min="10991" max="10991" width="11.7265625" style="1070" customWidth="1"/>
    <col min="10992" max="10992" width="12.81640625" style="1070" customWidth="1"/>
    <col min="10993" max="10993" width="13.26953125" style="1070" customWidth="1"/>
    <col min="10994" max="10994" width="12" style="1070" customWidth="1"/>
    <col min="10995" max="10995" width="15.7265625" style="1070" customWidth="1"/>
    <col min="10996" max="10996" width="13.1796875" style="1070" customWidth="1"/>
    <col min="10997" max="10997" width="14.453125" style="1070" customWidth="1"/>
    <col min="10998" max="10998" width="14" style="1070" customWidth="1"/>
    <col min="10999" max="11001" width="9.1796875" style="1070" customWidth="1"/>
    <col min="11002" max="11002" width="15.26953125" style="1070" customWidth="1"/>
    <col min="11003" max="11008" width="9.1796875" style="1070"/>
    <col min="11009" max="11009" width="6.453125" style="1070" customWidth="1"/>
    <col min="11010" max="11010" width="28.1796875" style="1070" customWidth="1"/>
    <col min="11011" max="11011" width="11.26953125" style="1070" customWidth="1"/>
    <col min="11012" max="11012" width="17" style="1070" customWidth="1"/>
    <col min="11013" max="11013" width="18.26953125" style="1070" customWidth="1"/>
    <col min="11014" max="11014" width="19" style="1070" customWidth="1"/>
    <col min="11015" max="11015" width="17.81640625" style="1070" customWidth="1"/>
    <col min="11016" max="11016" width="16.453125" style="1070" customWidth="1"/>
    <col min="11017" max="11020" width="15.453125" style="1070" customWidth="1"/>
    <col min="11021" max="11022" width="0" style="1070" hidden="1" customWidth="1"/>
    <col min="11023" max="11023" width="11.1796875" style="1070" customWidth="1"/>
    <col min="11024" max="11024" width="13.81640625" style="1070" customWidth="1"/>
    <col min="11025" max="11239" width="9.1796875" style="1070"/>
    <col min="11240" max="11240" width="6.1796875" style="1070" customWidth="1"/>
    <col min="11241" max="11241" width="37.54296875" style="1070" customWidth="1"/>
    <col min="11242" max="11242" width="13.26953125" style="1070" customWidth="1"/>
    <col min="11243" max="11243" width="19.54296875" style="1070" customWidth="1"/>
    <col min="11244" max="11244" width="11.81640625" style="1070" customWidth="1"/>
    <col min="11245" max="11245" width="14.54296875" style="1070" customWidth="1"/>
    <col min="11246" max="11246" width="12" style="1070" customWidth="1"/>
    <col min="11247" max="11247" width="11.7265625" style="1070" customWidth="1"/>
    <col min="11248" max="11248" width="12.81640625" style="1070" customWidth="1"/>
    <col min="11249" max="11249" width="13.26953125" style="1070" customWidth="1"/>
    <col min="11250" max="11250" width="12" style="1070" customWidth="1"/>
    <col min="11251" max="11251" width="15.7265625" style="1070" customWidth="1"/>
    <col min="11252" max="11252" width="13.1796875" style="1070" customWidth="1"/>
    <col min="11253" max="11253" width="14.453125" style="1070" customWidth="1"/>
    <col min="11254" max="11254" width="14" style="1070" customWidth="1"/>
    <col min="11255" max="11257" width="9.1796875" style="1070" customWidth="1"/>
    <col min="11258" max="11258" width="15.26953125" style="1070" customWidth="1"/>
    <col min="11259" max="11264" width="9.1796875" style="1070"/>
    <col min="11265" max="11265" width="6.453125" style="1070" customWidth="1"/>
    <col min="11266" max="11266" width="28.1796875" style="1070" customWidth="1"/>
    <col min="11267" max="11267" width="11.26953125" style="1070" customWidth="1"/>
    <col min="11268" max="11268" width="17" style="1070" customWidth="1"/>
    <col min="11269" max="11269" width="18.26953125" style="1070" customWidth="1"/>
    <col min="11270" max="11270" width="19" style="1070" customWidth="1"/>
    <col min="11271" max="11271" width="17.81640625" style="1070" customWidth="1"/>
    <col min="11272" max="11272" width="16.453125" style="1070" customWidth="1"/>
    <col min="11273" max="11276" width="15.453125" style="1070" customWidth="1"/>
    <col min="11277" max="11278" width="0" style="1070" hidden="1" customWidth="1"/>
    <col min="11279" max="11279" width="11.1796875" style="1070" customWidth="1"/>
    <col min="11280" max="11280" width="13.81640625" style="1070" customWidth="1"/>
    <col min="11281" max="11495" width="9.1796875" style="1070"/>
    <col min="11496" max="11496" width="6.1796875" style="1070" customWidth="1"/>
    <col min="11497" max="11497" width="37.54296875" style="1070" customWidth="1"/>
    <col min="11498" max="11498" width="13.26953125" style="1070" customWidth="1"/>
    <col min="11499" max="11499" width="19.54296875" style="1070" customWidth="1"/>
    <col min="11500" max="11500" width="11.81640625" style="1070" customWidth="1"/>
    <col min="11501" max="11501" width="14.54296875" style="1070" customWidth="1"/>
    <col min="11502" max="11502" width="12" style="1070" customWidth="1"/>
    <col min="11503" max="11503" width="11.7265625" style="1070" customWidth="1"/>
    <col min="11504" max="11504" width="12.81640625" style="1070" customWidth="1"/>
    <col min="11505" max="11505" width="13.26953125" style="1070" customWidth="1"/>
    <col min="11506" max="11506" width="12" style="1070" customWidth="1"/>
    <col min="11507" max="11507" width="15.7265625" style="1070" customWidth="1"/>
    <col min="11508" max="11508" width="13.1796875" style="1070" customWidth="1"/>
    <col min="11509" max="11509" width="14.453125" style="1070" customWidth="1"/>
    <col min="11510" max="11510" width="14" style="1070" customWidth="1"/>
    <col min="11511" max="11513" width="9.1796875" style="1070" customWidth="1"/>
    <col min="11514" max="11514" width="15.26953125" style="1070" customWidth="1"/>
    <col min="11515" max="11520" width="9.1796875" style="1070"/>
    <col min="11521" max="11521" width="6.453125" style="1070" customWidth="1"/>
    <col min="11522" max="11522" width="28.1796875" style="1070" customWidth="1"/>
    <col min="11523" max="11523" width="11.26953125" style="1070" customWidth="1"/>
    <col min="11524" max="11524" width="17" style="1070" customWidth="1"/>
    <col min="11525" max="11525" width="18.26953125" style="1070" customWidth="1"/>
    <col min="11526" max="11526" width="19" style="1070" customWidth="1"/>
    <col min="11527" max="11527" width="17.81640625" style="1070" customWidth="1"/>
    <col min="11528" max="11528" width="16.453125" style="1070" customWidth="1"/>
    <col min="11529" max="11532" width="15.453125" style="1070" customWidth="1"/>
    <col min="11533" max="11534" width="0" style="1070" hidden="1" customWidth="1"/>
    <col min="11535" max="11535" width="11.1796875" style="1070" customWidth="1"/>
    <col min="11536" max="11536" width="13.81640625" style="1070" customWidth="1"/>
    <col min="11537" max="11751" width="9.1796875" style="1070"/>
    <col min="11752" max="11752" width="6.1796875" style="1070" customWidth="1"/>
    <col min="11753" max="11753" width="37.54296875" style="1070" customWidth="1"/>
    <col min="11754" max="11754" width="13.26953125" style="1070" customWidth="1"/>
    <col min="11755" max="11755" width="19.54296875" style="1070" customWidth="1"/>
    <col min="11756" max="11756" width="11.81640625" style="1070" customWidth="1"/>
    <col min="11757" max="11757" width="14.54296875" style="1070" customWidth="1"/>
    <col min="11758" max="11758" width="12" style="1070" customWidth="1"/>
    <col min="11759" max="11759" width="11.7265625" style="1070" customWidth="1"/>
    <col min="11760" max="11760" width="12.81640625" style="1070" customWidth="1"/>
    <col min="11761" max="11761" width="13.26953125" style="1070" customWidth="1"/>
    <col min="11762" max="11762" width="12" style="1070" customWidth="1"/>
    <col min="11763" max="11763" width="15.7265625" style="1070" customWidth="1"/>
    <col min="11764" max="11764" width="13.1796875" style="1070" customWidth="1"/>
    <col min="11765" max="11765" width="14.453125" style="1070" customWidth="1"/>
    <col min="11766" max="11766" width="14" style="1070" customWidth="1"/>
    <col min="11767" max="11769" width="9.1796875" style="1070" customWidth="1"/>
    <col min="11770" max="11770" width="15.26953125" style="1070" customWidth="1"/>
    <col min="11771" max="11776" width="9.1796875" style="1070"/>
    <col min="11777" max="11777" width="6.453125" style="1070" customWidth="1"/>
    <col min="11778" max="11778" width="28.1796875" style="1070" customWidth="1"/>
    <col min="11779" max="11779" width="11.26953125" style="1070" customWidth="1"/>
    <col min="11780" max="11780" width="17" style="1070" customWidth="1"/>
    <col min="11781" max="11781" width="18.26953125" style="1070" customWidth="1"/>
    <col min="11782" max="11782" width="19" style="1070" customWidth="1"/>
    <col min="11783" max="11783" width="17.81640625" style="1070" customWidth="1"/>
    <col min="11784" max="11784" width="16.453125" style="1070" customWidth="1"/>
    <col min="11785" max="11788" width="15.453125" style="1070" customWidth="1"/>
    <col min="11789" max="11790" width="0" style="1070" hidden="1" customWidth="1"/>
    <col min="11791" max="11791" width="11.1796875" style="1070" customWidth="1"/>
    <col min="11792" max="11792" width="13.81640625" style="1070" customWidth="1"/>
    <col min="11793" max="12007" width="9.1796875" style="1070"/>
    <col min="12008" max="12008" width="6.1796875" style="1070" customWidth="1"/>
    <col min="12009" max="12009" width="37.54296875" style="1070" customWidth="1"/>
    <col min="12010" max="12010" width="13.26953125" style="1070" customWidth="1"/>
    <col min="12011" max="12011" width="19.54296875" style="1070" customWidth="1"/>
    <col min="12012" max="12012" width="11.81640625" style="1070" customWidth="1"/>
    <col min="12013" max="12013" width="14.54296875" style="1070" customWidth="1"/>
    <col min="12014" max="12014" width="12" style="1070" customWidth="1"/>
    <col min="12015" max="12015" width="11.7265625" style="1070" customWidth="1"/>
    <col min="12016" max="12016" width="12.81640625" style="1070" customWidth="1"/>
    <col min="12017" max="12017" width="13.26953125" style="1070" customWidth="1"/>
    <col min="12018" max="12018" width="12" style="1070" customWidth="1"/>
    <col min="12019" max="12019" width="15.7265625" style="1070" customWidth="1"/>
    <col min="12020" max="12020" width="13.1796875" style="1070" customWidth="1"/>
    <col min="12021" max="12021" width="14.453125" style="1070" customWidth="1"/>
    <col min="12022" max="12022" width="14" style="1070" customWidth="1"/>
    <col min="12023" max="12025" width="9.1796875" style="1070" customWidth="1"/>
    <col min="12026" max="12026" width="15.26953125" style="1070" customWidth="1"/>
    <col min="12027" max="12032" width="9.1796875" style="1070"/>
    <col min="12033" max="12033" width="6.453125" style="1070" customWidth="1"/>
    <col min="12034" max="12034" width="28.1796875" style="1070" customWidth="1"/>
    <col min="12035" max="12035" width="11.26953125" style="1070" customWidth="1"/>
    <col min="12036" max="12036" width="17" style="1070" customWidth="1"/>
    <col min="12037" max="12037" width="18.26953125" style="1070" customWidth="1"/>
    <col min="12038" max="12038" width="19" style="1070" customWidth="1"/>
    <col min="12039" max="12039" width="17.81640625" style="1070" customWidth="1"/>
    <col min="12040" max="12040" width="16.453125" style="1070" customWidth="1"/>
    <col min="12041" max="12044" width="15.453125" style="1070" customWidth="1"/>
    <col min="12045" max="12046" width="0" style="1070" hidden="1" customWidth="1"/>
    <col min="12047" max="12047" width="11.1796875" style="1070" customWidth="1"/>
    <col min="12048" max="12048" width="13.81640625" style="1070" customWidth="1"/>
    <col min="12049" max="12263" width="9.1796875" style="1070"/>
    <col min="12264" max="12264" width="6.1796875" style="1070" customWidth="1"/>
    <col min="12265" max="12265" width="37.54296875" style="1070" customWidth="1"/>
    <col min="12266" max="12266" width="13.26953125" style="1070" customWidth="1"/>
    <col min="12267" max="12267" width="19.54296875" style="1070" customWidth="1"/>
    <col min="12268" max="12268" width="11.81640625" style="1070" customWidth="1"/>
    <col min="12269" max="12269" width="14.54296875" style="1070" customWidth="1"/>
    <col min="12270" max="12270" width="12" style="1070" customWidth="1"/>
    <col min="12271" max="12271" width="11.7265625" style="1070" customWidth="1"/>
    <col min="12272" max="12272" width="12.81640625" style="1070" customWidth="1"/>
    <col min="12273" max="12273" width="13.26953125" style="1070" customWidth="1"/>
    <col min="12274" max="12274" width="12" style="1070" customWidth="1"/>
    <col min="12275" max="12275" width="15.7265625" style="1070" customWidth="1"/>
    <col min="12276" max="12276" width="13.1796875" style="1070" customWidth="1"/>
    <col min="12277" max="12277" width="14.453125" style="1070" customWidth="1"/>
    <col min="12278" max="12278" width="14" style="1070" customWidth="1"/>
    <col min="12279" max="12281" width="9.1796875" style="1070" customWidth="1"/>
    <col min="12282" max="12282" width="15.26953125" style="1070" customWidth="1"/>
    <col min="12283" max="12288" width="9.1796875" style="1070"/>
    <col min="12289" max="12289" width="6.453125" style="1070" customWidth="1"/>
    <col min="12290" max="12290" width="28.1796875" style="1070" customWidth="1"/>
    <col min="12291" max="12291" width="11.26953125" style="1070" customWidth="1"/>
    <col min="12292" max="12292" width="17" style="1070" customWidth="1"/>
    <col min="12293" max="12293" width="18.26953125" style="1070" customWidth="1"/>
    <col min="12294" max="12294" width="19" style="1070" customWidth="1"/>
    <col min="12295" max="12295" width="17.81640625" style="1070" customWidth="1"/>
    <col min="12296" max="12296" width="16.453125" style="1070" customWidth="1"/>
    <col min="12297" max="12300" width="15.453125" style="1070" customWidth="1"/>
    <col min="12301" max="12302" width="0" style="1070" hidden="1" customWidth="1"/>
    <col min="12303" max="12303" width="11.1796875" style="1070" customWidth="1"/>
    <col min="12304" max="12304" width="13.81640625" style="1070" customWidth="1"/>
    <col min="12305" max="12519" width="9.1796875" style="1070"/>
    <col min="12520" max="12520" width="6.1796875" style="1070" customWidth="1"/>
    <col min="12521" max="12521" width="37.54296875" style="1070" customWidth="1"/>
    <col min="12522" max="12522" width="13.26953125" style="1070" customWidth="1"/>
    <col min="12523" max="12523" width="19.54296875" style="1070" customWidth="1"/>
    <col min="12524" max="12524" width="11.81640625" style="1070" customWidth="1"/>
    <col min="12525" max="12525" width="14.54296875" style="1070" customWidth="1"/>
    <col min="12526" max="12526" width="12" style="1070" customWidth="1"/>
    <col min="12527" max="12527" width="11.7265625" style="1070" customWidth="1"/>
    <col min="12528" max="12528" width="12.81640625" style="1070" customWidth="1"/>
    <col min="12529" max="12529" width="13.26953125" style="1070" customWidth="1"/>
    <col min="12530" max="12530" width="12" style="1070" customWidth="1"/>
    <col min="12531" max="12531" width="15.7265625" style="1070" customWidth="1"/>
    <col min="12532" max="12532" width="13.1796875" style="1070" customWidth="1"/>
    <col min="12533" max="12533" width="14.453125" style="1070" customWidth="1"/>
    <col min="12534" max="12534" width="14" style="1070" customWidth="1"/>
    <col min="12535" max="12537" width="9.1796875" style="1070" customWidth="1"/>
    <col min="12538" max="12538" width="15.26953125" style="1070" customWidth="1"/>
    <col min="12539" max="12544" width="9.1796875" style="1070"/>
    <col min="12545" max="12545" width="6.453125" style="1070" customWidth="1"/>
    <col min="12546" max="12546" width="28.1796875" style="1070" customWidth="1"/>
    <col min="12547" max="12547" width="11.26953125" style="1070" customWidth="1"/>
    <col min="12548" max="12548" width="17" style="1070" customWidth="1"/>
    <col min="12549" max="12549" width="18.26953125" style="1070" customWidth="1"/>
    <col min="12550" max="12550" width="19" style="1070" customWidth="1"/>
    <col min="12551" max="12551" width="17.81640625" style="1070" customWidth="1"/>
    <col min="12552" max="12552" width="16.453125" style="1070" customWidth="1"/>
    <col min="12553" max="12556" width="15.453125" style="1070" customWidth="1"/>
    <col min="12557" max="12558" width="0" style="1070" hidden="1" customWidth="1"/>
    <col min="12559" max="12559" width="11.1796875" style="1070" customWidth="1"/>
    <col min="12560" max="12560" width="13.81640625" style="1070" customWidth="1"/>
    <col min="12561" max="12775" width="9.1796875" style="1070"/>
    <col min="12776" max="12776" width="6.1796875" style="1070" customWidth="1"/>
    <col min="12777" max="12777" width="37.54296875" style="1070" customWidth="1"/>
    <col min="12778" max="12778" width="13.26953125" style="1070" customWidth="1"/>
    <col min="12779" max="12779" width="19.54296875" style="1070" customWidth="1"/>
    <col min="12780" max="12780" width="11.81640625" style="1070" customWidth="1"/>
    <col min="12781" max="12781" width="14.54296875" style="1070" customWidth="1"/>
    <col min="12782" max="12782" width="12" style="1070" customWidth="1"/>
    <col min="12783" max="12783" width="11.7265625" style="1070" customWidth="1"/>
    <col min="12784" max="12784" width="12.81640625" style="1070" customWidth="1"/>
    <col min="12785" max="12785" width="13.26953125" style="1070" customWidth="1"/>
    <col min="12786" max="12786" width="12" style="1070" customWidth="1"/>
    <col min="12787" max="12787" width="15.7265625" style="1070" customWidth="1"/>
    <col min="12788" max="12788" width="13.1796875" style="1070" customWidth="1"/>
    <col min="12789" max="12789" width="14.453125" style="1070" customWidth="1"/>
    <col min="12790" max="12790" width="14" style="1070" customWidth="1"/>
    <col min="12791" max="12793" width="9.1796875" style="1070" customWidth="1"/>
    <col min="12794" max="12794" width="15.26953125" style="1070" customWidth="1"/>
    <col min="12795" max="12800" width="9.1796875" style="1070"/>
    <col min="12801" max="12801" width="6.453125" style="1070" customWidth="1"/>
    <col min="12802" max="12802" width="28.1796875" style="1070" customWidth="1"/>
    <col min="12803" max="12803" width="11.26953125" style="1070" customWidth="1"/>
    <col min="12804" max="12804" width="17" style="1070" customWidth="1"/>
    <col min="12805" max="12805" width="18.26953125" style="1070" customWidth="1"/>
    <col min="12806" max="12806" width="19" style="1070" customWidth="1"/>
    <col min="12807" max="12807" width="17.81640625" style="1070" customWidth="1"/>
    <col min="12808" max="12808" width="16.453125" style="1070" customWidth="1"/>
    <col min="12809" max="12812" width="15.453125" style="1070" customWidth="1"/>
    <col min="12813" max="12814" width="0" style="1070" hidden="1" customWidth="1"/>
    <col min="12815" max="12815" width="11.1796875" style="1070" customWidth="1"/>
    <col min="12816" max="12816" width="13.81640625" style="1070" customWidth="1"/>
    <col min="12817" max="13031" width="9.1796875" style="1070"/>
    <col min="13032" max="13032" width="6.1796875" style="1070" customWidth="1"/>
    <col min="13033" max="13033" width="37.54296875" style="1070" customWidth="1"/>
    <col min="13034" max="13034" width="13.26953125" style="1070" customWidth="1"/>
    <col min="13035" max="13035" width="19.54296875" style="1070" customWidth="1"/>
    <col min="13036" max="13036" width="11.81640625" style="1070" customWidth="1"/>
    <col min="13037" max="13037" width="14.54296875" style="1070" customWidth="1"/>
    <col min="13038" max="13038" width="12" style="1070" customWidth="1"/>
    <col min="13039" max="13039" width="11.7265625" style="1070" customWidth="1"/>
    <col min="13040" max="13040" width="12.81640625" style="1070" customWidth="1"/>
    <col min="13041" max="13041" width="13.26953125" style="1070" customWidth="1"/>
    <col min="13042" max="13042" width="12" style="1070" customWidth="1"/>
    <col min="13043" max="13043" width="15.7265625" style="1070" customWidth="1"/>
    <col min="13044" max="13044" width="13.1796875" style="1070" customWidth="1"/>
    <col min="13045" max="13045" width="14.453125" style="1070" customWidth="1"/>
    <col min="13046" max="13046" width="14" style="1070" customWidth="1"/>
    <col min="13047" max="13049" width="9.1796875" style="1070" customWidth="1"/>
    <col min="13050" max="13050" width="15.26953125" style="1070" customWidth="1"/>
    <col min="13051" max="13056" width="9.1796875" style="1070"/>
    <col min="13057" max="13057" width="6.453125" style="1070" customWidth="1"/>
    <col min="13058" max="13058" width="28.1796875" style="1070" customWidth="1"/>
    <col min="13059" max="13059" width="11.26953125" style="1070" customWidth="1"/>
    <col min="13060" max="13060" width="17" style="1070" customWidth="1"/>
    <col min="13061" max="13061" width="18.26953125" style="1070" customWidth="1"/>
    <col min="13062" max="13062" width="19" style="1070" customWidth="1"/>
    <col min="13063" max="13063" width="17.81640625" style="1070" customWidth="1"/>
    <col min="13064" max="13064" width="16.453125" style="1070" customWidth="1"/>
    <col min="13065" max="13068" width="15.453125" style="1070" customWidth="1"/>
    <col min="13069" max="13070" width="0" style="1070" hidden="1" customWidth="1"/>
    <col min="13071" max="13071" width="11.1796875" style="1070" customWidth="1"/>
    <col min="13072" max="13072" width="13.81640625" style="1070" customWidth="1"/>
    <col min="13073" max="13287" width="9.1796875" style="1070"/>
    <col min="13288" max="13288" width="6.1796875" style="1070" customWidth="1"/>
    <col min="13289" max="13289" width="37.54296875" style="1070" customWidth="1"/>
    <col min="13290" max="13290" width="13.26953125" style="1070" customWidth="1"/>
    <col min="13291" max="13291" width="19.54296875" style="1070" customWidth="1"/>
    <col min="13292" max="13292" width="11.81640625" style="1070" customWidth="1"/>
    <col min="13293" max="13293" width="14.54296875" style="1070" customWidth="1"/>
    <col min="13294" max="13294" width="12" style="1070" customWidth="1"/>
    <col min="13295" max="13295" width="11.7265625" style="1070" customWidth="1"/>
    <col min="13296" max="13296" width="12.81640625" style="1070" customWidth="1"/>
    <col min="13297" max="13297" width="13.26953125" style="1070" customWidth="1"/>
    <col min="13298" max="13298" width="12" style="1070" customWidth="1"/>
    <col min="13299" max="13299" width="15.7265625" style="1070" customWidth="1"/>
    <col min="13300" max="13300" width="13.1796875" style="1070" customWidth="1"/>
    <col min="13301" max="13301" width="14.453125" style="1070" customWidth="1"/>
    <col min="13302" max="13302" width="14" style="1070" customWidth="1"/>
    <col min="13303" max="13305" width="9.1796875" style="1070" customWidth="1"/>
    <col min="13306" max="13306" width="15.26953125" style="1070" customWidth="1"/>
    <col min="13307" max="13312" width="9.1796875" style="1070"/>
    <col min="13313" max="13313" width="6.453125" style="1070" customWidth="1"/>
    <col min="13314" max="13314" width="28.1796875" style="1070" customWidth="1"/>
    <col min="13315" max="13315" width="11.26953125" style="1070" customWidth="1"/>
    <col min="13316" max="13316" width="17" style="1070" customWidth="1"/>
    <col min="13317" max="13317" width="18.26953125" style="1070" customWidth="1"/>
    <col min="13318" max="13318" width="19" style="1070" customWidth="1"/>
    <col min="13319" max="13319" width="17.81640625" style="1070" customWidth="1"/>
    <col min="13320" max="13320" width="16.453125" style="1070" customWidth="1"/>
    <col min="13321" max="13324" width="15.453125" style="1070" customWidth="1"/>
    <col min="13325" max="13326" width="0" style="1070" hidden="1" customWidth="1"/>
    <col min="13327" max="13327" width="11.1796875" style="1070" customWidth="1"/>
    <col min="13328" max="13328" width="13.81640625" style="1070" customWidth="1"/>
    <col min="13329" max="13543" width="9.1796875" style="1070"/>
    <col min="13544" max="13544" width="6.1796875" style="1070" customWidth="1"/>
    <col min="13545" max="13545" width="37.54296875" style="1070" customWidth="1"/>
    <col min="13546" max="13546" width="13.26953125" style="1070" customWidth="1"/>
    <col min="13547" max="13547" width="19.54296875" style="1070" customWidth="1"/>
    <col min="13548" max="13548" width="11.81640625" style="1070" customWidth="1"/>
    <col min="13549" max="13549" width="14.54296875" style="1070" customWidth="1"/>
    <col min="13550" max="13550" width="12" style="1070" customWidth="1"/>
    <col min="13551" max="13551" width="11.7265625" style="1070" customWidth="1"/>
    <col min="13552" max="13552" width="12.81640625" style="1070" customWidth="1"/>
    <col min="13553" max="13553" width="13.26953125" style="1070" customWidth="1"/>
    <col min="13554" max="13554" width="12" style="1070" customWidth="1"/>
    <col min="13555" max="13555" width="15.7265625" style="1070" customWidth="1"/>
    <col min="13556" max="13556" width="13.1796875" style="1070" customWidth="1"/>
    <col min="13557" max="13557" width="14.453125" style="1070" customWidth="1"/>
    <col min="13558" max="13558" width="14" style="1070" customWidth="1"/>
    <col min="13559" max="13561" width="9.1796875" style="1070" customWidth="1"/>
    <col min="13562" max="13562" width="15.26953125" style="1070" customWidth="1"/>
    <col min="13563" max="13568" width="9.1796875" style="1070"/>
    <col min="13569" max="13569" width="6.453125" style="1070" customWidth="1"/>
    <col min="13570" max="13570" width="28.1796875" style="1070" customWidth="1"/>
    <col min="13571" max="13571" width="11.26953125" style="1070" customWidth="1"/>
    <col min="13572" max="13572" width="17" style="1070" customWidth="1"/>
    <col min="13573" max="13573" width="18.26953125" style="1070" customWidth="1"/>
    <col min="13574" max="13574" width="19" style="1070" customWidth="1"/>
    <col min="13575" max="13575" width="17.81640625" style="1070" customWidth="1"/>
    <col min="13576" max="13576" width="16.453125" style="1070" customWidth="1"/>
    <col min="13577" max="13580" width="15.453125" style="1070" customWidth="1"/>
    <col min="13581" max="13582" width="0" style="1070" hidden="1" customWidth="1"/>
    <col min="13583" max="13583" width="11.1796875" style="1070" customWidth="1"/>
    <col min="13584" max="13584" width="13.81640625" style="1070" customWidth="1"/>
    <col min="13585" max="13799" width="9.1796875" style="1070"/>
    <col min="13800" max="13800" width="6.1796875" style="1070" customWidth="1"/>
    <col min="13801" max="13801" width="37.54296875" style="1070" customWidth="1"/>
    <col min="13802" max="13802" width="13.26953125" style="1070" customWidth="1"/>
    <col min="13803" max="13803" width="19.54296875" style="1070" customWidth="1"/>
    <col min="13804" max="13804" width="11.81640625" style="1070" customWidth="1"/>
    <col min="13805" max="13805" width="14.54296875" style="1070" customWidth="1"/>
    <col min="13806" max="13806" width="12" style="1070" customWidth="1"/>
    <col min="13807" max="13807" width="11.7265625" style="1070" customWidth="1"/>
    <col min="13808" max="13808" width="12.81640625" style="1070" customWidth="1"/>
    <col min="13809" max="13809" width="13.26953125" style="1070" customWidth="1"/>
    <col min="13810" max="13810" width="12" style="1070" customWidth="1"/>
    <col min="13811" max="13811" width="15.7265625" style="1070" customWidth="1"/>
    <col min="13812" max="13812" width="13.1796875" style="1070" customWidth="1"/>
    <col min="13813" max="13813" width="14.453125" style="1070" customWidth="1"/>
    <col min="13814" max="13814" width="14" style="1070" customWidth="1"/>
    <col min="13815" max="13817" width="9.1796875" style="1070" customWidth="1"/>
    <col min="13818" max="13818" width="15.26953125" style="1070" customWidth="1"/>
    <col min="13819" max="13824" width="9.1796875" style="1070"/>
    <col min="13825" max="13825" width="6.453125" style="1070" customWidth="1"/>
    <col min="13826" max="13826" width="28.1796875" style="1070" customWidth="1"/>
    <col min="13827" max="13827" width="11.26953125" style="1070" customWidth="1"/>
    <col min="13828" max="13828" width="17" style="1070" customWidth="1"/>
    <col min="13829" max="13829" width="18.26953125" style="1070" customWidth="1"/>
    <col min="13830" max="13830" width="19" style="1070" customWidth="1"/>
    <col min="13831" max="13831" width="17.81640625" style="1070" customWidth="1"/>
    <col min="13832" max="13832" width="16.453125" style="1070" customWidth="1"/>
    <col min="13833" max="13836" width="15.453125" style="1070" customWidth="1"/>
    <col min="13837" max="13838" width="0" style="1070" hidden="1" customWidth="1"/>
    <col min="13839" max="13839" width="11.1796875" style="1070" customWidth="1"/>
    <col min="13840" max="13840" width="13.81640625" style="1070" customWidth="1"/>
    <col min="13841" max="14055" width="9.1796875" style="1070"/>
    <col min="14056" max="14056" width="6.1796875" style="1070" customWidth="1"/>
    <col min="14057" max="14057" width="37.54296875" style="1070" customWidth="1"/>
    <col min="14058" max="14058" width="13.26953125" style="1070" customWidth="1"/>
    <col min="14059" max="14059" width="19.54296875" style="1070" customWidth="1"/>
    <col min="14060" max="14060" width="11.81640625" style="1070" customWidth="1"/>
    <col min="14061" max="14061" width="14.54296875" style="1070" customWidth="1"/>
    <col min="14062" max="14062" width="12" style="1070" customWidth="1"/>
    <col min="14063" max="14063" width="11.7265625" style="1070" customWidth="1"/>
    <col min="14064" max="14064" width="12.81640625" style="1070" customWidth="1"/>
    <col min="14065" max="14065" width="13.26953125" style="1070" customWidth="1"/>
    <col min="14066" max="14066" width="12" style="1070" customWidth="1"/>
    <col min="14067" max="14067" width="15.7265625" style="1070" customWidth="1"/>
    <col min="14068" max="14068" width="13.1796875" style="1070" customWidth="1"/>
    <col min="14069" max="14069" width="14.453125" style="1070" customWidth="1"/>
    <col min="14070" max="14070" width="14" style="1070" customWidth="1"/>
    <col min="14071" max="14073" width="9.1796875" style="1070" customWidth="1"/>
    <col min="14074" max="14074" width="15.26953125" style="1070" customWidth="1"/>
    <col min="14075" max="14080" width="9.1796875" style="1070"/>
    <col min="14081" max="14081" width="6.453125" style="1070" customWidth="1"/>
    <col min="14082" max="14082" width="28.1796875" style="1070" customWidth="1"/>
    <col min="14083" max="14083" width="11.26953125" style="1070" customWidth="1"/>
    <col min="14084" max="14084" width="17" style="1070" customWidth="1"/>
    <col min="14085" max="14085" width="18.26953125" style="1070" customWidth="1"/>
    <col min="14086" max="14086" width="19" style="1070" customWidth="1"/>
    <col min="14087" max="14087" width="17.81640625" style="1070" customWidth="1"/>
    <col min="14088" max="14088" width="16.453125" style="1070" customWidth="1"/>
    <col min="14089" max="14092" width="15.453125" style="1070" customWidth="1"/>
    <col min="14093" max="14094" width="0" style="1070" hidden="1" customWidth="1"/>
    <col min="14095" max="14095" width="11.1796875" style="1070" customWidth="1"/>
    <col min="14096" max="14096" width="13.81640625" style="1070" customWidth="1"/>
    <col min="14097" max="14311" width="9.1796875" style="1070"/>
    <col min="14312" max="14312" width="6.1796875" style="1070" customWidth="1"/>
    <col min="14313" max="14313" width="37.54296875" style="1070" customWidth="1"/>
    <col min="14314" max="14314" width="13.26953125" style="1070" customWidth="1"/>
    <col min="14315" max="14315" width="19.54296875" style="1070" customWidth="1"/>
    <col min="14316" max="14316" width="11.81640625" style="1070" customWidth="1"/>
    <col min="14317" max="14317" width="14.54296875" style="1070" customWidth="1"/>
    <col min="14318" max="14318" width="12" style="1070" customWidth="1"/>
    <col min="14319" max="14319" width="11.7265625" style="1070" customWidth="1"/>
    <col min="14320" max="14320" width="12.81640625" style="1070" customWidth="1"/>
    <col min="14321" max="14321" width="13.26953125" style="1070" customWidth="1"/>
    <col min="14322" max="14322" width="12" style="1070" customWidth="1"/>
    <col min="14323" max="14323" width="15.7265625" style="1070" customWidth="1"/>
    <col min="14324" max="14324" width="13.1796875" style="1070" customWidth="1"/>
    <col min="14325" max="14325" width="14.453125" style="1070" customWidth="1"/>
    <col min="14326" max="14326" width="14" style="1070" customWidth="1"/>
    <col min="14327" max="14329" width="9.1796875" style="1070" customWidth="1"/>
    <col min="14330" max="14330" width="15.26953125" style="1070" customWidth="1"/>
    <col min="14331" max="14336" width="9.1796875" style="1070"/>
    <col min="14337" max="14337" width="6.453125" style="1070" customWidth="1"/>
    <col min="14338" max="14338" width="28.1796875" style="1070" customWidth="1"/>
    <col min="14339" max="14339" width="11.26953125" style="1070" customWidth="1"/>
    <col min="14340" max="14340" width="17" style="1070" customWidth="1"/>
    <col min="14341" max="14341" width="18.26953125" style="1070" customWidth="1"/>
    <col min="14342" max="14342" width="19" style="1070" customWidth="1"/>
    <col min="14343" max="14343" width="17.81640625" style="1070" customWidth="1"/>
    <col min="14344" max="14344" width="16.453125" style="1070" customWidth="1"/>
    <col min="14345" max="14348" width="15.453125" style="1070" customWidth="1"/>
    <col min="14349" max="14350" width="0" style="1070" hidden="1" customWidth="1"/>
    <col min="14351" max="14351" width="11.1796875" style="1070" customWidth="1"/>
    <col min="14352" max="14352" width="13.81640625" style="1070" customWidth="1"/>
    <col min="14353" max="14567" width="9.1796875" style="1070"/>
    <col min="14568" max="14568" width="6.1796875" style="1070" customWidth="1"/>
    <col min="14569" max="14569" width="37.54296875" style="1070" customWidth="1"/>
    <col min="14570" max="14570" width="13.26953125" style="1070" customWidth="1"/>
    <col min="14571" max="14571" width="19.54296875" style="1070" customWidth="1"/>
    <col min="14572" max="14572" width="11.81640625" style="1070" customWidth="1"/>
    <col min="14573" max="14573" width="14.54296875" style="1070" customWidth="1"/>
    <col min="14574" max="14574" width="12" style="1070" customWidth="1"/>
    <col min="14575" max="14575" width="11.7265625" style="1070" customWidth="1"/>
    <col min="14576" max="14576" width="12.81640625" style="1070" customWidth="1"/>
    <col min="14577" max="14577" width="13.26953125" style="1070" customWidth="1"/>
    <col min="14578" max="14578" width="12" style="1070" customWidth="1"/>
    <col min="14579" max="14579" width="15.7265625" style="1070" customWidth="1"/>
    <col min="14580" max="14580" width="13.1796875" style="1070" customWidth="1"/>
    <col min="14581" max="14581" width="14.453125" style="1070" customWidth="1"/>
    <col min="14582" max="14582" width="14" style="1070" customWidth="1"/>
    <col min="14583" max="14585" width="9.1796875" style="1070" customWidth="1"/>
    <col min="14586" max="14586" width="15.26953125" style="1070" customWidth="1"/>
    <col min="14587" max="14592" width="9.1796875" style="1070"/>
    <col min="14593" max="14593" width="6.453125" style="1070" customWidth="1"/>
    <col min="14594" max="14594" width="28.1796875" style="1070" customWidth="1"/>
    <col min="14595" max="14595" width="11.26953125" style="1070" customWidth="1"/>
    <col min="14596" max="14596" width="17" style="1070" customWidth="1"/>
    <col min="14597" max="14597" width="18.26953125" style="1070" customWidth="1"/>
    <col min="14598" max="14598" width="19" style="1070" customWidth="1"/>
    <col min="14599" max="14599" width="17.81640625" style="1070" customWidth="1"/>
    <col min="14600" max="14600" width="16.453125" style="1070" customWidth="1"/>
    <col min="14601" max="14604" width="15.453125" style="1070" customWidth="1"/>
    <col min="14605" max="14606" width="0" style="1070" hidden="1" customWidth="1"/>
    <col min="14607" max="14607" width="11.1796875" style="1070" customWidth="1"/>
    <col min="14608" max="14608" width="13.81640625" style="1070" customWidth="1"/>
    <col min="14609" max="14823" width="9.1796875" style="1070"/>
    <col min="14824" max="14824" width="6.1796875" style="1070" customWidth="1"/>
    <col min="14825" max="14825" width="37.54296875" style="1070" customWidth="1"/>
    <col min="14826" max="14826" width="13.26953125" style="1070" customWidth="1"/>
    <col min="14827" max="14827" width="19.54296875" style="1070" customWidth="1"/>
    <col min="14828" max="14828" width="11.81640625" style="1070" customWidth="1"/>
    <col min="14829" max="14829" width="14.54296875" style="1070" customWidth="1"/>
    <col min="14830" max="14830" width="12" style="1070" customWidth="1"/>
    <col min="14831" max="14831" width="11.7265625" style="1070" customWidth="1"/>
    <col min="14832" max="14832" width="12.81640625" style="1070" customWidth="1"/>
    <col min="14833" max="14833" width="13.26953125" style="1070" customWidth="1"/>
    <col min="14834" max="14834" width="12" style="1070" customWidth="1"/>
    <col min="14835" max="14835" width="15.7265625" style="1070" customWidth="1"/>
    <col min="14836" max="14836" width="13.1796875" style="1070" customWidth="1"/>
    <col min="14837" max="14837" width="14.453125" style="1070" customWidth="1"/>
    <col min="14838" max="14838" width="14" style="1070" customWidth="1"/>
    <col min="14839" max="14841" width="9.1796875" style="1070" customWidth="1"/>
    <col min="14842" max="14842" width="15.26953125" style="1070" customWidth="1"/>
    <col min="14843" max="14848" width="9.1796875" style="1070"/>
    <col min="14849" max="14849" width="6.453125" style="1070" customWidth="1"/>
    <col min="14850" max="14850" width="28.1796875" style="1070" customWidth="1"/>
    <col min="14851" max="14851" width="11.26953125" style="1070" customWidth="1"/>
    <col min="14852" max="14852" width="17" style="1070" customWidth="1"/>
    <col min="14853" max="14853" width="18.26953125" style="1070" customWidth="1"/>
    <col min="14854" max="14854" width="19" style="1070" customWidth="1"/>
    <col min="14855" max="14855" width="17.81640625" style="1070" customWidth="1"/>
    <col min="14856" max="14856" width="16.453125" style="1070" customWidth="1"/>
    <col min="14857" max="14860" width="15.453125" style="1070" customWidth="1"/>
    <col min="14861" max="14862" width="0" style="1070" hidden="1" customWidth="1"/>
    <col min="14863" max="14863" width="11.1796875" style="1070" customWidth="1"/>
    <col min="14864" max="14864" width="13.81640625" style="1070" customWidth="1"/>
    <col min="14865" max="15079" width="9.1796875" style="1070"/>
    <col min="15080" max="15080" width="6.1796875" style="1070" customWidth="1"/>
    <col min="15081" max="15081" width="37.54296875" style="1070" customWidth="1"/>
    <col min="15082" max="15082" width="13.26953125" style="1070" customWidth="1"/>
    <col min="15083" max="15083" width="19.54296875" style="1070" customWidth="1"/>
    <col min="15084" max="15084" width="11.81640625" style="1070" customWidth="1"/>
    <col min="15085" max="15085" width="14.54296875" style="1070" customWidth="1"/>
    <col min="15086" max="15086" width="12" style="1070" customWidth="1"/>
    <col min="15087" max="15087" width="11.7265625" style="1070" customWidth="1"/>
    <col min="15088" max="15088" width="12.81640625" style="1070" customWidth="1"/>
    <col min="15089" max="15089" width="13.26953125" style="1070" customWidth="1"/>
    <col min="15090" max="15090" width="12" style="1070" customWidth="1"/>
    <col min="15091" max="15091" width="15.7265625" style="1070" customWidth="1"/>
    <col min="15092" max="15092" width="13.1796875" style="1070" customWidth="1"/>
    <col min="15093" max="15093" width="14.453125" style="1070" customWidth="1"/>
    <col min="15094" max="15094" width="14" style="1070" customWidth="1"/>
    <col min="15095" max="15097" width="9.1796875" style="1070" customWidth="1"/>
    <col min="15098" max="15098" width="15.26953125" style="1070" customWidth="1"/>
    <col min="15099" max="15104" width="9.1796875" style="1070"/>
    <col min="15105" max="15105" width="6.453125" style="1070" customWidth="1"/>
    <col min="15106" max="15106" width="28.1796875" style="1070" customWidth="1"/>
    <col min="15107" max="15107" width="11.26953125" style="1070" customWidth="1"/>
    <col min="15108" max="15108" width="17" style="1070" customWidth="1"/>
    <col min="15109" max="15109" width="18.26953125" style="1070" customWidth="1"/>
    <col min="15110" max="15110" width="19" style="1070" customWidth="1"/>
    <col min="15111" max="15111" width="17.81640625" style="1070" customWidth="1"/>
    <col min="15112" max="15112" width="16.453125" style="1070" customWidth="1"/>
    <col min="15113" max="15116" width="15.453125" style="1070" customWidth="1"/>
    <col min="15117" max="15118" width="0" style="1070" hidden="1" customWidth="1"/>
    <col min="15119" max="15119" width="11.1796875" style="1070" customWidth="1"/>
    <col min="15120" max="15120" width="13.81640625" style="1070" customWidth="1"/>
    <col min="15121" max="15335" width="9.1796875" style="1070"/>
    <col min="15336" max="15336" width="6.1796875" style="1070" customWidth="1"/>
    <col min="15337" max="15337" width="37.54296875" style="1070" customWidth="1"/>
    <col min="15338" max="15338" width="13.26953125" style="1070" customWidth="1"/>
    <col min="15339" max="15339" width="19.54296875" style="1070" customWidth="1"/>
    <col min="15340" max="15340" width="11.81640625" style="1070" customWidth="1"/>
    <col min="15341" max="15341" width="14.54296875" style="1070" customWidth="1"/>
    <col min="15342" max="15342" width="12" style="1070" customWidth="1"/>
    <col min="15343" max="15343" width="11.7265625" style="1070" customWidth="1"/>
    <col min="15344" max="15344" width="12.81640625" style="1070" customWidth="1"/>
    <col min="15345" max="15345" width="13.26953125" style="1070" customWidth="1"/>
    <col min="15346" max="15346" width="12" style="1070" customWidth="1"/>
    <col min="15347" max="15347" width="15.7265625" style="1070" customWidth="1"/>
    <col min="15348" max="15348" width="13.1796875" style="1070" customWidth="1"/>
    <col min="15349" max="15349" width="14.453125" style="1070" customWidth="1"/>
    <col min="15350" max="15350" width="14" style="1070" customWidth="1"/>
    <col min="15351" max="15353" width="9.1796875" style="1070" customWidth="1"/>
    <col min="15354" max="15354" width="15.26953125" style="1070" customWidth="1"/>
    <col min="15355" max="15360" width="9.1796875" style="1070"/>
    <col min="15361" max="15361" width="6.453125" style="1070" customWidth="1"/>
    <col min="15362" max="15362" width="28.1796875" style="1070" customWidth="1"/>
    <col min="15363" max="15363" width="11.26953125" style="1070" customWidth="1"/>
    <col min="15364" max="15364" width="17" style="1070" customWidth="1"/>
    <col min="15365" max="15365" width="18.26953125" style="1070" customWidth="1"/>
    <col min="15366" max="15366" width="19" style="1070" customWidth="1"/>
    <col min="15367" max="15367" width="17.81640625" style="1070" customWidth="1"/>
    <col min="15368" max="15368" width="16.453125" style="1070" customWidth="1"/>
    <col min="15369" max="15372" width="15.453125" style="1070" customWidth="1"/>
    <col min="15373" max="15374" width="0" style="1070" hidden="1" customWidth="1"/>
    <col min="15375" max="15375" width="11.1796875" style="1070" customWidth="1"/>
    <col min="15376" max="15376" width="13.81640625" style="1070" customWidth="1"/>
    <col min="15377" max="15591" width="9.1796875" style="1070"/>
    <col min="15592" max="15592" width="6.1796875" style="1070" customWidth="1"/>
    <col min="15593" max="15593" width="37.54296875" style="1070" customWidth="1"/>
    <col min="15594" max="15594" width="13.26953125" style="1070" customWidth="1"/>
    <col min="15595" max="15595" width="19.54296875" style="1070" customWidth="1"/>
    <col min="15596" max="15596" width="11.81640625" style="1070" customWidth="1"/>
    <col min="15597" max="15597" width="14.54296875" style="1070" customWidth="1"/>
    <col min="15598" max="15598" width="12" style="1070" customWidth="1"/>
    <col min="15599" max="15599" width="11.7265625" style="1070" customWidth="1"/>
    <col min="15600" max="15600" width="12.81640625" style="1070" customWidth="1"/>
    <col min="15601" max="15601" width="13.26953125" style="1070" customWidth="1"/>
    <col min="15602" max="15602" width="12" style="1070" customWidth="1"/>
    <col min="15603" max="15603" width="15.7265625" style="1070" customWidth="1"/>
    <col min="15604" max="15604" width="13.1796875" style="1070" customWidth="1"/>
    <col min="15605" max="15605" width="14.453125" style="1070" customWidth="1"/>
    <col min="15606" max="15606" width="14" style="1070" customWidth="1"/>
    <col min="15607" max="15609" width="9.1796875" style="1070" customWidth="1"/>
    <col min="15610" max="15610" width="15.26953125" style="1070" customWidth="1"/>
    <col min="15611" max="15616" width="9.1796875" style="1070"/>
    <col min="15617" max="15617" width="6.453125" style="1070" customWidth="1"/>
    <col min="15618" max="15618" width="28.1796875" style="1070" customWidth="1"/>
    <col min="15619" max="15619" width="11.26953125" style="1070" customWidth="1"/>
    <col min="15620" max="15620" width="17" style="1070" customWidth="1"/>
    <col min="15621" max="15621" width="18.26953125" style="1070" customWidth="1"/>
    <col min="15622" max="15622" width="19" style="1070" customWidth="1"/>
    <col min="15623" max="15623" width="17.81640625" style="1070" customWidth="1"/>
    <col min="15624" max="15624" width="16.453125" style="1070" customWidth="1"/>
    <col min="15625" max="15628" width="15.453125" style="1070" customWidth="1"/>
    <col min="15629" max="15630" width="0" style="1070" hidden="1" customWidth="1"/>
    <col min="15631" max="15631" width="11.1796875" style="1070" customWidth="1"/>
    <col min="15632" max="15632" width="13.81640625" style="1070" customWidth="1"/>
    <col min="15633" max="15847" width="9.1796875" style="1070"/>
    <col min="15848" max="15848" width="6.1796875" style="1070" customWidth="1"/>
    <col min="15849" max="15849" width="37.54296875" style="1070" customWidth="1"/>
    <col min="15850" max="15850" width="13.26953125" style="1070" customWidth="1"/>
    <col min="15851" max="15851" width="19.54296875" style="1070" customWidth="1"/>
    <col min="15852" max="15852" width="11.81640625" style="1070" customWidth="1"/>
    <col min="15853" max="15853" width="14.54296875" style="1070" customWidth="1"/>
    <col min="15854" max="15854" width="12" style="1070" customWidth="1"/>
    <col min="15855" max="15855" width="11.7265625" style="1070" customWidth="1"/>
    <col min="15856" max="15856" width="12.81640625" style="1070" customWidth="1"/>
    <col min="15857" max="15857" width="13.26953125" style="1070" customWidth="1"/>
    <col min="15858" max="15858" width="12" style="1070" customWidth="1"/>
    <col min="15859" max="15859" width="15.7265625" style="1070" customWidth="1"/>
    <col min="15860" max="15860" width="13.1796875" style="1070" customWidth="1"/>
    <col min="15861" max="15861" width="14.453125" style="1070" customWidth="1"/>
    <col min="15862" max="15862" width="14" style="1070" customWidth="1"/>
    <col min="15863" max="15865" width="9.1796875" style="1070" customWidth="1"/>
    <col min="15866" max="15866" width="15.26953125" style="1070" customWidth="1"/>
    <col min="15867" max="15872" width="9.1796875" style="1070"/>
    <col min="15873" max="15873" width="6.453125" style="1070" customWidth="1"/>
    <col min="15874" max="15874" width="28.1796875" style="1070" customWidth="1"/>
    <col min="15875" max="15875" width="11.26953125" style="1070" customWidth="1"/>
    <col min="15876" max="15876" width="17" style="1070" customWidth="1"/>
    <col min="15877" max="15877" width="18.26953125" style="1070" customWidth="1"/>
    <col min="15878" max="15878" width="19" style="1070" customWidth="1"/>
    <col min="15879" max="15879" width="17.81640625" style="1070" customWidth="1"/>
    <col min="15880" max="15880" width="16.453125" style="1070" customWidth="1"/>
    <col min="15881" max="15884" width="15.453125" style="1070" customWidth="1"/>
    <col min="15885" max="15886" width="0" style="1070" hidden="1" customWidth="1"/>
    <col min="15887" max="15887" width="11.1796875" style="1070" customWidth="1"/>
    <col min="15888" max="15888" width="13.81640625" style="1070" customWidth="1"/>
    <col min="15889" max="16103" width="9.1796875" style="1070"/>
    <col min="16104" max="16104" width="6.1796875" style="1070" customWidth="1"/>
    <col min="16105" max="16105" width="37.54296875" style="1070" customWidth="1"/>
    <col min="16106" max="16106" width="13.26953125" style="1070" customWidth="1"/>
    <col min="16107" max="16107" width="19.54296875" style="1070" customWidth="1"/>
    <col min="16108" max="16108" width="11.81640625" style="1070" customWidth="1"/>
    <col min="16109" max="16109" width="14.54296875" style="1070" customWidth="1"/>
    <col min="16110" max="16110" width="12" style="1070" customWidth="1"/>
    <col min="16111" max="16111" width="11.7265625" style="1070" customWidth="1"/>
    <col min="16112" max="16112" width="12.81640625" style="1070" customWidth="1"/>
    <col min="16113" max="16113" width="13.26953125" style="1070" customWidth="1"/>
    <col min="16114" max="16114" width="12" style="1070" customWidth="1"/>
    <col min="16115" max="16115" width="15.7265625" style="1070" customWidth="1"/>
    <col min="16116" max="16116" width="13.1796875" style="1070" customWidth="1"/>
    <col min="16117" max="16117" width="14.453125" style="1070" customWidth="1"/>
    <col min="16118" max="16118" width="14" style="1070" customWidth="1"/>
    <col min="16119" max="16121" width="9.1796875" style="1070" customWidth="1"/>
    <col min="16122" max="16122" width="15.26953125" style="1070" customWidth="1"/>
    <col min="16123" max="16128" width="9.1796875" style="1070"/>
    <col min="16129" max="16129" width="6.453125" style="1070" customWidth="1"/>
    <col min="16130" max="16130" width="28.1796875" style="1070" customWidth="1"/>
    <col min="16131" max="16131" width="11.26953125" style="1070" customWidth="1"/>
    <col min="16132" max="16132" width="17" style="1070" customWidth="1"/>
    <col min="16133" max="16133" width="18.26953125" style="1070" customWidth="1"/>
    <col min="16134" max="16134" width="19" style="1070" customWidth="1"/>
    <col min="16135" max="16135" width="17.81640625" style="1070" customWidth="1"/>
    <col min="16136" max="16136" width="16.453125" style="1070" customWidth="1"/>
    <col min="16137" max="16140" width="15.453125" style="1070" customWidth="1"/>
    <col min="16141" max="16142" width="0" style="1070" hidden="1" customWidth="1"/>
    <col min="16143" max="16143" width="11.1796875" style="1070" customWidth="1"/>
    <col min="16144" max="16144" width="13.81640625" style="1070" customWidth="1"/>
    <col min="16145" max="16359" width="9.1796875" style="1070"/>
    <col min="16360" max="16360" width="6.1796875" style="1070" customWidth="1"/>
    <col min="16361" max="16361" width="37.54296875" style="1070" customWidth="1"/>
    <col min="16362" max="16362" width="13.26953125" style="1070" customWidth="1"/>
    <col min="16363" max="16363" width="19.54296875" style="1070" customWidth="1"/>
    <col min="16364" max="16364" width="11.81640625" style="1070" customWidth="1"/>
    <col min="16365" max="16365" width="14.54296875" style="1070" customWidth="1"/>
    <col min="16366" max="16366" width="12" style="1070" customWidth="1"/>
    <col min="16367" max="16367" width="11.7265625" style="1070" customWidth="1"/>
    <col min="16368" max="16368" width="12.81640625" style="1070" customWidth="1"/>
    <col min="16369" max="16369" width="13.26953125" style="1070" customWidth="1"/>
    <col min="16370" max="16370" width="12" style="1070" customWidth="1"/>
    <col min="16371" max="16371" width="15.7265625" style="1070" customWidth="1"/>
    <col min="16372" max="16372" width="13.1796875" style="1070" customWidth="1"/>
    <col min="16373" max="16373" width="14.453125" style="1070" customWidth="1"/>
    <col min="16374" max="16374" width="14" style="1070" customWidth="1"/>
    <col min="16375" max="16377" width="9.1796875" style="1070" customWidth="1"/>
    <col min="16378" max="16378" width="15.26953125" style="1070" customWidth="1"/>
    <col min="16379" max="16384" width="9.1796875" style="1070"/>
  </cols>
  <sheetData>
    <row r="1" spans="1:18" ht="16.5" customHeight="1">
      <c r="A1" s="1258" t="s">
        <v>1081</v>
      </c>
      <c r="B1" s="1258"/>
      <c r="C1" s="1258"/>
      <c r="D1" s="1258"/>
      <c r="E1" s="1258"/>
      <c r="F1" s="1258"/>
      <c r="G1" s="1258"/>
      <c r="H1" s="1258"/>
      <c r="I1" s="1258"/>
      <c r="J1" s="1258"/>
      <c r="K1" s="1258"/>
      <c r="L1" s="1258"/>
      <c r="M1" s="1258"/>
      <c r="N1" s="1258"/>
      <c r="O1" s="1258"/>
      <c r="P1" s="1258"/>
    </row>
    <row r="2" spans="1:18">
      <c r="A2" s="1258" t="s">
        <v>1648</v>
      </c>
      <c r="B2" s="1258"/>
      <c r="C2" s="1258"/>
      <c r="D2" s="1258"/>
      <c r="E2" s="1258"/>
      <c r="F2" s="1258"/>
      <c r="G2" s="1258"/>
      <c r="H2" s="1258"/>
      <c r="I2" s="1258"/>
      <c r="J2" s="1258"/>
      <c r="K2" s="1258"/>
      <c r="L2" s="1258"/>
      <c r="M2" s="1258"/>
      <c r="N2" s="1258"/>
      <c r="O2" s="1258"/>
      <c r="P2" s="1258"/>
    </row>
    <row r="3" spans="1:18">
      <c r="A3" s="1259" t="s">
        <v>1733</v>
      </c>
      <c r="B3" s="1259"/>
      <c r="C3" s="1259"/>
      <c r="D3" s="1259"/>
      <c r="E3" s="1259"/>
      <c r="F3" s="1259"/>
      <c r="G3" s="1259"/>
      <c r="H3" s="1259"/>
      <c r="I3" s="1259"/>
      <c r="J3" s="1259"/>
      <c r="K3" s="1259"/>
      <c r="L3" s="1259"/>
      <c r="M3" s="1259"/>
      <c r="N3" s="1259"/>
      <c r="O3" s="1259"/>
      <c r="P3" s="1259"/>
    </row>
    <row r="4" spans="1:18" hidden="1">
      <c r="A4" s="1259" t="s">
        <v>923</v>
      </c>
      <c r="B4" s="1259"/>
      <c r="C4" s="1259"/>
      <c r="D4" s="1259"/>
      <c r="E4" s="1259"/>
      <c r="F4" s="1259"/>
      <c r="G4" s="1259"/>
      <c r="H4" s="1259"/>
      <c r="I4" s="1259"/>
      <c r="J4" s="1259"/>
      <c r="K4" s="1259"/>
      <c r="L4" s="1259"/>
      <c r="M4" s="1259"/>
      <c r="N4" s="1259"/>
      <c r="O4" s="1259"/>
      <c r="P4" s="1259"/>
    </row>
    <row r="5" spans="1:18" s="1217" customFormat="1">
      <c r="A5" s="1260" t="s">
        <v>4</v>
      </c>
      <c r="B5" s="1260" t="s">
        <v>1656</v>
      </c>
      <c r="C5" s="1260" t="s">
        <v>1657</v>
      </c>
      <c r="D5" s="1260"/>
      <c r="E5" s="1260"/>
      <c r="F5" s="1260"/>
      <c r="G5" s="1260"/>
      <c r="H5" s="1260"/>
      <c r="I5" s="1260"/>
      <c r="J5" s="1260"/>
      <c r="K5" s="1260"/>
      <c r="L5" s="1260"/>
      <c r="M5" s="1260"/>
      <c r="N5" s="1260"/>
      <c r="O5" s="1260" t="s">
        <v>8</v>
      </c>
    </row>
    <row r="6" spans="1:18" s="1217" customFormat="1" ht="26">
      <c r="A6" s="1260"/>
      <c r="B6" s="1260"/>
      <c r="C6" s="1218" t="s">
        <v>1658</v>
      </c>
      <c r="D6" s="1218" t="s">
        <v>1659</v>
      </c>
      <c r="E6" s="1218" t="s">
        <v>1660</v>
      </c>
      <c r="F6" s="1218" t="s">
        <v>1661</v>
      </c>
      <c r="G6" s="1218" t="s">
        <v>1662</v>
      </c>
      <c r="H6" s="1218" t="s">
        <v>1663</v>
      </c>
      <c r="I6" s="1218" t="s">
        <v>1664</v>
      </c>
      <c r="J6" s="1218" t="s">
        <v>1665</v>
      </c>
      <c r="K6" s="1218" t="s">
        <v>1666</v>
      </c>
      <c r="L6" s="1218" t="s">
        <v>1667</v>
      </c>
      <c r="M6" s="1218" t="s">
        <v>1668</v>
      </c>
      <c r="N6" s="1218" t="s">
        <v>1669</v>
      </c>
      <c r="O6" s="1260"/>
    </row>
    <row r="7" spans="1:18" s="1217" customFormat="1" ht="26">
      <c r="A7" s="1219" t="s">
        <v>55</v>
      </c>
      <c r="B7" s="1228" t="s">
        <v>488</v>
      </c>
      <c r="C7" s="1220"/>
      <c r="D7" s="1220"/>
      <c r="E7" s="1220"/>
      <c r="F7" s="1220"/>
      <c r="G7" s="1220"/>
      <c r="H7" s="1220"/>
      <c r="I7" s="1220"/>
      <c r="J7" s="1220"/>
      <c r="K7" s="1220"/>
      <c r="L7" s="1220"/>
      <c r="M7" s="1220"/>
      <c r="N7" s="1220"/>
      <c r="O7" s="1221"/>
    </row>
    <row r="8" spans="1:18" s="1217" customFormat="1">
      <c r="A8" s="1220">
        <v>1</v>
      </c>
      <c r="B8" s="1229" t="s">
        <v>674</v>
      </c>
      <c r="C8" s="1220"/>
      <c r="D8" s="1220"/>
      <c r="E8" s="1220"/>
      <c r="F8" s="1220"/>
      <c r="G8" s="1220"/>
      <c r="H8" s="1220"/>
      <c r="I8" s="1220"/>
      <c r="J8" s="1220"/>
      <c r="K8" s="1220"/>
      <c r="L8" s="1220"/>
      <c r="M8" s="1220"/>
      <c r="N8" s="1220"/>
      <c r="O8" s="1221"/>
    </row>
    <row r="9" spans="1:18" s="1217" customFormat="1" ht="95" customHeight="1">
      <c r="A9" s="1222" t="s">
        <v>420</v>
      </c>
      <c r="B9" s="1230" t="s">
        <v>1144</v>
      </c>
      <c r="C9" s="1220" t="s">
        <v>1670</v>
      </c>
      <c r="D9" s="1220" t="s">
        <v>1671</v>
      </c>
      <c r="E9" s="1220" t="s">
        <v>1671</v>
      </c>
      <c r="F9" s="1220" t="s">
        <v>1671</v>
      </c>
      <c r="G9" s="1220" t="s">
        <v>1672</v>
      </c>
      <c r="H9" s="1220" t="s">
        <v>1672</v>
      </c>
      <c r="I9" s="1220" t="s">
        <v>1673</v>
      </c>
      <c r="J9" s="1220" t="s">
        <v>1674</v>
      </c>
      <c r="K9" s="1220" t="s">
        <v>1675</v>
      </c>
      <c r="L9" s="1220" t="s">
        <v>1676</v>
      </c>
      <c r="M9" s="1220" t="s">
        <v>1676</v>
      </c>
      <c r="N9" s="1220" t="s">
        <v>1676</v>
      </c>
      <c r="O9" s="1221"/>
    </row>
    <row r="10" spans="1:18" s="1217" customFormat="1" ht="26">
      <c r="A10" s="1222" t="s">
        <v>421</v>
      </c>
      <c r="B10" s="1230" t="s">
        <v>1117</v>
      </c>
      <c r="C10" s="1220" t="s">
        <v>1677</v>
      </c>
      <c r="D10" s="1220" t="s">
        <v>1677</v>
      </c>
      <c r="E10" s="1220" t="s">
        <v>1677</v>
      </c>
      <c r="F10" s="1220" t="s">
        <v>1677</v>
      </c>
      <c r="G10" s="1220" t="s">
        <v>1677</v>
      </c>
      <c r="H10" s="1220" t="s">
        <v>1677</v>
      </c>
      <c r="I10" s="1220" t="s">
        <v>1677</v>
      </c>
      <c r="J10" s="1220" t="s">
        <v>1677</v>
      </c>
      <c r="K10" s="1220" t="s">
        <v>1677</v>
      </c>
      <c r="L10" s="1220" t="s">
        <v>1677</v>
      </c>
      <c r="M10" s="1220" t="s">
        <v>1677</v>
      </c>
      <c r="N10" s="1220" t="s">
        <v>1677</v>
      </c>
      <c r="O10" s="1221"/>
    </row>
    <row r="11" spans="1:18" s="1217" customFormat="1" ht="26">
      <c r="A11" s="1222" t="s">
        <v>422</v>
      </c>
      <c r="B11" s="1230" t="s">
        <v>1122</v>
      </c>
      <c r="C11" s="1220" t="s">
        <v>1677</v>
      </c>
      <c r="D11" s="1220" t="s">
        <v>1677</v>
      </c>
      <c r="E11" s="1220" t="s">
        <v>1677</v>
      </c>
      <c r="F11" s="1220" t="s">
        <v>1677</v>
      </c>
      <c r="G11" s="1220" t="s">
        <v>1677</v>
      </c>
      <c r="H11" s="1220" t="s">
        <v>1677</v>
      </c>
      <c r="I11" s="1220" t="s">
        <v>1677</v>
      </c>
      <c r="J11" s="1220" t="s">
        <v>1677</v>
      </c>
      <c r="K11" s="1220" t="s">
        <v>1677</v>
      </c>
      <c r="L11" s="1220" t="s">
        <v>1677</v>
      </c>
      <c r="M11" s="1220" t="s">
        <v>1677</v>
      </c>
      <c r="N11" s="1220" t="s">
        <v>1677</v>
      </c>
      <c r="O11" s="1221"/>
    </row>
    <row r="12" spans="1:18" s="1217" customFormat="1" ht="52">
      <c r="A12" s="1222" t="s">
        <v>423</v>
      </c>
      <c r="B12" s="1230" t="s">
        <v>881</v>
      </c>
      <c r="C12" s="1220" t="s">
        <v>1677</v>
      </c>
      <c r="D12" s="1220" t="s">
        <v>1677</v>
      </c>
      <c r="E12" s="1220" t="s">
        <v>1677</v>
      </c>
      <c r="F12" s="1220" t="s">
        <v>1677</v>
      </c>
      <c r="G12" s="1220" t="s">
        <v>1677</v>
      </c>
      <c r="H12" s="1220" t="s">
        <v>1677</v>
      </c>
      <c r="I12" s="1225" t="s">
        <v>1678</v>
      </c>
      <c r="J12" s="1225" t="s">
        <v>1679</v>
      </c>
      <c r="K12" s="1225" t="s">
        <v>1679</v>
      </c>
      <c r="L12" s="1225" t="s">
        <v>1679</v>
      </c>
      <c r="M12" s="1225" t="s">
        <v>1679</v>
      </c>
      <c r="N12" s="1225" t="s">
        <v>1679</v>
      </c>
      <c r="O12" s="1221"/>
    </row>
    <row r="13" spans="1:18" s="1217" customFormat="1" ht="91">
      <c r="A13" s="1222" t="s">
        <v>424</v>
      </c>
      <c r="B13" s="1230" t="s">
        <v>1127</v>
      </c>
      <c r="C13" s="1220" t="s">
        <v>1677</v>
      </c>
      <c r="D13" s="1220" t="s">
        <v>1677</v>
      </c>
      <c r="E13" s="1220" t="s">
        <v>1677</v>
      </c>
      <c r="F13" s="1220" t="s">
        <v>1677</v>
      </c>
      <c r="G13" s="1220" t="s">
        <v>1677</v>
      </c>
      <c r="H13" s="1220" t="s">
        <v>1677</v>
      </c>
      <c r="I13" s="1220" t="s">
        <v>1677</v>
      </c>
      <c r="J13" s="1220" t="s">
        <v>1677</v>
      </c>
      <c r="K13" s="1220" t="s">
        <v>1677</v>
      </c>
      <c r="L13" s="1220" t="s">
        <v>1677</v>
      </c>
      <c r="M13" s="1220" t="s">
        <v>1673</v>
      </c>
      <c r="N13" s="1220" t="s">
        <v>1680</v>
      </c>
      <c r="O13" s="1221"/>
    </row>
    <row r="14" spans="1:18" s="1217" customFormat="1">
      <c r="A14" s="1223">
        <v>2</v>
      </c>
      <c r="B14" s="1231" t="s">
        <v>491</v>
      </c>
      <c r="C14" s="1221"/>
      <c r="D14" s="1221"/>
      <c r="E14" s="1221"/>
      <c r="F14" s="1221"/>
      <c r="G14" s="1221"/>
      <c r="H14" s="1221"/>
      <c r="I14" s="1221"/>
      <c r="J14" s="1221"/>
      <c r="K14" s="1221"/>
      <c r="L14" s="1221"/>
      <c r="M14" s="1221"/>
      <c r="N14" s="1221"/>
      <c r="O14" s="1221"/>
    </row>
    <row r="15" spans="1:18" s="1217" customFormat="1" ht="52">
      <c r="A15" s="1224" t="s">
        <v>205</v>
      </c>
      <c r="B15" s="1230" t="s">
        <v>1128</v>
      </c>
      <c r="C15" s="1225" t="s">
        <v>1681</v>
      </c>
      <c r="D15" s="1225" t="s">
        <v>1682</v>
      </c>
      <c r="E15" s="1225" t="s">
        <v>1683</v>
      </c>
      <c r="F15" s="1225" t="s">
        <v>1684</v>
      </c>
      <c r="G15" s="1225" t="s">
        <v>1685</v>
      </c>
      <c r="H15" s="1225" t="s">
        <v>1677</v>
      </c>
      <c r="I15" s="1225" t="s">
        <v>1677</v>
      </c>
      <c r="J15" s="1225" t="s">
        <v>1677</v>
      </c>
      <c r="K15" s="1225" t="s">
        <v>1677</v>
      </c>
      <c r="L15" s="1225" t="s">
        <v>1677</v>
      </c>
      <c r="M15" s="1225" t="s">
        <v>1677</v>
      </c>
      <c r="N15" s="1225" t="s">
        <v>1677</v>
      </c>
      <c r="O15" s="1225"/>
      <c r="P15" s="1226"/>
      <c r="Q15" s="1225"/>
      <c r="R15" s="1225"/>
    </row>
    <row r="16" spans="1:18" s="1217" customFormat="1" ht="52">
      <c r="A16" s="1224" t="s">
        <v>207</v>
      </c>
      <c r="B16" s="1230" t="s">
        <v>1560</v>
      </c>
      <c r="C16" s="1225" t="s">
        <v>1686</v>
      </c>
      <c r="D16" s="1225" t="s">
        <v>1686</v>
      </c>
      <c r="E16" s="1225" t="s">
        <v>1687</v>
      </c>
      <c r="F16" s="1225" t="s">
        <v>1688</v>
      </c>
      <c r="G16" s="1225" t="s">
        <v>1677</v>
      </c>
      <c r="H16" s="1225" t="s">
        <v>1677</v>
      </c>
      <c r="I16" s="1225" t="s">
        <v>1677</v>
      </c>
      <c r="J16" s="1225" t="s">
        <v>1677</v>
      </c>
      <c r="K16" s="1225" t="s">
        <v>1677</v>
      </c>
      <c r="L16" s="1225" t="s">
        <v>1677</v>
      </c>
      <c r="M16" s="1225" t="s">
        <v>1677</v>
      </c>
      <c r="N16" s="1225" t="s">
        <v>1677</v>
      </c>
      <c r="O16" s="1221"/>
    </row>
    <row r="17" spans="1:16" s="1217" customFormat="1" ht="39">
      <c r="A17" s="1224" t="s">
        <v>209</v>
      </c>
      <c r="B17" s="1230" t="s">
        <v>1564</v>
      </c>
      <c r="C17" s="1225" t="s">
        <v>1689</v>
      </c>
      <c r="D17" s="1225" t="s">
        <v>1690</v>
      </c>
      <c r="E17" s="1225" t="s">
        <v>1691</v>
      </c>
      <c r="F17" s="1225" t="s">
        <v>1677</v>
      </c>
      <c r="G17" s="1225" t="s">
        <v>1677</v>
      </c>
      <c r="H17" s="1225" t="s">
        <v>1677</v>
      </c>
      <c r="I17" s="1225" t="s">
        <v>1677</v>
      </c>
      <c r="J17" s="1225" t="s">
        <v>1677</v>
      </c>
      <c r="K17" s="1225" t="s">
        <v>1677</v>
      </c>
      <c r="L17" s="1225" t="s">
        <v>1677</v>
      </c>
      <c r="M17" s="1225" t="s">
        <v>1677</v>
      </c>
      <c r="N17" s="1225" t="s">
        <v>1677</v>
      </c>
      <c r="O17" s="1225"/>
      <c r="P17" s="1226"/>
    </row>
    <row r="18" spans="1:16" s="1217" customFormat="1" ht="26">
      <c r="A18" s="1224" t="s">
        <v>210</v>
      </c>
      <c r="B18" s="1230" t="s">
        <v>1692</v>
      </c>
      <c r="C18" s="1225" t="s">
        <v>1686</v>
      </c>
      <c r="D18" s="1225" t="s">
        <v>1686</v>
      </c>
      <c r="E18" s="1225" t="s">
        <v>1693</v>
      </c>
      <c r="F18" s="1225" t="s">
        <v>1688</v>
      </c>
      <c r="G18" s="1225" t="s">
        <v>1677</v>
      </c>
      <c r="H18" s="1225" t="s">
        <v>1677</v>
      </c>
      <c r="I18" s="1225" t="s">
        <v>1677</v>
      </c>
      <c r="J18" s="1225" t="s">
        <v>1677</v>
      </c>
      <c r="K18" s="1225" t="s">
        <v>1677</v>
      </c>
      <c r="L18" s="1225" t="s">
        <v>1677</v>
      </c>
      <c r="M18" s="1225" t="s">
        <v>1677</v>
      </c>
      <c r="N18" s="1225" t="s">
        <v>1677</v>
      </c>
      <c r="O18" s="1225"/>
      <c r="P18" s="1226"/>
    </row>
    <row r="19" spans="1:16" s="1217" customFormat="1" ht="52">
      <c r="A19" s="1224" t="s">
        <v>212</v>
      </c>
      <c r="B19" s="1230" t="s">
        <v>1568</v>
      </c>
      <c r="C19" s="1225" t="s">
        <v>1681</v>
      </c>
      <c r="D19" s="1225" t="s">
        <v>1682</v>
      </c>
      <c r="E19" s="1225" t="s">
        <v>1694</v>
      </c>
      <c r="F19" s="1225" t="s">
        <v>1695</v>
      </c>
      <c r="G19" s="1225" t="s">
        <v>1677</v>
      </c>
      <c r="H19" s="1225" t="s">
        <v>1677</v>
      </c>
      <c r="I19" s="1225" t="s">
        <v>1677</v>
      </c>
      <c r="J19" s="1225" t="s">
        <v>1677</v>
      </c>
      <c r="K19" s="1225" t="s">
        <v>1677</v>
      </c>
      <c r="L19" s="1225" t="s">
        <v>1677</v>
      </c>
      <c r="M19" s="1225" t="s">
        <v>1677</v>
      </c>
      <c r="N19" s="1225" t="s">
        <v>1677</v>
      </c>
      <c r="O19" s="1221"/>
    </row>
    <row r="20" spans="1:16" s="1217" customFormat="1" ht="78">
      <c r="A20" s="1224" t="s">
        <v>436</v>
      </c>
      <c r="B20" s="1230" t="s">
        <v>1575</v>
      </c>
      <c r="C20" s="1225" t="s">
        <v>1696</v>
      </c>
      <c r="D20" s="1225" t="s">
        <v>1697</v>
      </c>
      <c r="E20" s="1225" t="s">
        <v>1698</v>
      </c>
      <c r="F20" s="1225" t="s">
        <v>1699</v>
      </c>
      <c r="G20" s="1232" t="s">
        <v>1700</v>
      </c>
      <c r="H20" s="1233" t="s">
        <v>1701</v>
      </c>
      <c r="I20" s="1225" t="s">
        <v>1702</v>
      </c>
      <c r="J20" s="1225" t="s">
        <v>1702</v>
      </c>
      <c r="K20" s="1225" t="s">
        <v>1703</v>
      </c>
      <c r="L20" s="1225" t="s">
        <v>1702</v>
      </c>
      <c r="M20" s="1225" t="s">
        <v>1704</v>
      </c>
      <c r="N20" s="1225" t="s">
        <v>1704</v>
      </c>
      <c r="O20" s="1221"/>
    </row>
    <row r="21" spans="1:16" s="1217" customFormat="1" ht="78">
      <c r="A21" s="1224" t="s">
        <v>437</v>
      </c>
      <c r="B21" s="1230" t="s">
        <v>1645</v>
      </c>
      <c r="C21" s="1225" t="s">
        <v>1705</v>
      </c>
      <c r="D21" s="1225" t="s">
        <v>1706</v>
      </c>
      <c r="E21" s="1225" t="s">
        <v>1707</v>
      </c>
      <c r="F21" s="1225" t="s">
        <v>1708</v>
      </c>
      <c r="G21" s="1232" t="s">
        <v>1709</v>
      </c>
      <c r="H21" s="1234" t="s">
        <v>1710</v>
      </c>
      <c r="I21" s="1225" t="s">
        <v>1711</v>
      </c>
      <c r="J21" s="1225" t="s">
        <v>1711</v>
      </c>
      <c r="K21" s="1225" t="s">
        <v>1711</v>
      </c>
      <c r="L21" s="1225" t="s">
        <v>1711</v>
      </c>
      <c r="M21" s="1225" t="s">
        <v>1711</v>
      </c>
      <c r="N21" s="1225" t="s">
        <v>1711</v>
      </c>
      <c r="O21" s="1221"/>
    </row>
    <row r="22" spans="1:16" s="1217" customFormat="1" ht="26">
      <c r="A22" s="1223" t="s">
        <v>55</v>
      </c>
      <c r="B22" s="1235" t="s">
        <v>520</v>
      </c>
      <c r="C22" s="1221"/>
      <c r="D22" s="1221"/>
      <c r="E22" s="1221"/>
      <c r="F22" s="1221"/>
      <c r="G22" s="1221"/>
      <c r="H22" s="1221"/>
      <c r="I22" s="1221"/>
      <c r="J22" s="1221"/>
      <c r="K22" s="1221"/>
      <c r="L22" s="1221"/>
      <c r="M22" s="1221"/>
      <c r="N22" s="1221"/>
      <c r="O22" s="1221"/>
    </row>
    <row r="23" spans="1:16" s="1217" customFormat="1">
      <c r="A23" s="1223">
        <v>1</v>
      </c>
      <c r="B23" s="1231" t="s">
        <v>491</v>
      </c>
      <c r="C23" s="1221"/>
      <c r="D23" s="1221"/>
      <c r="E23" s="1221"/>
      <c r="F23" s="1221"/>
      <c r="G23" s="1221"/>
      <c r="H23" s="1221"/>
      <c r="I23" s="1221"/>
      <c r="J23" s="1221"/>
      <c r="K23" s="1221"/>
      <c r="L23" s="1221"/>
      <c r="M23" s="1221"/>
      <c r="N23" s="1221"/>
      <c r="O23" s="1221"/>
    </row>
    <row r="24" spans="1:16" s="1217" customFormat="1" ht="26">
      <c r="A24" s="1227" t="s">
        <v>420</v>
      </c>
      <c r="B24" s="1058" t="s">
        <v>1583</v>
      </c>
      <c r="C24" s="1225" t="s">
        <v>1686</v>
      </c>
      <c r="D24" s="1225" t="s">
        <v>1712</v>
      </c>
      <c r="E24" s="1225" t="s">
        <v>1713</v>
      </c>
      <c r="F24" s="1225" t="s">
        <v>1677</v>
      </c>
      <c r="G24" s="1225" t="s">
        <v>1677</v>
      </c>
      <c r="H24" s="1225" t="s">
        <v>1677</v>
      </c>
      <c r="I24" s="1225" t="s">
        <v>1677</v>
      </c>
      <c r="J24" s="1225" t="s">
        <v>1677</v>
      </c>
      <c r="K24" s="1225" t="s">
        <v>1677</v>
      </c>
      <c r="L24" s="1225" t="s">
        <v>1677</v>
      </c>
      <c r="M24" s="1225" t="s">
        <v>1714</v>
      </c>
      <c r="N24" s="1225" t="s">
        <v>1715</v>
      </c>
      <c r="O24" s="1221"/>
    </row>
    <row r="25" spans="1:16" s="1217" customFormat="1" ht="26">
      <c r="A25" s="1227" t="s">
        <v>421</v>
      </c>
      <c r="B25" s="1058" t="s">
        <v>1496</v>
      </c>
      <c r="C25" s="1225" t="s">
        <v>1686</v>
      </c>
      <c r="D25" s="1225" t="s">
        <v>1686</v>
      </c>
      <c r="E25" s="1225" t="s">
        <v>1716</v>
      </c>
      <c r="F25" s="1225" t="s">
        <v>1677</v>
      </c>
      <c r="G25" s="1225" t="s">
        <v>1677</v>
      </c>
      <c r="H25" s="1225" t="s">
        <v>1677</v>
      </c>
      <c r="I25" s="1225" t="s">
        <v>1677</v>
      </c>
      <c r="J25" s="1225" t="s">
        <v>1677</v>
      </c>
      <c r="K25" s="1225" t="s">
        <v>1677</v>
      </c>
      <c r="L25" s="1225" t="s">
        <v>1677</v>
      </c>
      <c r="M25" s="1225" t="s">
        <v>1714</v>
      </c>
      <c r="N25" s="1225" t="s">
        <v>1715</v>
      </c>
      <c r="O25" s="1221"/>
    </row>
    <row r="26" spans="1:16" s="1217" customFormat="1" ht="65">
      <c r="A26" s="1227" t="s">
        <v>422</v>
      </c>
      <c r="B26" s="1058" t="s">
        <v>1584</v>
      </c>
      <c r="C26" s="1225" t="s">
        <v>1686</v>
      </c>
      <c r="D26" s="1225" t="s">
        <v>1717</v>
      </c>
      <c r="E26" s="1225" t="s">
        <v>1677</v>
      </c>
      <c r="F26" s="1225" t="s">
        <v>1677</v>
      </c>
      <c r="G26" s="1225" t="s">
        <v>1677</v>
      </c>
      <c r="H26" s="1225" t="s">
        <v>1677</v>
      </c>
      <c r="I26" s="1225" t="s">
        <v>1677</v>
      </c>
      <c r="J26" s="1220" t="s">
        <v>1673</v>
      </c>
      <c r="K26" s="1225" t="s">
        <v>1680</v>
      </c>
      <c r="L26" s="1221"/>
      <c r="M26" s="1221"/>
      <c r="N26" s="1221"/>
      <c r="O26" s="1221"/>
    </row>
    <row r="27" spans="1:16" s="1217" customFormat="1" ht="65">
      <c r="A27" s="1227" t="s">
        <v>423</v>
      </c>
      <c r="B27" s="1058" t="s">
        <v>1586</v>
      </c>
      <c r="C27" s="1225" t="s">
        <v>1686</v>
      </c>
      <c r="D27" s="1225" t="s">
        <v>1717</v>
      </c>
      <c r="E27" s="1225" t="s">
        <v>1677</v>
      </c>
      <c r="F27" s="1225" t="s">
        <v>1677</v>
      </c>
      <c r="G27" s="1225" t="s">
        <v>1677</v>
      </c>
      <c r="H27" s="1225" t="s">
        <v>1677</v>
      </c>
      <c r="I27" s="1225" t="s">
        <v>1677</v>
      </c>
      <c r="J27" s="1225" t="s">
        <v>1677</v>
      </c>
      <c r="K27" s="1225" t="s">
        <v>1677</v>
      </c>
      <c r="L27" s="1220" t="s">
        <v>1673</v>
      </c>
      <c r="M27" s="1225" t="s">
        <v>1680</v>
      </c>
      <c r="N27" s="1221"/>
      <c r="O27" s="1221"/>
    </row>
    <row r="28" spans="1:16" s="1217" customFormat="1" ht="65">
      <c r="A28" s="1227" t="s">
        <v>424</v>
      </c>
      <c r="B28" s="1058" t="s">
        <v>1588</v>
      </c>
      <c r="C28" s="1225" t="s">
        <v>1686</v>
      </c>
      <c r="D28" s="1225" t="s">
        <v>1717</v>
      </c>
      <c r="E28" s="1225" t="s">
        <v>1677</v>
      </c>
      <c r="F28" s="1225" t="s">
        <v>1677</v>
      </c>
      <c r="G28" s="1225" t="s">
        <v>1677</v>
      </c>
      <c r="H28" s="1225" t="s">
        <v>1677</v>
      </c>
      <c r="I28" s="1225" t="s">
        <v>1677</v>
      </c>
      <c r="J28" s="1220" t="s">
        <v>1673</v>
      </c>
      <c r="K28" s="1225" t="s">
        <v>1680</v>
      </c>
      <c r="L28" s="1221"/>
      <c r="M28" s="1221"/>
      <c r="N28" s="1221"/>
      <c r="O28" s="1221"/>
    </row>
    <row r="29" spans="1:16" s="1217" customFormat="1" ht="65">
      <c r="A29" s="1227" t="s">
        <v>425</v>
      </c>
      <c r="B29" s="1058" t="s">
        <v>1589</v>
      </c>
      <c r="C29" s="1225" t="s">
        <v>1718</v>
      </c>
      <c r="D29" s="1225" t="s">
        <v>1718</v>
      </c>
      <c r="E29" s="1225" t="s">
        <v>1718</v>
      </c>
      <c r="F29" s="1225" t="s">
        <v>1716</v>
      </c>
      <c r="G29" s="1225" t="s">
        <v>1677</v>
      </c>
      <c r="H29" s="1225" t="s">
        <v>1677</v>
      </c>
      <c r="I29" s="1225" t="s">
        <v>1677</v>
      </c>
      <c r="J29" s="1225" t="s">
        <v>1673</v>
      </c>
      <c r="K29" s="1225" t="s">
        <v>1719</v>
      </c>
      <c r="L29" s="1221"/>
      <c r="M29" s="1221"/>
      <c r="N29" s="1221"/>
      <c r="O29" s="1221"/>
    </row>
    <row r="30" spans="1:16" s="1217" customFormat="1" ht="65">
      <c r="A30" s="1227" t="s">
        <v>426</v>
      </c>
      <c r="B30" s="1058" t="s">
        <v>1590</v>
      </c>
      <c r="C30" s="1225" t="s">
        <v>1718</v>
      </c>
      <c r="D30" s="1225" t="s">
        <v>1718</v>
      </c>
      <c r="E30" s="1225" t="s">
        <v>1716</v>
      </c>
      <c r="F30" s="1225" t="s">
        <v>1677</v>
      </c>
      <c r="G30" s="1225" t="s">
        <v>1677</v>
      </c>
      <c r="H30" s="1225" t="s">
        <v>1673</v>
      </c>
      <c r="I30" s="1225" t="s">
        <v>1719</v>
      </c>
      <c r="J30" s="1221"/>
      <c r="K30" s="1221"/>
      <c r="L30" s="1221"/>
      <c r="M30" s="1221"/>
      <c r="N30" s="1221"/>
      <c r="O30" s="1221"/>
    </row>
    <row r="31" spans="1:16" ht="39">
      <c r="A31" s="1227" t="s">
        <v>594</v>
      </c>
      <c r="B31" s="1058" t="s">
        <v>1054</v>
      </c>
      <c r="C31" s="1225" t="s">
        <v>1718</v>
      </c>
      <c r="D31" s="1225" t="s">
        <v>1723</v>
      </c>
      <c r="E31" s="1077" t="s">
        <v>1724</v>
      </c>
      <c r="F31" s="1077" t="s">
        <v>1677</v>
      </c>
      <c r="G31" s="1077" t="s">
        <v>1677</v>
      </c>
      <c r="H31" s="1077" t="s">
        <v>1677</v>
      </c>
      <c r="I31" s="1077" t="s">
        <v>1677</v>
      </c>
      <c r="J31" s="1077" t="s">
        <v>1677</v>
      </c>
      <c r="K31" s="1077" t="s">
        <v>1677</v>
      </c>
      <c r="L31" s="1077" t="s">
        <v>1677</v>
      </c>
      <c r="M31" s="1222" t="s">
        <v>1720</v>
      </c>
      <c r="N31" s="1236" t="s">
        <v>1679</v>
      </c>
      <c r="O31" s="1237"/>
      <c r="P31" s="1077"/>
    </row>
    <row r="32" spans="1:16" ht="39">
      <c r="A32" s="1227" t="s">
        <v>427</v>
      </c>
      <c r="B32" s="1058" t="s">
        <v>1146</v>
      </c>
      <c r="C32" s="1225" t="s">
        <v>1718</v>
      </c>
      <c r="D32" s="1225" t="s">
        <v>1721</v>
      </c>
      <c r="E32" s="1077" t="s">
        <v>1677</v>
      </c>
      <c r="F32" s="1077" t="s">
        <v>1677</v>
      </c>
      <c r="G32" s="1077" t="s">
        <v>1677</v>
      </c>
      <c r="H32" s="1077" t="s">
        <v>1677</v>
      </c>
      <c r="I32" s="1077" t="s">
        <v>1677</v>
      </c>
      <c r="J32" s="1077" t="s">
        <v>1677</v>
      </c>
      <c r="K32" s="1077" t="s">
        <v>1677</v>
      </c>
      <c r="L32" s="1222" t="s">
        <v>1720</v>
      </c>
      <c r="M32" s="1236" t="s">
        <v>1679</v>
      </c>
      <c r="N32" s="1236" t="s">
        <v>1679</v>
      </c>
      <c r="O32" s="1237"/>
      <c r="P32" s="1077"/>
    </row>
    <row r="33" spans="1:16" ht="26">
      <c r="A33" s="1227" t="s">
        <v>428</v>
      </c>
      <c r="B33" s="1058" t="s">
        <v>1591</v>
      </c>
      <c r="C33" s="1225" t="s">
        <v>1718</v>
      </c>
      <c r="D33" s="1225" t="s">
        <v>1718</v>
      </c>
      <c r="E33" s="1225" t="s">
        <v>1718</v>
      </c>
      <c r="F33" s="1077" t="s">
        <v>1722</v>
      </c>
      <c r="G33" s="1077" t="s">
        <v>1677</v>
      </c>
      <c r="H33" s="1077" t="s">
        <v>1677</v>
      </c>
      <c r="I33" s="1077" t="s">
        <v>1677</v>
      </c>
      <c r="J33" s="1077" t="s">
        <v>1677</v>
      </c>
      <c r="K33" s="1077" t="s">
        <v>1677</v>
      </c>
      <c r="L33" s="1222"/>
      <c r="M33" s="1236"/>
      <c r="N33" s="1237"/>
      <c r="O33" s="1237"/>
      <c r="P33" s="1077"/>
    </row>
    <row r="34" spans="1:16" ht="39">
      <c r="A34" s="1227" t="s">
        <v>1725</v>
      </c>
      <c r="B34" s="1058" t="s">
        <v>1594</v>
      </c>
      <c r="C34" s="1077" t="s">
        <v>1646</v>
      </c>
      <c r="D34" s="1077" t="s">
        <v>1646</v>
      </c>
      <c r="E34" s="1077" t="s">
        <v>1646</v>
      </c>
      <c r="F34" s="1077"/>
      <c r="G34" s="1077"/>
      <c r="H34" s="1077"/>
      <c r="I34" s="1236"/>
      <c r="J34" s="1236"/>
      <c r="K34" s="1236"/>
      <c r="L34" s="1238"/>
      <c r="M34" s="1236"/>
      <c r="N34" s="1237"/>
      <c r="O34" s="1237"/>
      <c r="P34" s="1077"/>
    </row>
    <row r="35" spans="1:16" ht="39">
      <c r="A35" s="1227" t="s">
        <v>1726</v>
      </c>
      <c r="B35" s="1058" t="s">
        <v>1647</v>
      </c>
      <c r="C35" s="1225" t="s">
        <v>1718</v>
      </c>
      <c r="D35" s="1225" t="s">
        <v>1723</v>
      </c>
      <c r="E35" s="1077" t="s">
        <v>1724</v>
      </c>
      <c r="F35" s="1077" t="s">
        <v>1677</v>
      </c>
      <c r="G35" s="1077" t="s">
        <v>1677</v>
      </c>
      <c r="H35" s="1077" t="s">
        <v>1677</v>
      </c>
      <c r="I35" s="1077" t="s">
        <v>1677</v>
      </c>
      <c r="J35" s="1077" t="s">
        <v>1677</v>
      </c>
      <c r="K35" s="1077" t="s">
        <v>1677</v>
      </c>
      <c r="L35" s="1077" t="s">
        <v>1677</v>
      </c>
      <c r="M35" s="1222" t="s">
        <v>1720</v>
      </c>
      <c r="N35" s="1236" t="s">
        <v>1679</v>
      </c>
      <c r="O35" s="1237"/>
      <c r="P35" s="1077"/>
    </row>
  </sheetData>
  <mergeCells count="8">
    <mergeCell ref="A1:P1"/>
    <mergeCell ref="A2:P2"/>
    <mergeCell ref="A3:P3"/>
    <mergeCell ref="A4:P4"/>
    <mergeCell ref="A5:A6"/>
    <mergeCell ref="B5:B6"/>
    <mergeCell ref="C5:N5"/>
    <mergeCell ref="O5:O6"/>
  </mergeCells>
  <phoneticPr fontId="331" type="noConversion"/>
  <pageMargins left="0.39370078740157499" right="0.196850393700787" top="0.74803149606299202" bottom="0.74803149606299202" header="0.31496062992126" footer="0.31496062992126"/>
  <pageSetup paperSize="9" scale="60" orientation="landscape" verticalDpi="0" r:id="rId1"/>
  <headerFooter>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70"/>
  <sheetViews>
    <sheetView showGridLines="0" zoomScaleNormal="100" workbookViewId="0">
      <pane xSplit="2" ySplit="8" topLeftCell="H14" activePane="bottomRight" state="frozen"/>
      <selection pane="topRight" activeCell="C1" sqref="C1"/>
      <selection pane="bottomLeft" activeCell="A9" sqref="A9"/>
      <selection pane="bottomRight" activeCell="AF14" sqref="AF14:AF16"/>
    </sheetView>
  </sheetViews>
  <sheetFormatPr defaultRowHeight="13"/>
  <cols>
    <col min="1" max="1" width="5.453125" style="596" customWidth="1"/>
    <col min="2" max="2" width="36.81640625" style="597" customWidth="1"/>
    <col min="3" max="3" width="10.453125" style="596" customWidth="1"/>
    <col min="4" max="4" width="12.81640625" style="595" customWidth="1"/>
    <col min="5" max="5" width="13.81640625" style="596" customWidth="1"/>
    <col min="6" max="6" width="16.26953125" style="637" customWidth="1"/>
    <col min="7" max="7" width="8.453125" style="596" customWidth="1"/>
    <col min="8" max="8" width="11.81640625" style="596" customWidth="1"/>
    <col min="9" max="9" width="13.453125" style="595" customWidth="1"/>
    <col min="10" max="10" width="11.54296875" style="595" customWidth="1"/>
    <col min="11" max="12" width="9.26953125" style="595" hidden="1" customWidth="1"/>
    <col min="13" max="13" width="7.453125" style="595" hidden="1" customWidth="1"/>
    <col min="14" max="14" width="11" style="595" customWidth="1"/>
    <col min="15" max="15" width="11" style="595" hidden="1" customWidth="1"/>
    <col min="16" max="16" width="8" style="595" customWidth="1"/>
    <col min="17" max="17" width="10.7265625" style="595" customWidth="1"/>
    <col min="18" max="18" width="9.54296875" style="595" hidden="1" customWidth="1"/>
    <col min="19" max="19" width="6.7265625" style="595" hidden="1" customWidth="1"/>
    <col min="20" max="20" width="8.453125" style="595" hidden="1" customWidth="1"/>
    <col min="21" max="21" width="6.7265625" style="595" hidden="1" customWidth="1"/>
    <col min="22" max="24" width="6.7265625" style="595" customWidth="1"/>
    <col min="25" max="25" width="7.453125" style="595" customWidth="1"/>
    <col min="26" max="26" width="6.7265625" style="595" customWidth="1"/>
    <col min="27" max="30" width="6.7265625" style="595" hidden="1" customWidth="1"/>
    <col min="31" max="31" width="5.26953125" style="595" hidden="1" customWidth="1"/>
    <col min="32" max="32" width="20.81640625" style="595" customWidth="1"/>
    <col min="33" max="33" width="10.453125" style="595" customWidth="1"/>
    <col min="34" max="34" width="12.453125" style="595" customWidth="1"/>
    <col min="35" max="256" width="9.1796875" style="595"/>
    <col min="257" max="257" width="5.453125" style="595" customWidth="1"/>
    <col min="258" max="258" width="47" style="595" customWidth="1"/>
    <col min="259" max="259" width="10.453125" style="595" customWidth="1"/>
    <col min="260" max="260" width="12.81640625" style="595" customWidth="1"/>
    <col min="261" max="261" width="13.81640625" style="595" customWidth="1"/>
    <col min="262" max="262" width="16.26953125" style="595" customWidth="1"/>
    <col min="263" max="263" width="8.453125" style="595" customWidth="1"/>
    <col min="264" max="264" width="11.81640625" style="595" customWidth="1"/>
    <col min="265" max="265" width="13.453125" style="595" customWidth="1"/>
    <col min="266" max="266" width="11.54296875" style="595" customWidth="1"/>
    <col min="267" max="269" width="0" style="595" hidden="1" customWidth="1"/>
    <col min="270" max="270" width="11" style="595" customWidth="1"/>
    <col min="271" max="271" width="0" style="595" hidden="1" customWidth="1"/>
    <col min="272" max="272" width="12.26953125" style="595" customWidth="1"/>
    <col min="273" max="273" width="9.7265625" style="595" customWidth="1"/>
    <col min="274" max="274" width="9.54296875" style="595" customWidth="1"/>
    <col min="275" max="275" width="8.7265625" style="595" customWidth="1"/>
    <col min="276" max="276" width="9.7265625" style="595" customWidth="1"/>
    <col min="277" max="278" width="9.54296875" style="595" customWidth="1"/>
    <col min="279" max="279" width="9.453125" style="595" customWidth="1"/>
    <col min="280" max="280" width="8" style="595" customWidth="1"/>
    <col min="281" max="281" width="7.453125" style="595" customWidth="1"/>
    <col min="282" max="282" width="7.1796875" style="595" customWidth="1"/>
    <col min="283" max="283" width="0" style="595" hidden="1" customWidth="1"/>
    <col min="284" max="284" width="9.54296875" style="595" customWidth="1"/>
    <col min="285" max="285" width="9.453125" style="595" customWidth="1"/>
    <col min="286" max="286" width="0" style="595" hidden="1" customWidth="1"/>
    <col min="287" max="287" width="7.453125" style="595" customWidth="1"/>
    <col min="288" max="288" width="7.1796875" style="595" customWidth="1"/>
    <col min="289" max="512" width="9.1796875" style="595"/>
    <col min="513" max="513" width="5.453125" style="595" customWidth="1"/>
    <col min="514" max="514" width="47" style="595" customWidth="1"/>
    <col min="515" max="515" width="10.453125" style="595" customWidth="1"/>
    <col min="516" max="516" width="12.81640625" style="595" customWidth="1"/>
    <col min="517" max="517" width="13.81640625" style="595" customWidth="1"/>
    <col min="518" max="518" width="16.26953125" style="595" customWidth="1"/>
    <col min="519" max="519" width="8.453125" style="595" customWidth="1"/>
    <col min="520" max="520" width="11.81640625" style="595" customWidth="1"/>
    <col min="521" max="521" width="13.453125" style="595" customWidth="1"/>
    <col min="522" max="522" width="11.54296875" style="595" customWidth="1"/>
    <col min="523" max="525" width="0" style="595" hidden="1" customWidth="1"/>
    <col min="526" max="526" width="11" style="595" customWidth="1"/>
    <col min="527" max="527" width="0" style="595" hidden="1" customWidth="1"/>
    <col min="528" max="528" width="12.26953125" style="595" customWidth="1"/>
    <col min="529" max="529" width="9.7265625" style="595" customWidth="1"/>
    <col min="530" max="530" width="9.54296875" style="595" customWidth="1"/>
    <col min="531" max="531" width="8.7265625" style="595" customWidth="1"/>
    <col min="532" max="532" width="9.7265625" style="595" customWidth="1"/>
    <col min="533" max="534" width="9.54296875" style="595" customWidth="1"/>
    <col min="535" max="535" width="9.453125" style="595" customWidth="1"/>
    <col min="536" max="536" width="8" style="595" customWidth="1"/>
    <col min="537" max="537" width="7.453125" style="595" customWidth="1"/>
    <col min="538" max="538" width="7.1796875" style="595" customWidth="1"/>
    <col min="539" max="539" width="0" style="595" hidden="1" customWidth="1"/>
    <col min="540" max="540" width="9.54296875" style="595" customWidth="1"/>
    <col min="541" max="541" width="9.453125" style="595" customWidth="1"/>
    <col min="542" max="542" width="0" style="595" hidden="1" customWidth="1"/>
    <col min="543" max="543" width="7.453125" style="595" customWidth="1"/>
    <col min="544" max="544" width="7.1796875" style="595" customWidth="1"/>
    <col min="545" max="768" width="9.1796875" style="595"/>
    <col min="769" max="769" width="5.453125" style="595" customWidth="1"/>
    <col min="770" max="770" width="47" style="595" customWidth="1"/>
    <col min="771" max="771" width="10.453125" style="595" customWidth="1"/>
    <col min="772" max="772" width="12.81640625" style="595" customWidth="1"/>
    <col min="773" max="773" width="13.81640625" style="595" customWidth="1"/>
    <col min="774" max="774" width="16.26953125" style="595" customWidth="1"/>
    <col min="775" max="775" width="8.453125" style="595" customWidth="1"/>
    <col min="776" max="776" width="11.81640625" style="595" customWidth="1"/>
    <col min="777" max="777" width="13.453125" style="595" customWidth="1"/>
    <col min="778" max="778" width="11.54296875" style="595" customWidth="1"/>
    <col min="779" max="781" width="0" style="595" hidden="1" customWidth="1"/>
    <col min="782" max="782" width="11" style="595" customWidth="1"/>
    <col min="783" max="783" width="0" style="595" hidden="1" customWidth="1"/>
    <col min="784" max="784" width="12.26953125" style="595" customWidth="1"/>
    <col min="785" max="785" width="9.7265625" style="595" customWidth="1"/>
    <col min="786" max="786" width="9.54296875" style="595" customWidth="1"/>
    <col min="787" max="787" width="8.7265625" style="595" customWidth="1"/>
    <col min="788" max="788" width="9.7265625" style="595" customWidth="1"/>
    <col min="789" max="790" width="9.54296875" style="595" customWidth="1"/>
    <col min="791" max="791" width="9.453125" style="595" customWidth="1"/>
    <col min="792" max="792" width="8" style="595" customWidth="1"/>
    <col min="793" max="793" width="7.453125" style="595" customWidth="1"/>
    <col min="794" max="794" width="7.1796875" style="595" customWidth="1"/>
    <col min="795" max="795" width="0" style="595" hidden="1" customWidth="1"/>
    <col min="796" max="796" width="9.54296875" style="595" customWidth="1"/>
    <col min="797" max="797" width="9.453125" style="595" customWidth="1"/>
    <col min="798" max="798" width="0" style="595" hidden="1" customWidth="1"/>
    <col min="799" max="799" width="7.453125" style="595" customWidth="1"/>
    <col min="800" max="800" width="7.1796875" style="595" customWidth="1"/>
    <col min="801" max="1024" width="9.1796875" style="595"/>
    <col min="1025" max="1025" width="5.453125" style="595" customWidth="1"/>
    <col min="1026" max="1026" width="47" style="595" customWidth="1"/>
    <col min="1027" max="1027" width="10.453125" style="595" customWidth="1"/>
    <col min="1028" max="1028" width="12.81640625" style="595" customWidth="1"/>
    <col min="1029" max="1029" width="13.81640625" style="595" customWidth="1"/>
    <col min="1030" max="1030" width="16.26953125" style="595" customWidth="1"/>
    <col min="1031" max="1031" width="8.453125" style="595" customWidth="1"/>
    <col min="1032" max="1032" width="11.81640625" style="595" customWidth="1"/>
    <col min="1033" max="1033" width="13.453125" style="595" customWidth="1"/>
    <col min="1034" max="1034" width="11.54296875" style="595" customWidth="1"/>
    <col min="1035" max="1037" width="0" style="595" hidden="1" customWidth="1"/>
    <col min="1038" max="1038" width="11" style="595" customWidth="1"/>
    <col min="1039" max="1039" width="0" style="595" hidden="1" customWidth="1"/>
    <col min="1040" max="1040" width="12.26953125" style="595" customWidth="1"/>
    <col min="1041" max="1041" width="9.7265625" style="595" customWidth="1"/>
    <col min="1042" max="1042" width="9.54296875" style="595" customWidth="1"/>
    <col min="1043" max="1043" width="8.7265625" style="595" customWidth="1"/>
    <col min="1044" max="1044" width="9.7265625" style="595" customWidth="1"/>
    <col min="1045" max="1046" width="9.54296875" style="595" customWidth="1"/>
    <col min="1047" max="1047" width="9.453125" style="595" customWidth="1"/>
    <col min="1048" max="1048" width="8" style="595" customWidth="1"/>
    <col min="1049" max="1049" width="7.453125" style="595" customWidth="1"/>
    <col min="1050" max="1050" width="7.1796875" style="595" customWidth="1"/>
    <col min="1051" max="1051" width="0" style="595" hidden="1" customWidth="1"/>
    <col min="1052" max="1052" width="9.54296875" style="595" customWidth="1"/>
    <col min="1053" max="1053" width="9.453125" style="595" customWidth="1"/>
    <col min="1054" max="1054" width="0" style="595" hidden="1" customWidth="1"/>
    <col min="1055" max="1055" width="7.453125" style="595" customWidth="1"/>
    <col min="1056" max="1056" width="7.1796875" style="595" customWidth="1"/>
    <col min="1057" max="1280" width="9.1796875" style="595"/>
    <col min="1281" max="1281" width="5.453125" style="595" customWidth="1"/>
    <col min="1282" max="1282" width="47" style="595" customWidth="1"/>
    <col min="1283" max="1283" width="10.453125" style="595" customWidth="1"/>
    <col min="1284" max="1284" width="12.81640625" style="595" customWidth="1"/>
    <col min="1285" max="1285" width="13.81640625" style="595" customWidth="1"/>
    <col min="1286" max="1286" width="16.26953125" style="595" customWidth="1"/>
    <col min="1287" max="1287" width="8.453125" style="595" customWidth="1"/>
    <col min="1288" max="1288" width="11.81640625" style="595" customWidth="1"/>
    <col min="1289" max="1289" width="13.453125" style="595" customWidth="1"/>
    <col min="1290" max="1290" width="11.54296875" style="595" customWidth="1"/>
    <col min="1291" max="1293" width="0" style="595" hidden="1" customWidth="1"/>
    <col min="1294" max="1294" width="11" style="595" customWidth="1"/>
    <col min="1295" max="1295" width="0" style="595" hidden="1" customWidth="1"/>
    <col min="1296" max="1296" width="12.26953125" style="595" customWidth="1"/>
    <col min="1297" max="1297" width="9.7265625" style="595" customWidth="1"/>
    <col min="1298" max="1298" width="9.54296875" style="595" customWidth="1"/>
    <col min="1299" max="1299" width="8.7265625" style="595" customWidth="1"/>
    <col min="1300" max="1300" width="9.7265625" style="595" customWidth="1"/>
    <col min="1301" max="1302" width="9.54296875" style="595" customWidth="1"/>
    <col min="1303" max="1303" width="9.453125" style="595" customWidth="1"/>
    <col min="1304" max="1304" width="8" style="595" customWidth="1"/>
    <col min="1305" max="1305" width="7.453125" style="595" customWidth="1"/>
    <col min="1306" max="1306" width="7.1796875" style="595" customWidth="1"/>
    <col min="1307" max="1307" width="0" style="595" hidden="1" customWidth="1"/>
    <col min="1308" max="1308" width="9.54296875" style="595" customWidth="1"/>
    <col min="1309" max="1309" width="9.453125" style="595" customWidth="1"/>
    <col min="1310" max="1310" width="0" style="595" hidden="1" customWidth="1"/>
    <col min="1311" max="1311" width="7.453125" style="595" customWidth="1"/>
    <col min="1312" max="1312" width="7.1796875" style="595" customWidth="1"/>
    <col min="1313" max="1536" width="9.1796875" style="595"/>
    <col min="1537" max="1537" width="5.453125" style="595" customWidth="1"/>
    <col min="1538" max="1538" width="47" style="595" customWidth="1"/>
    <col min="1539" max="1539" width="10.453125" style="595" customWidth="1"/>
    <col min="1540" max="1540" width="12.81640625" style="595" customWidth="1"/>
    <col min="1541" max="1541" width="13.81640625" style="595" customWidth="1"/>
    <col min="1542" max="1542" width="16.26953125" style="595" customWidth="1"/>
    <col min="1543" max="1543" width="8.453125" style="595" customWidth="1"/>
    <col min="1544" max="1544" width="11.81640625" style="595" customWidth="1"/>
    <col min="1545" max="1545" width="13.453125" style="595" customWidth="1"/>
    <col min="1546" max="1546" width="11.54296875" style="595" customWidth="1"/>
    <col min="1547" max="1549" width="0" style="595" hidden="1" customWidth="1"/>
    <col min="1550" max="1550" width="11" style="595" customWidth="1"/>
    <col min="1551" max="1551" width="0" style="595" hidden="1" customWidth="1"/>
    <col min="1552" max="1552" width="12.26953125" style="595" customWidth="1"/>
    <col min="1553" max="1553" width="9.7265625" style="595" customWidth="1"/>
    <col min="1554" max="1554" width="9.54296875" style="595" customWidth="1"/>
    <col min="1555" max="1555" width="8.7265625" style="595" customWidth="1"/>
    <col min="1556" max="1556" width="9.7265625" style="595" customWidth="1"/>
    <col min="1557" max="1558" width="9.54296875" style="595" customWidth="1"/>
    <col min="1559" max="1559" width="9.453125" style="595" customWidth="1"/>
    <col min="1560" max="1560" width="8" style="595" customWidth="1"/>
    <col min="1561" max="1561" width="7.453125" style="595" customWidth="1"/>
    <col min="1562" max="1562" width="7.1796875" style="595" customWidth="1"/>
    <col min="1563" max="1563" width="0" style="595" hidden="1" customWidth="1"/>
    <col min="1564" max="1564" width="9.54296875" style="595" customWidth="1"/>
    <col min="1565" max="1565" width="9.453125" style="595" customWidth="1"/>
    <col min="1566" max="1566" width="0" style="595" hidden="1" customWidth="1"/>
    <col min="1567" max="1567" width="7.453125" style="595" customWidth="1"/>
    <col min="1568" max="1568" width="7.1796875" style="595" customWidth="1"/>
    <col min="1569" max="1792" width="9.1796875" style="595"/>
    <col min="1793" max="1793" width="5.453125" style="595" customWidth="1"/>
    <col min="1794" max="1794" width="47" style="595" customWidth="1"/>
    <col min="1795" max="1795" width="10.453125" style="595" customWidth="1"/>
    <col min="1796" max="1796" width="12.81640625" style="595" customWidth="1"/>
    <col min="1797" max="1797" width="13.81640625" style="595" customWidth="1"/>
    <col min="1798" max="1798" width="16.26953125" style="595" customWidth="1"/>
    <col min="1799" max="1799" width="8.453125" style="595" customWidth="1"/>
    <col min="1800" max="1800" width="11.81640625" style="595" customWidth="1"/>
    <col min="1801" max="1801" width="13.453125" style="595" customWidth="1"/>
    <col min="1802" max="1802" width="11.54296875" style="595" customWidth="1"/>
    <col min="1803" max="1805" width="0" style="595" hidden="1" customWidth="1"/>
    <col min="1806" max="1806" width="11" style="595" customWidth="1"/>
    <col min="1807" max="1807" width="0" style="595" hidden="1" customWidth="1"/>
    <col min="1808" max="1808" width="12.26953125" style="595" customWidth="1"/>
    <col min="1809" max="1809" width="9.7265625" style="595" customWidth="1"/>
    <col min="1810" max="1810" width="9.54296875" style="595" customWidth="1"/>
    <col min="1811" max="1811" width="8.7265625" style="595" customWidth="1"/>
    <col min="1812" max="1812" width="9.7265625" style="595" customWidth="1"/>
    <col min="1813" max="1814" width="9.54296875" style="595" customWidth="1"/>
    <col min="1815" max="1815" width="9.453125" style="595" customWidth="1"/>
    <col min="1816" max="1816" width="8" style="595" customWidth="1"/>
    <col min="1817" max="1817" width="7.453125" style="595" customWidth="1"/>
    <col min="1818" max="1818" width="7.1796875" style="595" customWidth="1"/>
    <col min="1819" max="1819" width="0" style="595" hidden="1" customWidth="1"/>
    <col min="1820" max="1820" width="9.54296875" style="595" customWidth="1"/>
    <col min="1821" max="1821" width="9.453125" style="595" customWidth="1"/>
    <col min="1822" max="1822" width="0" style="595" hidden="1" customWidth="1"/>
    <col min="1823" max="1823" width="7.453125" style="595" customWidth="1"/>
    <col min="1824" max="1824" width="7.1796875" style="595" customWidth="1"/>
    <col min="1825" max="2048" width="9.1796875" style="595"/>
    <col min="2049" max="2049" width="5.453125" style="595" customWidth="1"/>
    <col min="2050" max="2050" width="47" style="595" customWidth="1"/>
    <col min="2051" max="2051" width="10.453125" style="595" customWidth="1"/>
    <col min="2052" max="2052" width="12.81640625" style="595" customWidth="1"/>
    <col min="2053" max="2053" width="13.81640625" style="595" customWidth="1"/>
    <col min="2054" max="2054" width="16.26953125" style="595" customWidth="1"/>
    <col min="2055" max="2055" width="8.453125" style="595" customWidth="1"/>
    <col min="2056" max="2056" width="11.81640625" style="595" customWidth="1"/>
    <col min="2057" max="2057" width="13.453125" style="595" customWidth="1"/>
    <col min="2058" max="2058" width="11.54296875" style="595" customWidth="1"/>
    <col min="2059" max="2061" width="0" style="595" hidden="1" customWidth="1"/>
    <col min="2062" max="2062" width="11" style="595" customWidth="1"/>
    <col min="2063" max="2063" width="0" style="595" hidden="1" customWidth="1"/>
    <col min="2064" max="2064" width="12.26953125" style="595" customWidth="1"/>
    <col min="2065" max="2065" width="9.7265625" style="595" customWidth="1"/>
    <col min="2066" max="2066" width="9.54296875" style="595" customWidth="1"/>
    <col min="2067" max="2067" width="8.7265625" style="595" customWidth="1"/>
    <col min="2068" max="2068" width="9.7265625" style="595" customWidth="1"/>
    <col min="2069" max="2070" width="9.54296875" style="595" customWidth="1"/>
    <col min="2071" max="2071" width="9.453125" style="595" customWidth="1"/>
    <col min="2072" max="2072" width="8" style="595" customWidth="1"/>
    <col min="2073" max="2073" width="7.453125" style="595" customWidth="1"/>
    <col min="2074" max="2074" width="7.1796875" style="595" customWidth="1"/>
    <col min="2075" max="2075" width="0" style="595" hidden="1" customWidth="1"/>
    <col min="2076" max="2076" width="9.54296875" style="595" customWidth="1"/>
    <col min="2077" max="2077" width="9.453125" style="595" customWidth="1"/>
    <col min="2078" max="2078" width="0" style="595" hidden="1" customWidth="1"/>
    <col min="2079" max="2079" width="7.453125" style="595" customWidth="1"/>
    <col min="2080" max="2080" width="7.1796875" style="595" customWidth="1"/>
    <col min="2081" max="2304" width="9.1796875" style="595"/>
    <col min="2305" max="2305" width="5.453125" style="595" customWidth="1"/>
    <col min="2306" max="2306" width="47" style="595" customWidth="1"/>
    <col min="2307" max="2307" width="10.453125" style="595" customWidth="1"/>
    <col min="2308" max="2308" width="12.81640625" style="595" customWidth="1"/>
    <col min="2309" max="2309" width="13.81640625" style="595" customWidth="1"/>
    <col min="2310" max="2310" width="16.26953125" style="595" customWidth="1"/>
    <col min="2311" max="2311" width="8.453125" style="595" customWidth="1"/>
    <col min="2312" max="2312" width="11.81640625" style="595" customWidth="1"/>
    <col min="2313" max="2313" width="13.453125" style="595" customWidth="1"/>
    <col min="2314" max="2314" width="11.54296875" style="595" customWidth="1"/>
    <col min="2315" max="2317" width="0" style="595" hidden="1" customWidth="1"/>
    <col min="2318" max="2318" width="11" style="595" customWidth="1"/>
    <col min="2319" max="2319" width="0" style="595" hidden="1" customWidth="1"/>
    <col min="2320" max="2320" width="12.26953125" style="595" customWidth="1"/>
    <col min="2321" max="2321" width="9.7265625" style="595" customWidth="1"/>
    <col min="2322" max="2322" width="9.54296875" style="595" customWidth="1"/>
    <col min="2323" max="2323" width="8.7265625" style="595" customWidth="1"/>
    <col min="2324" max="2324" width="9.7265625" style="595" customWidth="1"/>
    <col min="2325" max="2326" width="9.54296875" style="595" customWidth="1"/>
    <col min="2327" max="2327" width="9.453125" style="595" customWidth="1"/>
    <col min="2328" max="2328" width="8" style="595" customWidth="1"/>
    <col min="2329" max="2329" width="7.453125" style="595" customWidth="1"/>
    <col min="2330" max="2330" width="7.1796875" style="595" customWidth="1"/>
    <col min="2331" max="2331" width="0" style="595" hidden="1" customWidth="1"/>
    <col min="2332" max="2332" width="9.54296875" style="595" customWidth="1"/>
    <col min="2333" max="2333" width="9.453125" style="595" customWidth="1"/>
    <col min="2334" max="2334" width="0" style="595" hidden="1" customWidth="1"/>
    <col min="2335" max="2335" width="7.453125" style="595" customWidth="1"/>
    <col min="2336" max="2336" width="7.1796875" style="595" customWidth="1"/>
    <col min="2337" max="2560" width="9.1796875" style="595"/>
    <col min="2561" max="2561" width="5.453125" style="595" customWidth="1"/>
    <col min="2562" max="2562" width="47" style="595" customWidth="1"/>
    <col min="2563" max="2563" width="10.453125" style="595" customWidth="1"/>
    <col min="2564" max="2564" width="12.81640625" style="595" customWidth="1"/>
    <col min="2565" max="2565" width="13.81640625" style="595" customWidth="1"/>
    <col min="2566" max="2566" width="16.26953125" style="595" customWidth="1"/>
    <col min="2567" max="2567" width="8.453125" style="595" customWidth="1"/>
    <col min="2568" max="2568" width="11.81640625" style="595" customWidth="1"/>
    <col min="2569" max="2569" width="13.453125" style="595" customWidth="1"/>
    <col min="2570" max="2570" width="11.54296875" style="595" customWidth="1"/>
    <col min="2571" max="2573" width="0" style="595" hidden="1" customWidth="1"/>
    <col min="2574" max="2574" width="11" style="595" customWidth="1"/>
    <col min="2575" max="2575" width="0" style="595" hidden="1" customWidth="1"/>
    <col min="2576" max="2576" width="12.26953125" style="595" customWidth="1"/>
    <col min="2577" max="2577" width="9.7265625" style="595" customWidth="1"/>
    <col min="2578" max="2578" width="9.54296875" style="595" customWidth="1"/>
    <col min="2579" max="2579" width="8.7265625" style="595" customWidth="1"/>
    <col min="2580" max="2580" width="9.7265625" style="595" customWidth="1"/>
    <col min="2581" max="2582" width="9.54296875" style="595" customWidth="1"/>
    <col min="2583" max="2583" width="9.453125" style="595" customWidth="1"/>
    <col min="2584" max="2584" width="8" style="595" customWidth="1"/>
    <col min="2585" max="2585" width="7.453125" style="595" customWidth="1"/>
    <col min="2586" max="2586" width="7.1796875" style="595" customWidth="1"/>
    <col min="2587" max="2587" width="0" style="595" hidden="1" customWidth="1"/>
    <col min="2588" max="2588" width="9.54296875" style="595" customWidth="1"/>
    <col min="2589" max="2589" width="9.453125" style="595" customWidth="1"/>
    <col min="2590" max="2590" width="0" style="595" hidden="1" customWidth="1"/>
    <col min="2591" max="2591" width="7.453125" style="595" customWidth="1"/>
    <col min="2592" max="2592" width="7.1796875" style="595" customWidth="1"/>
    <col min="2593" max="2816" width="9.1796875" style="595"/>
    <col min="2817" max="2817" width="5.453125" style="595" customWidth="1"/>
    <col min="2818" max="2818" width="47" style="595" customWidth="1"/>
    <col min="2819" max="2819" width="10.453125" style="595" customWidth="1"/>
    <col min="2820" max="2820" width="12.81640625" style="595" customWidth="1"/>
    <col min="2821" max="2821" width="13.81640625" style="595" customWidth="1"/>
    <col min="2822" max="2822" width="16.26953125" style="595" customWidth="1"/>
    <col min="2823" max="2823" width="8.453125" style="595" customWidth="1"/>
    <col min="2824" max="2824" width="11.81640625" style="595" customWidth="1"/>
    <col min="2825" max="2825" width="13.453125" style="595" customWidth="1"/>
    <col min="2826" max="2826" width="11.54296875" style="595" customWidth="1"/>
    <col min="2827" max="2829" width="0" style="595" hidden="1" customWidth="1"/>
    <col min="2830" max="2830" width="11" style="595" customWidth="1"/>
    <col min="2831" max="2831" width="0" style="595" hidden="1" customWidth="1"/>
    <col min="2832" max="2832" width="12.26953125" style="595" customWidth="1"/>
    <col min="2833" max="2833" width="9.7265625" style="595" customWidth="1"/>
    <col min="2834" max="2834" width="9.54296875" style="595" customWidth="1"/>
    <col min="2835" max="2835" width="8.7265625" style="595" customWidth="1"/>
    <col min="2836" max="2836" width="9.7265625" style="595" customWidth="1"/>
    <col min="2837" max="2838" width="9.54296875" style="595" customWidth="1"/>
    <col min="2839" max="2839" width="9.453125" style="595" customWidth="1"/>
    <col min="2840" max="2840" width="8" style="595" customWidth="1"/>
    <col min="2841" max="2841" width="7.453125" style="595" customWidth="1"/>
    <col min="2842" max="2842" width="7.1796875" style="595" customWidth="1"/>
    <col min="2843" max="2843" width="0" style="595" hidden="1" customWidth="1"/>
    <col min="2844" max="2844" width="9.54296875" style="595" customWidth="1"/>
    <col min="2845" max="2845" width="9.453125" style="595" customWidth="1"/>
    <col min="2846" max="2846" width="0" style="595" hidden="1" customWidth="1"/>
    <col min="2847" max="2847" width="7.453125" style="595" customWidth="1"/>
    <col min="2848" max="2848" width="7.1796875" style="595" customWidth="1"/>
    <col min="2849" max="3072" width="9.1796875" style="595"/>
    <col min="3073" max="3073" width="5.453125" style="595" customWidth="1"/>
    <col min="3074" max="3074" width="47" style="595" customWidth="1"/>
    <col min="3075" max="3075" width="10.453125" style="595" customWidth="1"/>
    <col min="3076" max="3076" width="12.81640625" style="595" customWidth="1"/>
    <col min="3077" max="3077" width="13.81640625" style="595" customWidth="1"/>
    <col min="3078" max="3078" width="16.26953125" style="595" customWidth="1"/>
    <col min="3079" max="3079" width="8.453125" style="595" customWidth="1"/>
    <col min="3080" max="3080" width="11.81640625" style="595" customWidth="1"/>
    <col min="3081" max="3081" width="13.453125" style="595" customWidth="1"/>
    <col min="3082" max="3082" width="11.54296875" style="595" customWidth="1"/>
    <col min="3083" max="3085" width="0" style="595" hidden="1" customWidth="1"/>
    <col min="3086" max="3086" width="11" style="595" customWidth="1"/>
    <col min="3087" max="3087" width="0" style="595" hidden="1" customWidth="1"/>
    <col min="3088" max="3088" width="12.26953125" style="595" customWidth="1"/>
    <col min="3089" max="3089" width="9.7265625" style="595" customWidth="1"/>
    <col min="3090" max="3090" width="9.54296875" style="595" customWidth="1"/>
    <col min="3091" max="3091" width="8.7265625" style="595" customWidth="1"/>
    <col min="3092" max="3092" width="9.7265625" style="595" customWidth="1"/>
    <col min="3093" max="3094" width="9.54296875" style="595" customWidth="1"/>
    <col min="3095" max="3095" width="9.453125" style="595" customWidth="1"/>
    <col min="3096" max="3096" width="8" style="595" customWidth="1"/>
    <col min="3097" max="3097" width="7.453125" style="595" customWidth="1"/>
    <col min="3098" max="3098" width="7.1796875" style="595" customWidth="1"/>
    <col min="3099" max="3099" width="0" style="595" hidden="1" customWidth="1"/>
    <col min="3100" max="3100" width="9.54296875" style="595" customWidth="1"/>
    <col min="3101" max="3101" width="9.453125" style="595" customWidth="1"/>
    <col min="3102" max="3102" width="0" style="595" hidden="1" customWidth="1"/>
    <col min="3103" max="3103" width="7.453125" style="595" customWidth="1"/>
    <col min="3104" max="3104" width="7.1796875" style="595" customWidth="1"/>
    <col min="3105" max="3328" width="9.1796875" style="595"/>
    <col min="3329" max="3329" width="5.453125" style="595" customWidth="1"/>
    <col min="3330" max="3330" width="47" style="595" customWidth="1"/>
    <col min="3331" max="3331" width="10.453125" style="595" customWidth="1"/>
    <col min="3332" max="3332" width="12.81640625" style="595" customWidth="1"/>
    <col min="3333" max="3333" width="13.81640625" style="595" customWidth="1"/>
    <col min="3334" max="3334" width="16.26953125" style="595" customWidth="1"/>
    <col min="3335" max="3335" width="8.453125" style="595" customWidth="1"/>
    <col min="3336" max="3336" width="11.81640625" style="595" customWidth="1"/>
    <col min="3337" max="3337" width="13.453125" style="595" customWidth="1"/>
    <col min="3338" max="3338" width="11.54296875" style="595" customWidth="1"/>
    <col min="3339" max="3341" width="0" style="595" hidden="1" customWidth="1"/>
    <col min="3342" max="3342" width="11" style="595" customWidth="1"/>
    <col min="3343" max="3343" width="0" style="595" hidden="1" customWidth="1"/>
    <col min="3344" max="3344" width="12.26953125" style="595" customWidth="1"/>
    <col min="3345" max="3345" width="9.7265625" style="595" customWidth="1"/>
    <col min="3346" max="3346" width="9.54296875" style="595" customWidth="1"/>
    <col min="3347" max="3347" width="8.7265625" style="595" customWidth="1"/>
    <col min="3348" max="3348" width="9.7265625" style="595" customWidth="1"/>
    <col min="3349" max="3350" width="9.54296875" style="595" customWidth="1"/>
    <col min="3351" max="3351" width="9.453125" style="595" customWidth="1"/>
    <col min="3352" max="3352" width="8" style="595" customWidth="1"/>
    <col min="3353" max="3353" width="7.453125" style="595" customWidth="1"/>
    <col min="3354" max="3354" width="7.1796875" style="595" customWidth="1"/>
    <col min="3355" max="3355" width="0" style="595" hidden="1" customWidth="1"/>
    <col min="3356" max="3356" width="9.54296875" style="595" customWidth="1"/>
    <col min="3357" max="3357" width="9.453125" style="595" customWidth="1"/>
    <col min="3358" max="3358" width="0" style="595" hidden="1" customWidth="1"/>
    <col min="3359" max="3359" width="7.453125" style="595" customWidth="1"/>
    <col min="3360" max="3360" width="7.1796875" style="595" customWidth="1"/>
    <col min="3361" max="3584" width="9.1796875" style="595"/>
    <col min="3585" max="3585" width="5.453125" style="595" customWidth="1"/>
    <col min="3586" max="3586" width="47" style="595" customWidth="1"/>
    <col min="3587" max="3587" width="10.453125" style="595" customWidth="1"/>
    <col min="3588" max="3588" width="12.81640625" style="595" customWidth="1"/>
    <col min="3589" max="3589" width="13.81640625" style="595" customWidth="1"/>
    <col min="3590" max="3590" width="16.26953125" style="595" customWidth="1"/>
    <col min="3591" max="3591" width="8.453125" style="595" customWidth="1"/>
    <col min="3592" max="3592" width="11.81640625" style="595" customWidth="1"/>
    <col min="3593" max="3593" width="13.453125" style="595" customWidth="1"/>
    <col min="3594" max="3594" width="11.54296875" style="595" customWidth="1"/>
    <col min="3595" max="3597" width="0" style="595" hidden="1" customWidth="1"/>
    <col min="3598" max="3598" width="11" style="595" customWidth="1"/>
    <col min="3599" max="3599" width="0" style="595" hidden="1" customWidth="1"/>
    <col min="3600" max="3600" width="12.26953125" style="595" customWidth="1"/>
    <col min="3601" max="3601" width="9.7265625" style="595" customWidth="1"/>
    <col min="3602" max="3602" width="9.54296875" style="595" customWidth="1"/>
    <col min="3603" max="3603" width="8.7265625" style="595" customWidth="1"/>
    <col min="3604" max="3604" width="9.7265625" style="595" customWidth="1"/>
    <col min="3605" max="3606" width="9.54296875" style="595" customWidth="1"/>
    <col min="3607" max="3607" width="9.453125" style="595" customWidth="1"/>
    <col min="3608" max="3608" width="8" style="595" customWidth="1"/>
    <col min="3609" max="3609" width="7.453125" style="595" customWidth="1"/>
    <col min="3610" max="3610" width="7.1796875" style="595" customWidth="1"/>
    <col min="3611" max="3611" width="0" style="595" hidden="1" customWidth="1"/>
    <col min="3612" max="3612" width="9.54296875" style="595" customWidth="1"/>
    <col min="3613" max="3613" width="9.453125" style="595" customWidth="1"/>
    <col min="3614" max="3614" width="0" style="595" hidden="1" customWidth="1"/>
    <col min="3615" max="3615" width="7.453125" style="595" customWidth="1"/>
    <col min="3616" max="3616" width="7.1796875" style="595" customWidth="1"/>
    <col min="3617" max="3840" width="9.1796875" style="595"/>
    <col min="3841" max="3841" width="5.453125" style="595" customWidth="1"/>
    <col min="3842" max="3842" width="47" style="595" customWidth="1"/>
    <col min="3843" max="3843" width="10.453125" style="595" customWidth="1"/>
    <col min="3844" max="3844" width="12.81640625" style="595" customWidth="1"/>
    <col min="3845" max="3845" width="13.81640625" style="595" customWidth="1"/>
    <col min="3846" max="3846" width="16.26953125" style="595" customWidth="1"/>
    <col min="3847" max="3847" width="8.453125" style="595" customWidth="1"/>
    <col min="3848" max="3848" width="11.81640625" style="595" customWidth="1"/>
    <col min="3849" max="3849" width="13.453125" style="595" customWidth="1"/>
    <col min="3850" max="3850" width="11.54296875" style="595" customWidth="1"/>
    <col min="3851" max="3853" width="0" style="595" hidden="1" customWidth="1"/>
    <col min="3854" max="3854" width="11" style="595" customWidth="1"/>
    <col min="3855" max="3855" width="0" style="595" hidden="1" customWidth="1"/>
    <col min="3856" max="3856" width="12.26953125" style="595" customWidth="1"/>
    <col min="3857" max="3857" width="9.7265625" style="595" customWidth="1"/>
    <col min="3858" max="3858" width="9.54296875" style="595" customWidth="1"/>
    <col min="3859" max="3859" width="8.7265625" style="595" customWidth="1"/>
    <col min="3860" max="3860" width="9.7265625" style="595" customWidth="1"/>
    <col min="3861" max="3862" width="9.54296875" style="595" customWidth="1"/>
    <col min="3863" max="3863" width="9.453125" style="595" customWidth="1"/>
    <col min="3864" max="3864" width="8" style="595" customWidth="1"/>
    <col min="3865" max="3865" width="7.453125" style="595" customWidth="1"/>
    <col min="3866" max="3866" width="7.1796875" style="595" customWidth="1"/>
    <col min="3867" max="3867" width="0" style="595" hidden="1" customWidth="1"/>
    <col min="3868" max="3868" width="9.54296875" style="595" customWidth="1"/>
    <col min="3869" max="3869" width="9.453125" style="595" customWidth="1"/>
    <col min="3870" max="3870" width="0" style="595" hidden="1" customWidth="1"/>
    <col min="3871" max="3871" width="7.453125" style="595" customWidth="1"/>
    <col min="3872" max="3872" width="7.1796875" style="595" customWidth="1"/>
    <col min="3873" max="4096" width="9.1796875" style="595"/>
    <col min="4097" max="4097" width="5.453125" style="595" customWidth="1"/>
    <col min="4098" max="4098" width="47" style="595" customWidth="1"/>
    <col min="4099" max="4099" width="10.453125" style="595" customWidth="1"/>
    <col min="4100" max="4100" width="12.81640625" style="595" customWidth="1"/>
    <col min="4101" max="4101" width="13.81640625" style="595" customWidth="1"/>
    <col min="4102" max="4102" width="16.26953125" style="595" customWidth="1"/>
    <col min="4103" max="4103" width="8.453125" style="595" customWidth="1"/>
    <col min="4104" max="4104" width="11.81640625" style="595" customWidth="1"/>
    <col min="4105" max="4105" width="13.453125" style="595" customWidth="1"/>
    <col min="4106" max="4106" width="11.54296875" style="595" customWidth="1"/>
    <col min="4107" max="4109" width="0" style="595" hidden="1" customWidth="1"/>
    <col min="4110" max="4110" width="11" style="595" customWidth="1"/>
    <col min="4111" max="4111" width="0" style="595" hidden="1" customWidth="1"/>
    <col min="4112" max="4112" width="12.26953125" style="595" customWidth="1"/>
    <col min="4113" max="4113" width="9.7265625" style="595" customWidth="1"/>
    <col min="4114" max="4114" width="9.54296875" style="595" customWidth="1"/>
    <col min="4115" max="4115" width="8.7265625" style="595" customWidth="1"/>
    <col min="4116" max="4116" width="9.7265625" style="595" customWidth="1"/>
    <col min="4117" max="4118" width="9.54296875" style="595" customWidth="1"/>
    <col min="4119" max="4119" width="9.453125" style="595" customWidth="1"/>
    <col min="4120" max="4120" width="8" style="595" customWidth="1"/>
    <col min="4121" max="4121" width="7.453125" style="595" customWidth="1"/>
    <col min="4122" max="4122" width="7.1796875" style="595" customWidth="1"/>
    <col min="4123" max="4123" width="0" style="595" hidden="1" customWidth="1"/>
    <col min="4124" max="4124" width="9.54296875" style="595" customWidth="1"/>
    <col min="4125" max="4125" width="9.453125" style="595" customWidth="1"/>
    <col min="4126" max="4126" width="0" style="595" hidden="1" customWidth="1"/>
    <col min="4127" max="4127" width="7.453125" style="595" customWidth="1"/>
    <col min="4128" max="4128" width="7.1796875" style="595" customWidth="1"/>
    <col min="4129" max="4352" width="9.1796875" style="595"/>
    <col min="4353" max="4353" width="5.453125" style="595" customWidth="1"/>
    <col min="4354" max="4354" width="47" style="595" customWidth="1"/>
    <col min="4355" max="4355" width="10.453125" style="595" customWidth="1"/>
    <col min="4356" max="4356" width="12.81640625" style="595" customWidth="1"/>
    <col min="4357" max="4357" width="13.81640625" style="595" customWidth="1"/>
    <col min="4358" max="4358" width="16.26953125" style="595" customWidth="1"/>
    <col min="4359" max="4359" width="8.453125" style="595" customWidth="1"/>
    <col min="4360" max="4360" width="11.81640625" style="595" customWidth="1"/>
    <col min="4361" max="4361" width="13.453125" style="595" customWidth="1"/>
    <col min="4362" max="4362" width="11.54296875" style="595" customWidth="1"/>
    <col min="4363" max="4365" width="0" style="595" hidden="1" customWidth="1"/>
    <col min="4366" max="4366" width="11" style="595" customWidth="1"/>
    <col min="4367" max="4367" width="0" style="595" hidden="1" customWidth="1"/>
    <col min="4368" max="4368" width="12.26953125" style="595" customWidth="1"/>
    <col min="4369" max="4369" width="9.7265625" style="595" customWidth="1"/>
    <col min="4370" max="4370" width="9.54296875" style="595" customWidth="1"/>
    <col min="4371" max="4371" width="8.7265625" style="595" customWidth="1"/>
    <col min="4372" max="4372" width="9.7265625" style="595" customWidth="1"/>
    <col min="4373" max="4374" width="9.54296875" style="595" customWidth="1"/>
    <col min="4375" max="4375" width="9.453125" style="595" customWidth="1"/>
    <col min="4376" max="4376" width="8" style="595" customWidth="1"/>
    <col min="4377" max="4377" width="7.453125" style="595" customWidth="1"/>
    <col min="4378" max="4378" width="7.1796875" style="595" customWidth="1"/>
    <col min="4379" max="4379" width="0" style="595" hidden="1" customWidth="1"/>
    <col min="4380" max="4380" width="9.54296875" style="595" customWidth="1"/>
    <col min="4381" max="4381" width="9.453125" style="595" customWidth="1"/>
    <col min="4382" max="4382" width="0" style="595" hidden="1" customWidth="1"/>
    <col min="4383" max="4383" width="7.453125" style="595" customWidth="1"/>
    <col min="4384" max="4384" width="7.1796875" style="595" customWidth="1"/>
    <col min="4385" max="4608" width="9.1796875" style="595"/>
    <col min="4609" max="4609" width="5.453125" style="595" customWidth="1"/>
    <col min="4610" max="4610" width="47" style="595" customWidth="1"/>
    <col min="4611" max="4611" width="10.453125" style="595" customWidth="1"/>
    <col min="4612" max="4612" width="12.81640625" style="595" customWidth="1"/>
    <col min="4613" max="4613" width="13.81640625" style="595" customWidth="1"/>
    <col min="4614" max="4614" width="16.26953125" style="595" customWidth="1"/>
    <col min="4615" max="4615" width="8.453125" style="595" customWidth="1"/>
    <col min="4616" max="4616" width="11.81640625" style="595" customWidth="1"/>
    <col min="4617" max="4617" width="13.453125" style="595" customWidth="1"/>
    <col min="4618" max="4618" width="11.54296875" style="595" customWidth="1"/>
    <col min="4619" max="4621" width="0" style="595" hidden="1" customWidth="1"/>
    <col min="4622" max="4622" width="11" style="595" customWidth="1"/>
    <col min="4623" max="4623" width="0" style="595" hidden="1" customWidth="1"/>
    <col min="4624" max="4624" width="12.26953125" style="595" customWidth="1"/>
    <col min="4625" max="4625" width="9.7265625" style="595" customWidth="1"/>
    <col min="4626" max="4626" width="9.54296875" style="595" customWidth="1"/>
    <col min="4627" max="4627" width="8.7265625" style="595" customWidth="1"/>
    <col min="4628" max="4628" width="9.7265625" style="595" customWidth="1"/>
    <col min="4629" max="4630" width="9.54296875" style="595" customWidth="1"/>
    <col min="4631" max="4631" width="9.453125" style="595" customWidth="1"/>
    <col min="4632" max="4632" width="8" style="595" customWidth="1"/>
    <col min="4633" max="4633" width="7.453125" style="595" customWidth="1"/>
    <col min="4634" max="4634" width="7.1796875" style="595" customWidth="1"/>
    <col min="4635" max="4635" width="0" style="595" hidden="1" customWidth="1"/>
    <col min="4636" max="4636" width="9.54296875" style="595" customWidth="1"/>
    <col min="4637" max="4637" width="9.453125" style="595" customWidth="1"/>
    <col min="4638" max="4638" width="0" style="595" hidden="1" customWidth="1"/>
    <col min="4639" max="4639" width="7.453125" style="595" customWidth="1"/>
    <col min="4640" max="4640" width="7.1796875" style="595" customWidth="1"/>
    <col min="4641" max="4864" width="9.1796875" style="595"/>
    <col min="4865" max="4865" width="5.453125" style="595" customWidth="1"/>
    <col min="4866" max="4866" width="47" style="595" customWidth="1"/>
    <col min="4867" max="4867" width="10.453125" style="595" customWidth="1"/>
    <col min="4868" max="4868" width="12.81640625" style="595" customWidth="1"/>
    <col min="4869" max="4869" width="13.81640625" style="595" customWidth="1"/>
    <col min="4870" max="4870" width="16.26953125" style="595" customWidth="1"/>
    <col min="4871" max="4871" width="8.453125" style="595" customWidth="1"/>
    <col min="4872" max="4872" width="11.81640625" style="595" customWidth="1"/>
    <col min="4873" max="4873" width="13.453125" style="595" customWidth="1"/>
    <col min="4874" max="4874" width="11.54296875" style="595" customWidth="1"/>
    <col min="4875" max="4877" width="0" style="595" hidden="1" customWidth="1"/>
    <col min="4878" max="4878" width="11" style="595" customWidth="1"/>
    <col min="4879" max="4879" width="0" style="595" hidden="1" customWidth="1"/>
    <col min="4880" max="4880" width="12.26953125" style="595" customWidth="1"/>
    <col min="4881" max="4881" width="9.7265625" style="595" customWidth="1"/>
    <col min="4882" max="4882" width="9.54296875" style="595" customWidth="1"/>
    <col min="4883" max="4883" width="8.7265625" style="595" customWidth="1"/>
    <col min="4884" max="4884" width="9.7265625" style="595" customWidth="1"/>
    <col min="4885" max="4886" width="9.54296875" style="595" customWidth="1"/>
    <col min="4887" max="4887" width="9.453125" style="595" customWidth="1"/>
    <col min="4888" max="4888" width="8" style="595" customWidth="1"/>
    <col min="4889" max="4889" width="7.453125" style="595" customWidth="1"/>
    <col min="4890" max="4890" width="7.1796875" style="595" customWidth="1"/>
    <col min="4891" max="4891" width="0" style="595" hidden="1" customWidth="1"/>
    <col min="4892" max="4892" width="9.54296875" style="595" customWidth="1"/>
    <col min="4893" max="4893" width="9.453125" style="595" customWidth="1"/>
    <col min="4894" max="4894" width="0" style="595" hidden="1" customWidth="1"/>
    <col min="4895" max="4895" width="7.453125" style="595" customWidth="1"/>
    <col min="4896" max="4896" width="7.1796875" style="595" customWidth="1"/>
    <col min="4897" max="5120" width="9.1796875" style="595"/>
    <col min="5121" max="5121" width="5.453125" style="595" customWidth="1"/>
    <col min="5122" max="5122" width="47" style="595" customWidth="1"/>
    <col min="5123" max="5123" width="10.453125" style="595" customWidth="1"/>
    <col min="5124" max="5124" width="12.81640625" style="595" customWidth="1"/>
    <col min="5125" max="5125" width="13.81640625" style="595" customWidth="1"/>
    <col min="5126" max="5126" width="16.26953125" style="595" customWidth="1"/>
    <col min="5127" max="5127" width="8.453125" style="595" customWidth="1"/>
    <col min="5128" max="5128" width="11.81640625" style="595" customWidth="1"/>
    <col min="5129" max="5129" width="13.453125" style="595" customWidth="1"/>
    <col min="5130" max="5130" width="11.54296875" style="595" customWidth="1"/>
    <col min="5131" max="5133" width="0" style="595" hidden="1" customWidth="1"/>
    <col min="5134" max="5134" width="11" style="595" customWidth="1"/>
    <col min="5135" max="5135" width="0" style="595" hidden="1" customWidth="1"/>
    <col min="5136" max="5136" width="12.26953125" style="595" customWidth="1"/>
    <col min="5137" max="5137" width="9.7265625" style="595" customWidth="1"/>
    <col min="5138" max="5138" width="9.54296875" style="595" customWidth="1"/>
    <col min="5139" max="5139" width="8.7265625" style="595" customWidth="1"/>
    <col min="5140" max="5140" width="9.7265625" style="595" customWidth="1"/>
    <col min="5141" max="5142" width="9.54296875" style="595" customWidth="1"/>
    <col min="5143" max="5143" width="9.453125" style="595" customWidth="1"/>
    <col min="5144" max="5144" width="8" style="595" customWidth="1"/>
    <col min="5145" max="5145" width="7.453125" style="595" customWidth="1"/>
    <col min="5146" max="5146" width="7.1796875" style="595" customWidth="1"/>
    <col min="5147" max="5147" width="0" style="595" hidden="1" customWidth="1"/>
    <col min="5148" max="5148" width="9.54296875" style="595" customWidth="1"/>
    <col min="5149" max="5149" width="9.453125" style="595" customWidth="1"/>
    <col min="5150" max="5150" width="0" style="595" hidden="1" customWidth="1"/>
    <col min="5151" max="5151" width="7.453125" style="595" customWidth="1"/>
    <col min="5152" max="5152" width="7.1796875" style="595" customWidth="1"/>
    <col min="5153" max="5376" width="9.1796875" style="595"/>
    <col min="5377" max="5377" width="5.453125" style="595" customWidth="1"/>
    <col min="5378" max="5378" width="47" style="595" customWidth="1"/>
    <col min="5379" max="5379" width="10.453125" style="595" customWidth="1"/>
    <col min="5380" max="5380" width="12.81640625" style="595" customWidth="1"/>
    <col min="5381" max="5381" width="13.81640625" style="595" customWidth="1"/>
    <col min="5382" max="5382" width="16.26953125" style="595" customWidth="1"/>
    <col min="5383" max="5383" width="8.453125" style="595" customWidth="1"/>
    <col min="5384" max="5384" width="11.81640625" style="595" customWidth="1"/>
    <col min="5385" max="5385" width="13.453125" style="595" customWidth="1"/>
    <col min="5386" max="5386" width="11.54296875" style="595" customWidth="1"/>
    <col min="5387" max="5389" width="0" style="595" hidden="1" customWidth="1"/>
    <col min="5390" max="5390" width="11" style="595" customWidth="1"/>
    <col min="5391" max="5391" width="0" style="595" hidden="1" customWidth="1"/>
    <col min="5392" max="5392" width="12.26953125" style="595" customWidth="1"/>
    <col min="5393" max="5393" width="9.7265625" style="595" customWidth="1"/>
    <col min="5394" max="5394" width="9.54296875" style="595" customWidth="1"/>
    <col min="5395" max="5395" width="8.7265625" style="595" customWidth="1"/>
    <col min="5396" max="5396" width="9.7265625" style="595" customWidth="1"/>
    <col min="5397" max="5398" width="9.54296875" style="595" customWidth="1"/>
    <col min="5399" max="5399" width="9.453125" style="595" customWidth="1"/>
    <col min="5400" max="5400" width="8" style="595" customWidth="1"/>
    <col min="5401" max="5401" width="7.453125" style="595" customWidth="1"/>
    <col min="5402" max="5402" width="7.1796875" style="595" customWidth="1"/>
    <col min="5403" max="5403" width="0" style="595" hidden="1" customWidth="1"/>
    <col min="5404" max="5404" width="9.54296875" style="595" customWidth="1"/>
    <col min="5405" max="5405" width="9.453125" style="595" customWidth="1"/>
    <col min="5406" max="5406" width="0" style="595" hidden="1" customWidth="1"/>
    <col min="5407" max="5407" width="7.453125" style="595" customWidth="1"/>
    <col min="5408" max="5408" width="7.1796875" style="595" customWidth="1"/>
    <col min="5409" max="5632" width="9.1796875" style="595"/>
    <col min="5633" max="5633" width="5.453125" style="595" customWidth="1"/>
    <col min="5634" max="5634" width="47" style="595" customWidth="1"/>
    <col min="5635" max="5635" width="10.453125" style="595" customWidth="1"/>
    <col min="5636" max="5636" width="12.81640625" style="595" customWidth="1"/>
    <col min="5637" max="5637" width="13.81640625" style="595" customWidth="1"/>
    <col min="5638" max="5638" width="16.26953125" style="595" customWidth="1"/>
    <col min="5639" max="5639" width="8.453125" style="595" customWidth="1"/>
    <col min="5640" max="5640" width="11.81640625" style="595" customWidth="1"/>
    <col min="5641" max="5641" width="13.453125" style="595" customWidth="1"/>
    <col min="5642" max="5642" width="11.54296875" style="595" customWidth="1"/>
    <col min="5643" max="5645" width="0" style="595" hidden="1" customWidth="1"/>
    <col min="5646" max="5646" width="11" style="595" customWidth="1"/>
    <col min="5647" max="5647" width="0" style="595" hidden="1" customWidth="1"/>
    <col min="5648" max="5648" width="12.26953125" style="595" customWidth="1"/>
    <col min="5649" max="5649" width="9.7265625" style="595" customWidth="1"/>
    <col min="5650" max="5650" width="9.54296875" style="595" customWidth="1"/>
    <col min="5651" max="5651" width="8.7265625" style="595" customWidth="1"/>
    <col min="5652" max="5652" width="9.7265625" style="595" customWidth="1"/>
    <col min="5653" max="5654" width="9.54296875" style="595" customWidth="1"/>
    <col min="5655" max="5655" width="9.453125" style="595" customWidth="1"/>
    <col min="5656" max="5656" width="8" style="595" customWidth="1"/>
    <col min="5657" max="5657" width="7.453125" style="595" customWidth="1"/>
    <col min="5658" max="5658" width="7.1796875" style="595" customWidth="1"/>
    <col min="5659" max="5659" width="0" style="595" hidden="1" customWidth="1"/>
    <col min="5660" max="5660" width="9.54296875" style="595" customWidth="1"/>
    <col min="5661" max="5661" width="9.453125" style="595" customWidth="1"/>
    <col min="5662" max="5662" width="0" style="595" hidden="1" customWidth="1"/>
    <col min="5663" max="5663" width="7.453125" style="595" customWidth="1"/>
    <col min="5664" max="5664" width="7.1796875" style="595" customWidth="1"/>
    <col min="5665" max="5888" width="9.1796875" style="595"/>
    <col min="5889" max="5889" width="5.453125" style="595" customWidth="1"/>
    <col min="5890" max="5890" width="47" style="595" customWidth="1"/>
    <col min="5891" max="5891" width="10.453125" style="595" customWidth="1"/>
    <col min="5892" max="5892" width="12.81640625" style="595" customWidth="1"/>
    <col min="5893" max="5893" width="13.81640625" style="595" customWidth="1"/>
    <col min="5894" max="5894" width="16.26953125" style="595" customWidth="1"/>
    <col min="5895" max="5895" width="8.453125" style="595" customWidth="1"/>
    <col min="5896" max="5896" width="11.81640625" style="595" customWidth="1"/>
    <col min="5897" max="5897" width="13.453125" style="595" customWidth="1"/>
    <col min="5898" max="5898" width="11.54296875" style="595" customWidth="1"/>
    <col min="5899" max="5901" width="0" style="595" hidden="1" customWidth="1"/>
    <col min="5902" max="5902" width="11" style="595" customWidth="1"/>
    <col min="5903" max="5903" width="0" style="595" hidden="1" customWidth="1"/>
    <col min="5904" max="5904" width="12.26953125" style="595" customWidth="1"/>
    <col min="5905" max="5905" width="9.7265625" style="595" customWidth="1"/>
    <col min="5906" max="5906" width="9.54296875" style="595" customWidth="1"/>
    <col min="5907" max="5907" width="8.7265625" style="595" customWidth="1"/>
    <col min="5908" max="5908" width="9.7265625" style="595" customWidth="1"/>
    <col min="5909" max="5910" width="9.54296875" style="595" customWidth="1"/>
    <col min="5911" max="5911" width="9.453125" style="595" customWidth="1"/>
    <col min="5912" max="5912" width="8" style="595" customWidth="1"/>
    <col min="5913" max="5913" width="7.453125" style="595" customWidth="1"/>
    <col min="5914" max="5914" width="7.1796875" style="595" customWidth="1"/>
    <col min="5915" max="5915" width="0" style="595" hidden="1" customWidth="1"/>
    <col min="5916" max="5916" width="9.54296875" style="595" customWidth="1"/>
    <col min="5917" max="5917" width="9.453125" style="595" customWidth="1"/>
    <col min="5918" max="5918" width="0" style="595" hidden="1" customWidth="1"/>
    <col min="5919" max="5919" width="7.453125" style="595" customWidth="1"/>
    <col min="5920" max="5920" width="7.1796875" style="595" customWidth="1"/>
    <col min="5921" max="6144" width="9.1796875" style="595"/>
    <col min="6145" max="6145" width="5.453125" style="595" customWidth="1"/>
    <col min="6146" max="6146" width="47" style="595" customWidth="1"/>
    <col min="6147" max="6147" width="10.453125" style="595" customWidth="1"/>
    <col min="6148" max="6148" width="12.81640625" style="595" customWidth="1"/>
    <col min="6149" max="6149" width="13.81640625" style="595" customWidth="1"/>
    <col min="6150" max="6150" width="16.26953125" style="595" customWidth="1"/>
    <col min="6151" max="6151" width="8.453125" style="595" customWidth="1"/>
    <col min="6152" max="6152" width="11.81640625" style="595" customWidth="1"/>
    <col min="6153" max="6153" width="13.453125" style="595" customWidth="1"/>
    <col min="6154" max="6154" width="11.54296875" style="595" customWidth="1"/>
    <col min="6155" max="6157" width="0" style="595" hidden="1" customWidth="1"/>
    <col min="6158" max="6158" width="11" style="595" customWidth="1"/>
    <col min="6159" max="6159" width="0" style="595" hidden="1" customWidth="1"/>
    <col min="6160" max="6160" width="12.26953125" style="595" customWidth="1"/>
    <col min="6161" max="6161" width="9.7265625" style="595" customWidth="1"/>
    <col min="6162" max="6162" width="9.54296875" style="595" customWidth="1"/>
    <col min="6163" max="6163" width="8.7265625" style="595" customWidth="1"/>
    <col min="6164" max="6164" width="9.7265625" style="595" customWidth="1"/>
    <col min="6165" max="6166" width="9.54296875" style="595" customWidth="1"/>
    <col min="6167" max="6167" width="9.453125" style="595" customWidth="1"/>
    <col min="6168" max="6168" width="8" style="595" customWidth="1"/>
    <col min="6169" max="6169" width="7.453125" style="595" customWidth="1"/>
    <col min="6170" max="6170" width="7.1796875" style="595" customWidth="1"/>
    <col min="6171" max="6171" width="0" style="595" hidden="1" customWidth="1"/>
    <col min="6172" max="6172" width="9.54296875" style="595" customWidth="1"/>
    <col min="6173" max="6173" width="9.453125" style="595" customWidth="1"/>
    <col min="6174" max="6174" width="0" style="595" hidden="1" customWidth="1"/>
    <col min="6175" max="6175" width="7.453125" style="595" customWidth="1"/>
    <col min="6176" max="6176" width="7.1796875" style="595" customWidth="1"/>
    <col min="6177" max="6400" width="9.1796875" style="595"/>
    <col min="6401" max="6401" width="5.453125" style="595" customWidth="1"/>
    <col min="6402" max="6402" width="47" style="595" customWidth="1"/>
    <col min="6403" max="6403" width="10.453125" style="595" customWidth="1"/>
    <col min="6404" max="6404" width="12.81640625" style="595" customWidth="1"/>
    <col min="6405" max="6405" width="13.81640625" style="595" customWidth="1"/>
    <col min="6406" max="6406" width="16.26953125" style="595" customWidth="1"/>
    <col min="6407" max="6407" width="8.453125" style="595" customWidth="1"/>
    <col min="6408" max="6408" width="11.81640625" style="595" customWidth="1"/>
    <col min="6409" max="6409" width="13.453125" style="595" customWidth="1"/>
    <col min="6410" max="6410" width="11.54296875" style="595" customWidth="1"/>
    <col min="6411" max="6413" width="0" style="595" hidden="1" customWidth="1"/>
    <col min="6414" max="6414" width="11" style="595" customWidth="1"/>
    <col min="6415" max="6415" width="0" style="595" hidden="1" customWidth="1"/>
    <col min="6416" max="6416" width="12.26953125" style="595" customWidth="1"/>
    <col min="6417" max="6417" width="9.7265625" style="595" customWidth="1"/>
    <col min="6418" max="6418" width="9.54296875" style="595" customWidth="1"/>
    <col min="6419" max="6419" width="8.7265625" style="595" customWidth="1"/>
    <col min="6420" max="6420" width="9.7265625" style="595" customWidth="1"/>
    <col min="6421" max="6422" width="9.54296875" style="595" customWidth="1"/>
    <col min="6423" max="6423" width="9.453125" style="595" customWidth="1"/>
    <col min="6424" max="6424" width="8" style="595" customWidth="1"/>
    <col min="6425" max="6425" width="7.453125" style="595" customWidth="1"/>
    <col min="6426" max="6426" width="7.1796875" style="595" customWidth="1"/>
    <col min="6427" max="6427" width="0" style="595" hidden="1" customWidth="1"/>
    <col min="6428" max="6428" width="9.54296875" style="595" customWidth="1"/>
    <col min="6429" max="6429" width="9.453125" style="595" customWidth="1"/>
    <col min="6430" max="6430" width="0" style="595" hidden="1" customWidth="1"/>
    <col min="6431" max="6431" width="7.453125" style="595" customWidth="1"/>
    <col min="6432" max="6432" width="7.1796875" style="595" customWidth="1"/>
    <col min="6433" max="6656" width="9.1796875" style="595"/>
    <col min="6657" max="6657" width="5.453125" style="595" customWidth="1"/>
    <col min="6658" max="6658" width="47" style="595" customWidth="1"/>
    <col min="6659" max="6659" width="10.453125" style="595" customWidth="1"/>
    <col min="6660" max="6660" width="12.81640625" style="595" customWidth="1"/>
    <col min="6661" max="6661" width="13.81640625" style="595" customWidth="1"/>
    <col min="6662" max="6662" width="16.26953125" style="595" customWidth="1"/>
    <col min="6663" max="6663" width="8.453125" style="595" customWidth="1"/>
    <col min="6664" max="6664" width="11.81640625" style="595" customWidth="1"/>
    <col min="6665" max="6665" width="13.453125" style="595" customWidth="1"/>
    <col min="6666" max="6666" width="11.54296875" style="595" customWidth="1"/>
    <col min="6667" max="6669" width="0" style="595" hidden="1" customWidth="1"/>
    <col min="6670" max="6670" width="11" style="595" customWidth="1"/>
    <col min="6671" max="6671" width="0" style="595" hidden="1" customWidth="1"/>
    <col min="6672" max="6672" width="12.26953125" style="595" customWidth="1"/>
    <col min="6673" max="6673" width="9.7265625" style="595" customWidth="1"/>
    <col min="6674" max="6674" width="9.54296875" style="595" customWidth="1"/>
    <col min="6675" max="6675" width="8.7265625" style="595" customWidth="1"/>
    <col min="6676" max="6676" width="9.7265625" style="595" customWidth="1"/>
    <col min="6677" max="6678" width="9.54296875" style="595" customWidth="1"/>
    <col min="6679" max="6679" width="9.453125" style="595" customWidth="1"/>
    <col min="6680" max="6680" width="8" style="595" customWidth="1"/>
    <col min="6681" max="6681" width="7.453125" style="595" customWidth="1"/>
    <col min="6682" max="6682" width="7.1796875" style="595" customWidth="1"/>
    <col min="6683" max="6683" width="0" style="595" hidden="1" customWidth="1"/>
    <col min="6684" max="6684" width="9.54296875" style="595" customWidth="1"/>
    <col min="6685" max="6685" width="9.453125" style="595" customWidth="1"/>
    <col min="6686" max="6686" width="0" style="595" hidden="1" customWidth="1"/>
    <col min="6687" max="6687" width="7.453125" style="595" customWidth="1"/>
    <col min="6688" max="6688" width="7.1796875" style="595" customWidth="1"/>
    <col min="6689" max="6912" width="9.1796875" style="595"/>
    <col min="6913" max="6913" width="5.453125" style="595" customWidth="1"/>
    <col min="6914" max="6914" width="47" style="595" customWidth="1"/>
    <col min="6915" max="6915" width="10.453125" style="595" customWidth="1"/>
    <col min="6916" max="6916" width="12.81640625" style="595" customWidth="1"/>
    <col min="6917" max="6917" width="13.81640625" style="595" customWidth="1"/>
    <col min="6918" max="6918" width="16.26953125" style="595" customWidth="1"/>
    <col min="6919" max="6919" width="8.453125" style="595" customWidth="1"/>
    <col min="6920" max="6920" width="11.81640625" style="595" customWidth="1"/>
    <col min="6921" max="6921" width="13.453125" style="595" customWidth="1"/>
    <col min="6922" max="6922" width="11.54296875" style="595" customWidth="1"/>
    <col min="6923" max="6925" width="0" style="595" hidden="1" customWidth="1"/>
    <col min="6926" max="6926" width="11" style="595" customWidth="1"/>
    <col min="6927" max="6927" width="0" style="595" hidden="1" customWidth="1"/>
    <col min="6928" max="6928" width="12.26953125" style="595" customWidth="1"/>
    <col min="6929" max="6929" width="9.7265625" style="595" customWidth="1"/>
    <col min="6930" max="6930" width="9.54296875" style="595" customWidth="1"/>
    <col min="6931" max="6931" width="8.7265625" style="595" customWidth="1"/>
    <col min="6932" max="6932" width="9.7265625" style="595" customWidth="1"/>
    <col min="6933" max="6934" width="9.54296875" style="595" customWidth="1"/>
    <col min="6935" max="6935" width="9.453125" style="595" customWidth="1"/>
    <col min="6936" max="6936" width="8" style="595" customWidth="1"/>
    <col min="6937" max="6937" width="7.453125" style="595" customWidth="1"/>
    <col min="6938" max="6938" width="7.1796875" style="595" customWidth="1"/>
    <col min="6939" max="6939" width="0" style="595" hidden="1" customWidth="1"/>
    <col min="6940" max="6940" width="9.54296875" style="595" customWidth="1"/>
    <col min="6941" max="6941" width="9.453125" style="595" customWidth="1"/>
    <col min="6942" max="6942" width="0" style="595" hidden="1" customWidth="1"/>
    <col min="6943" max="6943" width="7.453125" style="595" customWidth="1"/>
    <col min="6944" max="6944" width="7.1796875" style="595" customWidth="1"/>
    <col min="6945" max="7168" width="9.1796875" style="595"/>
    <col min="7169" max="7169" width="5.453125" style="595" customWidth="1"/>
    <col min="7170" max="7170" width="47" style="595" customWidth="1"/>
    <col min="7171" max="7171" width="10.453125" style="595" customWidth="1"/>
    <col min="7172" max="7172" width="12.81640625" style="595" customWidth="1"/>
    <col min="7173" max="7173" width="13.81640625" style="595" customWidth="1"/>
    <col min="7174" max="7174" width="16.26953125" style="595" customWidth="1"/>
    <col min="7175" max="7175" width="8.453125" style="595" customWidth="1"/>
    <col min="7176" max="7176" width="11.81640625" style="595" customWidth="1"/>
    <col min="7177" max="7177" width="13.453125" style="595" customWidth="1"/>
    <col min="7178" max="7178" width="11.54296875" style="595" customWidth="1"/>
    <col min="7179" max="7181" width="0" style="595" hidden="1" customWidth="1"/>
    <col min="7182" max="7182" width="11" style="595" customWidth="1"/>
    <col min="7183" max="7183" width="0" style="595" hidden="1" customWidth="1"/>
    <col min="7184" max="7184" width="12.26953125" style="595" customWidth="1"/>
    <col min="7185" max="7185" width="9.7265625" style="595" customWidth="1"/>
    <col min="7186" max="7186" width="9.54296875" style="595" customWidth="1"/>
    <col min="7187" max="7187" width="8.7265625" style="595" customWidth="1"/>
    <col min="7188" max="7188" width="9.7265625" style="595" customWidth="1"/>
    <col min="7189" max="7190" width="9.54296875" style="595" customWidth="1"/>
    <col min="7191" max="7191" width="9.453125" style="595" customWidth="1"/>
    <col min="7192" max="7192" width="8" style="595" customWidth="1"/>
    <col min="7193" max="7193" width="7.453125" style="595" customWidth="1"/>
    <col min="7194" max="7194" width="7.1796875" style="595" customWidth="1"/>
    <col min="7195" max="7195" width="0" style="595" hidden="1" customWidth="1"/>
    <col min="7196" max="7196" width="9.54296875" style="595" customWidth="1"/>
    <col min="7197" max="7197" width="9.453125" style="595" customWidth="1"/>
    <col min="7198" max="7198" width="0" style="595" hidden="1" customWidth="1"/>
    <col min="7199" max="7199" width="7.453125" style="595" customWidth="1"/>
    <col min="7200" max="7200" width="7.1796875" style="595" customWidth="1"/>
    <col min="7201" max="7424" width="9.1796875" style="595"/>
    <col min="7425" max="7425" width="5.453125" style="595" customWidth="1"/>
    <col min="7426" max="7426" width="47" style="595" customWidth="1"/>
    <col min="7427" max="7427" width="10.453125" style="595" customWidth="1"/>
    <col min="7428" max="7428" width="12.81640625" style="595" customWidth="1"/>
    <col min="7429" max="7429" width="13.81640625" style="595" customWidth="1"/>
    <col min="7430" max="7430" width="16.26953125" style="595" customWidth="1"/>
    <col min="7431" max="7431" width="8.453125" style="595" customWidth="1"/>
    <col min="7432" max="7432" width="11.81640625" style="595" customWidth="1"/>
    <col min="7433" max="7433" width="13.453125" style="595" customWidth="1"/>
    <col min="7434" max="7434" width="11.54296875" style="595" customWidth="1"/>
    <col min="7435" max="7437" width="0" style="595" hidden="1" customWidth="1"/>
    <col min="7438" max="7438" width="11" style="595" customWidth="1"/>
    <col min="7439" max="7439" width="0" style="595" hidden="1" customWidth="1"/>
    <col min="7440" max="7440" width="12.26953125" style="595" customWidth="1"/>
    <col min="7441" max="7441" width="9.7265625" style="595" customWidth="1"/>
    <col min="7442" max="7442" width="9.54296875" style="595" customWidth="1"/>
    <col min="7443" max="7443" width="8.7265625" style="595" customWidth="1"/>
    <col min="7444" max="7444" width="9.7265625" style="595" customWidth="1"/>
    <col min="7445" max="7446" width="9.54296875" style="595" customWidth="1"/>
    <col min="7447" max="7447" width="9.453125" style="595" customWidth="1"/>
    <col min="7448" max="7448" width="8" style="595" customWidth="1"/>
    <col min="7449" max="7449" width="7.453125" style="595" customWidth="1"/>
    <col min="7450" max="7450" width="7.1796875" style="595" customWidth="1"/>
    <col min="7451" max="7451" width="0" style="595" hidden="1" customWidth="1"/>
    <col min="7452" max="7452" width="9.54296875" style="595" customWidth="1"/>
    <col min="7453" max="7453" width="9.453125" style="595" customWidth="1"/>
    <col min="7454" max="7454" width="0" style="595" hidden="1" customWidth="1"/>
    <col min="7455" max="7455" width="7.453125" style="595" customWidth="1"/>
    <col min="7456" max="7456" width="7.1796875" style="595" customWidth="1"/>
    <col min="7457" max="7680" width="9.1796875" style="595"/>
    <col min="7681" max="7681" width="5.453125" style="595" customWidth="1"/>
    <col min="7682" max="7682" width="47" style="595" customWidth="1"/>
    <col min="7683" max="7683" width="10.453125" style="595" customWidth="1"/>
    <col min="7684" max="7684" width="12.81640625" style="595" customWidth="1"/>
    <col min="7685" max="7685" width="13.81640625" style="595" customWidth="1"/>
    <col min="7686" max="7686" width="16.26953125" style="595" customWidth="1"/>
    <col min="7687" max="7687" width="8.453125" style="595" customWidth="1"/>
    <col min="7688" max="7688" width="11.81640625" style="595" customWidth="1"/>
    <col min="7689" max="7689" width="13.453125" style="595" customWidth="1"/>
    <col min="7690" max="7690" width="11.54296875" style="595" customWidth="1"/>
    <col min="7691" max="7693" width="0" style="595" hidden="1" customWidth="1"/>
    <col min="7694" max="7694" width="11" style="595" customWidth="1"/>
    <col min="7695" max="7695" width="0" style="595" hidden="1" customWidth="1"/>
    <col min="7696" max="7696" width="12.26953125" style="595" customWidth="1"/>
    <col min="7697" max="7697" width="9.7265625" style="595" customWidth="1"/>
    <col min="7698" max="7698" width="9.54296875" style="595" customWidth="1"/>
    <col min="7699" max="7699" width="8.7265625" style="595" customWidth="1"/>
    <col min="7700" max="7700" width="9.7265625" style="595" customWidth="1"/>
    <col min="7701" max="7702" width="9.54296875" style="595" customWidth="1"/>
    <col min="7703" max="7703" width="9.453125" style="595" customWidth="1"/>
    <col min="7704" max="7704" width="8" style="595" customWidth="1"/>
    <col min="7705" max="7705" width="7.453125" style="595" customWidth="1"/>
    <col min="7706" max="7706" width="7.1796875" style="595" customWidth="1"/>
    <col min="7707" max="7707" width="0" style="595" hidden="1" customWidth="1"/>
    <col min="7708" max="7708" width="9.54296875" style="595" customWidth="1"/>
    <col min="7709" max="7709" width="9.453125" style="595" customWidth="1"/>
    <col min="7710" max="7710" width="0" style="595" hidden="1" customWidth="1"/>
    <col min="7711" max="7711" width="7.453125" style="595" customWidth="1"/>
    <col min="7712" max="7712" width="7.1796875" style="595" customWidth="1"/>
    <col min="7713" max="7936" width="9.1796875" style="595"/>
    <col min="7937" max="7937" width="5.453125" style="595" customWidth="1"/>
    <col min="7938" max="7938" width="47" style="595" customWidth="1"/>
    <col min="7939" max="7939" width="10.453125" style="595" customWidth="1"/>
    <col min="7940" max="7940" width="12.81640625" style="595" customWidth="1"/>
    <col min="7941" max="7941" width="13.81640625" style="595" customWidth="1"/>
    <col min="7942" max="7942" width="16.26953125" style="595" customWidth="1"/>
    <col min="7943" max="7943" width="8.453125" style="595" customWidth="1"/>
    <col min="7944" max="7944" width="11.81640625" style="595" customWidth="1"/>
    <col min="7945" max="7945" width="13.453125" style="595" customWidth="1"/>
    <col min="7946" max="7946" width="11.54296875" style="595" customWidth="1"/>
    <col min="7947" max="7949" width="0" style="595" hidden="1" customWidth="1"/>
    <col min="7950" max="7950" width="11" style="595" customWidth="1"/>
    <col min="7951" max="7951" width="0" style="595" hidden="1" customWidth="1"/>
    <col min="7952" max="7952" width="12.26953125" style="595" customWidth="1"/>
    <col min="7953" max="7953" width="9.7265625" style="595" customWidth="1"/>
    <col min="7954" max="7954" width="9.54296875" style="595" customWidth="1"/>
    <col min="7955" max="7955" width="8.7265625" style="595" customWidth="1"/>
    <col min="7956" max="7956" width="9.7265625" style="595" customWidth="1"/>
    <col min="7957" max="7958" width="9.54296875" style="595" customWidth="1"/>
    <col min="7959" max="7959" width="9.453125" style="595" customWidth="1"/>
    <col min="7960" max="7960" width="8" style="595" customWidth="1"/>
    <col min="7961" max="7961" width="7.453125" style="595" customWidth="1"/>
    <col min="7962" max="7962" width="7.1796875" style="595" customWidth="1"/>
    <col min="7963" max="7963" width="0" style="595" hidden="1" customWidth="1"/>
    <col min="7964" max="7964" width="9.54296875" style="595" customWidth="1"/>
    <col min="7965" max="7965" width="9.453125" style="595" customWidth="1"/>
    <col min="7966" max="7966" width="0" style="595" hidden="1" customWidth="1"/>
    <col min="7967" max="7967" width="7.453125" style="595" customWidth="1"/>
    <col min="7968" max="7968" width="7.1796875" style="595" customWidth="1"/>
    <col min="7969" max="8192" width="9.1796875" style="595"/>
    <col min="8193" max="8193" width="5.453125" style="595" customWidth="1"/>
    <col min="8194" max="8194" width="47" style="595" customWidth="1"/>
    <col min="8195" max="8195" width="10.453125" style="595" customWidth="1"/>
    <col min="8196" max="8196" width="12.81640625" style="595" customWidth="1"/>
    <col min="8197" max="8197" width="13.81640625" style="595" customWidth="1"/>
    <col min="8198" max="8198" width="16.26953125" style="595" customWidth="1"/>
    <col min="8199" max="8199" width="8.453125" style="595" customWidth="1"/>
    <col min="8200" max="8200" width="11.81640625" style="595" customWidth="1"/>
    <col min="8201" max="8201" width="13.453125" style="595" customWidth="1"/>
    <col min="8202" max="8202" width="11.54296875" style="595" customWidth="1"/>
    <col min="8203" max="8205" width="0" style="595" hidden="1" customWidth="1"/>
    <col min="8206" max="8206" width="11" style="595" customWidth="1"/>
    <col min="8207" max="8207" width="0" style="595" hidden="1" customWidth="1"/>
    <col min="8208" max="8208" width="12.26953125" style="595" customWidth="1"/>
    <col min="8209" max="8209" width="9.7265625" style="595" customWidth="1"/>
    <col min="8210" max="8210" width="9.54296875" style="595" customWidth="1"/>
    <col min="8211" max="8211" width="8.7265625" style="595" customWidth="1"/>
    <col min="8212" max="8212" width="9.7265625" style="595" customWidth="1"/>
    <col min="8213" max="8214" width="9.54296875" style="595" customWidth="1"/>
    <col min="8215" max="8215" width="9.453125" style="595" customWidth="1"/>
    <col min="8216" max="8216" width="8" style="595" customWidth="1"/>
    <col min="8217" max="8217" width="7.453125" style="595" customWidth="1"/>
    <col min="8218" max="8218" width="7.1796875" style="595" customWidth="1"/>
    <col min="8219" max="8219" width="0" style="595" hidden="1" customWidth="1"/>
    <col min="8220" max="8220" width="9.54296875" style="595" customWidth="1"/>
    <col min="8221" max="8221" width="9.453125" style="595" customWidth="1"/>
    <col min="8222" max="8222" width="0" style="595" hidden="1" customWidth="1"/>
    <col min="8223" max="8223" width="7.453125" style="595" customWidth="1"/>
    <col min="8224" max="8224" width="7.1796875" style="595" customWidth="1"/>
    <col min="8225" max="8448" width="9.1796875" style="595"/>
    <col min="8449" max="8449" width="5.453125" style="595" customWidth="1"/>
    <col min="8450" max="8450" width="47" style="595" customWidth="1"/>
    <col min="8451" max="8451" width="10.453125" style="595" customWidth="1"/>
    <col min="8452" max="8452" width="12.81640625" style="595" customWidth="1"/>
    <col min="8453" max="8453" width="13.81640625" style="595" customWidth="1"/>
    <col min="8454" max="8454" width="16.26953125" style="595" customWidth="1"/>
    <col min="8455" max="8455" width="8.453125" style="595" customWidth="1"/>
    <col min="8456" max="8456" width="11.81640625" style="595" customWidth="1"/>
    <col min="8457" max="8457" width="13.453125" style="595" customWidth="1"/>
    <col min="8458" max="8458" width="11.54296875" style="595" customWidth="1"/>
    <col min="8459" max="8461" width="0" style="595" hidden="1" customWidth="1"/>
    <col min="8462" max="8462" width="11" style="595" customWidth="1"/>
    <col min="8463" max="8463" width="0" style="595" hidden="1" customWidth="1"/>
    <col min="8464" max="8464" width="12.26953125" style="595" customWidth="1"/>
    <col min="8465" max="8465" width="9.7265625" style="595" customWidth="1"/>
    <col min="8466" max="8466" width="9.54296875" style="595" customWidth="1"/>
    <col min="8467" max="8467" width="8.7265625" style="595" customWidth="1"/>
    <col min="8468" max="8468" width="9.7265625" style="595" customWidth="1"/>
    <col min="8469" max="8470" width="9.54296875" style="595" customWidth="1"/>
    <col min="8471" max="8471" width="9.453125" style="595" customWidth="1"/>
    <col min="8472" max="8472" width="8" style="595" customWidth="1"/>
    <col min="8473" max="8473" width="7.453125" style="595" customWidth="1"/>
    <col min="8474" max="8474" width="7.1796875" style="595" customWidth="1"/>
    <col min="8475" max="8475" width="0" style="595" hidden="1" customWidth="1"/>
    <col min="8476" max="8476" width="9.54296875" style="595" customWidth="1"/>
    <col min="8477" max="8477" width="9.453125" style="595" customWidth="1"/>
    <col min="8478" max="8478" width="0" style="595" hidden="1" customWidth="1"/>
    <col min="8479" max="8479" width="7.453125" style="595" customWidth="1"/>
    <col min="8480" max="8480" width="7.1796875" style="595" customWidth="1"/>
    <col min="8481" max="8704" width="9.1796875" style="595"/>
    <col min="8705" max="8705" width="5.453125" style="595" customWidth="1"/>
    <col min="8706" max="8706" width="47" style="595" customWidth="1"/>
    <col min="8707" max="8707" width="10.453125" style="595" customWidth="1"/>
    <col min="8708" max="8708" width="12.81640625" style="595" customWidth="1"/>
    <col min="8709" max="8709" width="13.81640625" style="595" customWidth="1"/>
    <col min="8710" max="8710" width="16.26953125" style="595" customWidth="1"/>
    <col min="8711" max="8711" width="8.453125" style="595" customWidth="1"/>
    <col min="8712" max="8712" width="11.81640625" style="595" customWidth="1"/>
    <col min="8713" max="8713" width="13.453125" style="595" customWidth="1"/>
    <col min="8714" max="8714" width="11.54296875" style="595" customWidth="1"/>
    <col min="8715" max="8717" width="0" style="595" hidden="1" customWidth="1"/>
    <col min="8718" max="8718" width="11" style="595" customWidth="1"/>
    <col min="8719" max="8719" width="0" style="595" hidden="1" customWidth="1"/>
    <col min="8720" max="8720" width="12.26953125" style="595" customWidth="1"/>
    <col min="8721" max="8721" width="9.7265625" style="595" customWidth="1"/>
    <col min="8722" max="8722" width="9.54296875" style="595" customWidth="1"/>
    <col min="8723" max="8723" width="8.7265625" style="595" customWidth="1"/>
    <col min="8724" max="8724" width="9.7265625" style="595" customWidth="1"/>
    <col min="8725" max="8726" width="9.54296875" style="595" customWidth="1"/>
    <col min="8727" max="8727" width="9.453125" style="595" customWidth="1"/>
    <col min="8728" max="8728" width="8" style="595" customWidth="1"/>
    <col min="8729" max="8729" width="7.453125" style="595" customWidth="1"/>
    <col min="8730" max="8730" width="7.1796875" style="595" customWidth="1"/>
    <col min="8731" max="8731" width="0" style="595" hidden="1" customWidth="1"/>
    <col min="8732" max="8732" width="9.54296875" style="595" customWidth="1"/>
    <col min="8733" max="8733" width="9.453125" style="595" customWidth="1"/>
    <col min="8734" max="8734" width="0" style="595" hidden="1" customWidth="1"/>
    <col min="8735" max="8735" width="7.453125" style="595" customWidth="1"/>
    <col min="8736" max="8736" width="7.1796875" style="595" customWidth="1"/>
    <col min="8737" max="8960" width="9.1796875" style="595"/>
    <col min="8961" max="8961" width="5.453125" style="595" customWidth="1"/>
    <col min="8962" max="8962" width="47" style="595" customWidth="1"/>
    <col min="8963" max="8963" width="10.453125" style="595" customWidth="1"/>
    <col min="8964" max="8964" width="12.81640625" style="595" customWidth="1"/>
    <col min="8965" max="8965" width="13.81640625" style="595" customWidth="1"/>
    <col min="8966" max="8966" width="16.26953125" style="595" customWidth="1"/>
    <col min="8967" max="8967" width="8.453125" style="595" customWidth="1"/>
    <col min="8968" max="8968" width="11.81640625" style="595" customWidth="1"/>
    <col min="8969" max="8969" width="13.453125" style="595" customWidth="1"/>
    <col min="8970" max="8970" width="11.54296875" style="595" customWidth="1"/>
    <col min="8971" max="8973" width="0" style="595" hidden="1" customWidth="1"/>
    <col min="8974" max="8974" width="11" style="595" customWidth="1"/>
    <col min="8975" max="8975" width="0" style="595" hidden="1" customWidth="1"/>
    <col min="8976" max="8976" width="12.26953125" style="595" customWidth="1"/>
    <col min="8977" max="8977" width="9.7265625" style="595" customWidth="1"/>
    <col min="8978" max="8978" width="9.54296875" style="595" customWidth="1"/>
    <col min="8979" max="8979" width="8.7265625" style="595" customWidth="1"/>
    <col min="8980" max="8980" width="9.7265625" style="595" customWidth="1"/>
    <col min="8981" max="8982" width="9.54296875" style="595" customWidth="1"/>
    <col min="8983" max="8983" width="9.453125" style="595" customWidth="1"/>
    <col min="8984" max="8984" width="8" style="595" customWidth="1"/>
    <col min="8985" max="8985" width="7.453125" style="595" customWidth="1"/>
    <col min="8986" max="8986" width="7.1796875" style="595" customWidth="1"/>
    <col min="8987" max="8987" width="0" style="595" hidden="1" customWidth="1"/>
    <col min="8988" max="8988" width="9.54296875" style="595" customWidth="1"/>
    <col min="8989" max="8989" width="9.453125" style="595" customWidth="1"/>
    <col min="8990" max="8990" width="0" style="595" hidden="1" customWidth="1"/>
    <col min="8991" max="8991" width="7.453125" style="595" customWidth="1"/>
    <col min="8992" max="8992" width="7.1796875" style="595" customWidth="1"/>
    <col min="8993" max="9216" width="9.1796875" style="595"/>
    <col min="9217" max="9217" width="5.453125" style="595" customWidth="1"/>
    <col min="9218" max="9218" width="47" style="595" customWidth="1"/>
    <col min="9219" max="9219" width="10.453125" style="595" customWidth="1"/>
    <col min="9220" max="9220" width="12.81640625" style="595" customWidth="1"/>
    <col min="9221" max="9221" width="13.81640625" style="595" customWidth="1"/>
    <col min="9222" max="9222" width="16.26953125" style="595" customWidth="1"/>
    <col min="9223" max="9223" width="8.453125" style="595" customWidth="1"/>
    <col min="9224" max="9224" width="11.81640625" style="595" customWidth="1"/>
    <col min="9225" max="9225" width="13.453125" style="595" customWidth="1"/>
    <col min="9226" max="9226" width="11.54296875" style="595" customWidth="1"/>
    <col min="9227" max="9229" width="0" style="595" hidden="1" customWidth="1"/>
    <col min="9230" max="9230" width="11" style="595" customWidth="1"/>
    <col min="9231" max="9231" width="0" style="595" hidden="1" customWidth="1"/>
    <col min="9232" max="9232" width="12.26953125" style="595" customWidth="1"/>
    <col min="9233" max="9233" width="9.7265625" style="595" customWidth="1"/>
    <col min="9234" max="9234" width="9.54296875" style="595" customWidth="1"/>
    <col min="9235" max="9235" width="8.7265625" style="595" customWidth="1"/>
    <col min="9236" max="9236" width="9.7265625" style="595" customWidth="1"/>
    <col min="9237" max="9238" width="9.54296875" style="595" customWidth="1"/>
    <col min="9239" max="9239" width="9.453125" style="595" customWidth="1"/>
    <col min="9240" max="9240" width="8" style="595" customWidth="1"/>
    <col min="9241" max="9241" width="7.453125" style="595" customWidth="1"/>
    <col min="9242" max="9242" width="7.1796875" style="595" customWidth="1"/>
    <col min="9243" max="9243" width="0" style="595" hidden="1" customWidth="1"/>
    <col min="9244" max="9244" width="9.54296875" style="595" customWidth="1"/>
    <col min="9245" max="9245" width="9.453125" style="595" customWidth="1"/>
    <col min="9246" max="9246" width="0" style="595" hidden="1" customWidth="1"/>
    <col min="9247" max="9247" width="7.453125" style="595" customWidth="1"/>
    <col min="9248" max="9248" width="7.1796875" style="595" customWidth="1"/>
    <col min="9249" max="9472" width="9.1796875" style="595"/>
    <col min="9473" max="9473" width="5.453125" style="595" customWidth="1"/>
    <col min="9474" max="9474" width="47" style="595" customWidth="1"/>
    <col min="9475" max="9475" width="10.453125" style="595" customWidth="1"/>
    <col min="9476" max="9476" width="12.81640625" style="595" customWidth="1"/>
    <col min="9477" max="9477" width="13.81640625" style="595" customWidth="1"/>
    <col min="9478" max="9478" width="16.26953125" style="595" customWidth="1"/>
    <col min="9479" max="9479" width="8.453125" style="595" customWidth="1"/>
    <col min="9480" max="9480" width="11.81640625" style="595" customWidth="1"/>
    <col min="9481" max="9481" width="13.453125" style="595" customWidth="1"/>
    <col min="9482" max="9482" width="11.54296875" style="595" customWidth="1"/>
    <col min="9483" max="9485" width="0" style="595" hidden="1" customWidth="1"/>
    <col min="9486" max="9486" width="11" style="595" customWidth="1"/>
    <col min="9487" max="9487" width="0" style="595" hidden="1" customWidth="1"/>
    <col min="9488" max="9488" width="12.26953125" style="595" customWidth="1"/>
    <col min="9489" max="9489" width="9.7265625" style="595" customWidth="1"/>
    <col min="9490" max="9490" width="9.54296875" style="595" customWidth="1"/>
    <col min="9491" max="9491" width="8.7265625" style="595" customWidth="1"/>
    <col min="9492" max="9492" width="9.7265625" style="595" customWidth="1"/>
    <col min="9493" max="9494" width="9.54296875" style="595" customWidth="1"/>
    <col min="9495" max="9495" width="9.453125" style="595" customWidth="1"/>
    <col min="9496" max="9496" width="8" style="595" customWidth="1"/>
    <col min="9497" max="9497" width="7.453125" style="595" customWidth="1"/>
    <col min="9498" max="9498" width="7.1796875" style="595" customWidth="1"/>
    <col min="9499" max="9499" width="0" style="595" hidden="1" customWidth="1"/>
    <col min="9500" max="9500" width="9.54296875" style="595" customWidth="1"/>
    <col min="9501" max="9501" width="9.453125" style="595" customWidth="1"/>
    <col min="9502" max="9502" width="0" style="595" hidden="1" customWidth="1"/>
    <col min="9503" max="9503" width="7.453125" style="595" customWidth="1"/>
    <col min="9504" max="9504" width="7.1796875" style="595" customWidth="1"/>
    <col min="9505" max="9728" width="9.1796875" style="595"/>
    <col min="9729" max="9729" width="5.453125" style="595" customWidth="1"/>
    <col min="9730" max="9730" width="47" style="595" customWidth="1"/>
    <col min="9731" max="9731" width="10.453125" style="595" customWidth="1"/>
    <col min="9732" max="9732" width="12.81640625" style="595" customWidth="1"/>
    <col min="9733" max="9733" width="13.81640625" style="595" customWidth="1"/>
    <col min="9734" max="9734" width="16.26953125" style="595" customWidth="1"/>
    <col min="9735" max="9735" width="8.453125" style="595" customWidth="1"/>
    <col min="9736" max="9736" width="11.81640625" style="595" customWidth="1"/>
    <col min="9737" max="9737" width="13.453125" style="595" customWidth="1"/>
    <col min="9738" max="9738" width="11.54296875" style="595" customWidth="1"/>
    <col min="9739" max="9741" width="0" style="595" hidden="1" customWidth="1"/>
    <col min="9742" max="9742" width="11" style="595" customWidth="1"/>
    <col min="9743" max="9743" width="0" style="595" hidden="1" customWidth="1"/>
    <col min="9744" max="9744" width="12.26953125" style="595" customWidth="1"/>
    <col min="9745" max="9745" width="9.7265625" style="595" customWidth="1"/>
    <col min="9746" max="9746" width="9.54296875" style="595" customWidth="1"/>
    <col min="9747" max="9747" width="8.7265625" style="595" customWidth="1"/>
    <col min="9748" max="9748" width="9.7265625" style="595" customWidth="1"/>
    <col min="9749" max="9750" width="9.54296875" style="595" customWidth="1"/>
    <col min="9751" max="9751" width="9.453125" style="595" customWidth="1"/>
    <col min="9752" max="9752" width="8" style="595" customWidth="1"/>
    <col min="9753" max="9753" width="7.453125" style="595" customWidth="1"/>
    <col min="9754" max="9754" width="7.1796875" style="595" customWidth="1"/>
    <col min="9755" max="9755" width="0" style="595" hidden="1" customWidth="1"/>
    <col min="9756" max="9756" width="9.54296875" style="595" customWidth="1"/>
    <col min="9757" max="9757" width="9.453125" style="595" customWidth="1"/>
    <col min="9758" max="9758" width="0" style="595" hidden="1" customWidth="1"/>
    <col min="9759" max="9759" width="7.453125" style="595" customWidth="1"/>
    <col min="9760" max="9760" width="7.1796875" style="595" customWidth="1"/>
    <col min="9761" max="9984" width="9.1796875" style="595"/>
    <col min="9985" max="9985" width="5.453125" style="595" customWidth="1"/>
    <col min="9986" max="9986" width="47" style="595" customWidth="1"/>
    <col min="9987" max="9987" width="10.453125" style="595" customWidth="1"/>
    <col min="9988" max="9988" width="12.81640625" style="595" customWidth="1"/>
    <col min="9989" max="9989" width="13.81640625" style="595" customWidth="1"/>
    <col min="9990" max="9990" width="16.26953125" style="595" customWidth="1"/>
    <col min="9991" max="9991" width="8.453125" style="595" customWidth="1"/>
    <col min="9992" max="9992" width="11.81640625" style="595" customWidth="1"/>
    <col min="9993" max="9993" width="13.453125" style="595" customWidth="1"/>
    <col min="9994" max="9994" width="11.54296875" style="595" customWidth="1"/>
    <col min="9995" max="9997" width="0" style="595" hidden="1" customWidth="1"/>
    <col min="9998" max="9998" width="11" style="595" customWidth="1"/>
    <col min="9999" max="9999" width="0" style="595" hidden="1" customWidth="1"/>
    <col min="10000" max="10000" width="12.26953125" style="595" customWidth="1"/>
    <col min="10001" max="10001" width="9.7265625" style="595" customWidth="1"/>
    <col min="10002" max="10002" width="9.54296875" style="595" customWidth="1"/>
    <col min="10003" max="10003" width="8.7265625" style="595" customWidth="1"/>
    <col min="10004" max="10004" width="9.7265625" style="595" customWidth="1"/>
    <col min="10005" max="10006" width="9.54296875" style="595" customWidth="1"/>
    <col min="10007" max="10007" width="9.453125" style="595" customWidth="1"/>
    <col min="10008" max="10008" width="8" style="595" customWidth="1"/>
    <col min="10009" max="10009" width="7.453125" style="595" customWidth="1"/>
    <col min="10010" max="10010" width="7.1796875" style="595" customWidth="1"/>
    <col min="10011" max="10011" width="0" style="595" hidden="1" customWidth="1"/>
    <col min="10012" max="10012" width="9.54296875" style="595" customWidth="1"/>
    <col min="10013" max="10013" width="9.453125" style="595" customWidth="1"/>
    <col min="10014" max="10014" width="0" style="595" hidden="1" customWidth="1"/>
    <col min="10015" max="10015" width="7.453125" style="595" customWidth="1"/>
    <col min="10016" max="10016" width="7.1796875" style="595" customWidth="1"/>
    <col min="10017" max="10240" width="9.1796875" style="595"/>
    <col min="10241" max="10241" width="5.453125" style="595" customWidth="1"/>
    <col min="10242" max="10242" width="47" style="595" customWidth="1"/>
    <col min="10243" max="10243" width="10.453125" style="595" customWidth="1"/>
    <col min="10244" max="10244" width="12.81640625" style="595" customWidth="1"/>
    <col min="10245" max="10245" width="13.81640625" style="595" customWidth="1"/>
    <col min="10246" max="10246" width="16.26953125" style="595" customWidth="1"/>
    <col min="10247" max="10247" width="8.453125" style="595" customWidth="1"/>
    <col min="10248" max="10248" width="11.81640625" style="595" customWidth="1"/>
    <col min="10249" max="10249" width="13.453125" style="595" customWidth="1"/>
    <col min="10250" max="10250" width="11.54296875" style="595" customWidth="1"/>
    <col min="10251" max="10253" width="0" style="595" hidden="1" customWidth="1"/>
    <col min="10254" max="10254" width="11" style="595" customWidth="1"/>
    <col min="10255" max="10255" width="0" style="595" hidden="1" customWidth="1"/>
    <col min="10256" max="10256" width="12.26953125" style="595" customWidth="1"/>
    <col min="10257" max="10257" width="9.7265625" style="595" customWidth="1"/>
    <col min="10258" max="10258" width="9.54296875" style="595" customWidth="1"/>
    <col min="10259" max="10259" width="8.7265625" style="595" customWidth="1"/>
    <col min="10260" max="10260" width="9.7265625" style="595" customWidth="1"/>
    <col min="10261" max="10262" width="9.54296875" style="595" customWidth="1"/>
    <col min="10263" max="10263" width="9.453125" style="595" customWidth="1"/>
    <col min="10264" max="10264" width="8" style="595" customWidth="1"/>
    <col min="10265" max="10265" width="7.453125" style="595" customWidth="1"/>
    <col min="10266" max="10266" width="7.1796875" style="595" customWidth="1"/>
    <col min="10267" max="10267" width="0" style="595" hidden="1" customWidth="1"/>
    <col min="10268" max="10268" width="9.54296875" style="595" customWidth="1"/>
    <col min="10269" max="10269" width="9.453125" style="595" customWidth="1"/>
    <col min="10270" max="10270" width="0" style="595" hidden="1" customWidth="1"/>
    <col min="10271" max="10271" width="7.453125" style="595" customWidth="1"/>
    <col min="10272" max="10272" width="7.1796875" style="595" customWidth="1"/>
    <col min="10273" max="10496" width="9.1796875" style="595"/>
    <col min="10497" max="10497" width="5.453125" style="595" customWidth="1"/>
    <col min="10498" max="10498" width="47" style="595" customWidth="1"/>
    <col min="10499" max="10499" width="10.453125" style="595" customWidth="1"/>
    <col min="10500" max="10500" width="12.81640625" style="595" customWidth="1"/>
    <col min="10501" max="10501" width="13.81640625" style="595" customWidth="1"/>
    <col min="10502" max="10502" width="16.26953125" style="595" customWidth="1"/>
    <col min="10503" max="10503" width="8.453125" style="595" customWidth="1"/>
    <col min="10504" max="10504" width="11.81640625" style="595" customWidth="1"/>
    <col min="10505" max="10505" width="13.453125" style="595" customWidth="1"/>
    <col min="10506" max="10506" width="11.54296875" style="595" customWidth="1"/>
    <col min="10507" max="10509" width="0" style="595" hidden="1" customWidth="1"/>
    <col min="10510" max="10510" width="11" style="595" customWidth="1"/>
    <col min="10511" max="10511" width="0" style="595" hidden="1" customWidth="1"/>
    <col min="10512" max="10512" width="12.26953125" style="595" customWidth="1"/>
    <col min="10513" max="10513" width="9.7265625" style="595" customWidth="1"/>
    <col min="10514" max="10514" width="9.54296875" style="595" customWidth="1"/>
    <col min="10515" max="10515" width="8.7265625" style="595" customWidth="1"/>
    <col min="10516" max="10516" width="9.7265625" style="595" customWidth="1"/>
    <col min="10517" max="10518" width="9.54296875" style="595" customWidth="1"/>
    <col min="10519" max="10519" width="9.453125" style="595" customWidth="1"/>
    <col min="10520" max="10520" width="8" style="595" customWidth="1"/>
    <col min="10521" max="10521" width="7.453125" style="595" customWidth="1"/>
    <col min="10522" max="10522" width="7.1796875" style="595" customWidth="1"/>
    <col min="10523" max="10523" width="0" style="595" hidden="1" customWidth="1"/>
    <col min="10524" max="10524" width="9.54296875" style="595" customWidth="1"/>
    <col min="10525" max="10525" width="9.453125" style="595" customWidth="1"/>
    <col min="10526" max="10526" width="0" style="595" hidden="1" customWidth="1"/>
    <col min="10527" max="10527" width="7.453125" style="595" customWidth="1"/>
    <col min="10528" max="10528" width="7.1796875" style="595" customWidth="1"/>
    <col min="10529" max="10752" width="9.1796875" style="595"/>
    <col min="10753" max="10753" width="5.453125" style="595" customWidth="1"/>
    <col min="10754" max="10754" width="47" style="595" customWidth="1"/>
    <col min="10755" max="10755" width="10.453125" style="595" customWidth="1"/>
    <col min="10756" max="10756" width="12.81640625" style="595" customWidth="1"/>
    <col min="10757" max="10757" width="13.81640625" style="595" customWidth="1"/>
    <col min="10758" max="10758" width="16.26953125" style="595" customWidth="1"/>
    <col min="10759" max="10759" width="8.453125" style="595" customWidth="1"/>
    <col min="10760" max="10760" width="11.81640625" style="595" customWidth="1"/>
    <col min="10761" max="10761" width="13.453125" style="595" customWidth="1"/>
    <col min="10762" max="10762" width="11.54296875" style="595" customWidth="1"/>
    <col min="10763" max="10765" width="0" style="595" hidden="1" customWidth="1"/>
    <col min="10766" max="10766" width="11" style="595" customWidth="1"/>
    <col min="10767" max="10767" width="0" style="595" hidden="1" customWidth="1"/>
    <col min="10768" max="10768" width="12.26953125" style="595" customWidth="1"/>
    <col min="10769" max="10769" width="9.7265625" style="595" customWidth="1"/>
    <col min="10770" max="10770" width="9.54296875" style="595" customWidth="1"/>
    <col min="10771" max="10771" width="8.7265625" style="595" customWidth="1"/>
    <col min="10772" max="10772" width="9.7265625" style="595" customWidth="1"/>
    <col min="10773" max="10774" width="9.54296875" style="595" customWidth="1"/>
    <col min="10775" max="10775" width="9.453125" style="595" customWidth="1"/>
    <col min="10776" max="10776" width="8" style="595" customWidth="1"/>
    <col min="10777" max="10777" width="7.453125" style="595" customWidth="1"/>
    <col min="10778" max="10778" width="7.1796875" style="595" customWidth="1"/>
    <col min="10779" max="10779" width="0" style="595" hidden="1" customWidth="1"/>
    <col min="10780" max="10780" width="9.54296875" style="595" customWidth="1"/>
    <col min="10781" max="10781" width="9.453125" style="595" customWidth="1"/>
    <col min="10782" max="10782" width="0" style="595" hidden="1" customWidth="1"/>
    <col min="10783" max="10783" width="7.453125" style="595" customWidth="1"/>
    <col min="10784" max="10784" width="7.1796875" style="595" customWidth="1"/>
    <col min="10785" max="11008" width="9.1796875" style="595"/>
    <col min="11009" max="11009" width="5.453125" style="595" customWidth="1"/>
    <col min="11010" max="11010" width="47" style="595" customWidth="1"/>
    <col min="11011" max="11011" width="10.453125" style="595" customWidth="1"/>
    <col min="11012" max="11012" width="12.81640625" style="595" customWidth="1"/>
    <col min="11013" max="11013" width="13.81640625" style="595" customWidth="1"/>
    <col min="11014" max="11014" width="16.26953125" style="595" customWidth="1"/>
    <col min="11015" max="11015" width="8.453125" style="595" customWidth="1"/>
    <col min="11016" max="11016" width="11.81640625" style="595" customWidth="1"/>
    <col min="11017" max="11017" width="13.453125" style="595" customWidth="1"/>
    <col min="11018" max="11018" width="11.54296875" style="595" customWidth="1"/>
    <col min="11019" max="11021" width="0" style="595" hidden="1" customWidth="1"/>
    <col min="11022" max="11022" width="11" style="595" customWidth="1"/>
    <col min="11023" max="11023" width="0" style="595" hidden="1" customWidth="1"/>
    <col min="11024" max="11024" width="12.26953125" style="595" customWidth="1"/>
    <col min="11025" max="11025" width="9.7265625" style="595" customWidth="1"/>
    <col min="11026" max="11026" width="9.54296875" style="595" customWidth="1"/>
    <col min="11027" max="11027" width="8.7265625" style="595" customWidth="1"/>
    <col min="11028" max="11028" width="9.7265625" style="595" customWidth="1"/>
    <col min="11029" max="11030" width="9.54296875" style="595" customWidth="1"/>
    <col min="11031" max="11031" width="9.453125" style="595" customWidth="1"/>
    <col min="11032" max="11032" width="8" style="595" customWidth="1"/>
    <col min="11033" max="11033" width="7.453125" style="595" customWidth="1"/>
    <col min="11034" max="11034" width="7.1796875" style="595" customWidth="1"/>
    <col min="11035" max="11035" width="0" style="595" hidden="1" customWidth="1"/>
    <col min="11036" max="11036" width="9.54296875" style="595" customWidth="1"/>
    <col min="11037" max="11037" width="9.453125" style="595" customWidth="1"/>
    <col min="11038" max="11038" width="0" style="595" hidden="1" customWidth="1"/>
    <col min="11039" max="11039" width="7.453125" style="595" customWidth="1"/>
    <col min="11040" max="11040" width="7.1796875" style="595" customWidth="1"/>
    <col min="11041" max="11264" width="9.1796875" style="595"/>
    <col min="11265" max="11265" width="5.453125" style="595" customWidth="1"/>
    <col min="11266" max="11266" width="47" style="595" customWidth="1"/>
    <col min="11267" max="11267" width="10.453125" style="595" customWidth="1"/>
    <col min="11268" max="11268" width="12.81640625" style="595" customWidth="1"/>
    <col min="11269" max="11269" width="13.81640625" style="595" customWidth="1"/>
    <col min="11270" max="11270" width="16.26953125" style="595" customWidth="1"/>
    <col min="11271" max="11271" width="8.453125" style="595" customWidth="1"/>
    <col min="11272" max="11272" width="11.81640625" style="595" customWidth="1"/>
    <col min="11273" max="11273" width="13.453125" style="595" customWidth="1"/>
    <col min="11274" max="11274" width="11.54296875" style="595" customWidth="1"/>
    <col min="11275" max="11277" width="0" style="595" hidden="1" customWidth="1"/>
    <col min="11278" max="11278" width="11" style="595" customWidth="1"/>
    <col min="11279" max="11279" width="0" style="595" hidden="1" customWidth="1"/>
    <col min="11280" max="11280" width="12.26953125" style="595" customWidth="1"/>
    <col min="11281" max="11281" width="9.7265625" style="595" customWidth="1"/>
    <col min="11282" max="11282" width="9.54296875" style="595" customWidth="1"/>
    <col min="11283" max="11283" width="8.7265625" style="595" customWidth="1"/>
    <col min="11284" max="11284" width="9.7265625" style="595" customWidth="1"/>
    <col min="11285" max="11286" width="9.54296875" style="595" customWidth="1"/>
    <col min="11287" max="11287" width="9.453125" style="595" customWidth="1"/>
    <col min="11288" max="11288" width="8" style="595" customWidth="1"/>
    <col min="11289" max="11289" width="7.453125" style="595" customWidth="1"/>
    <col min="11290" max="11290" width="7.1796875" style="595" customWidth="1"/>
    <col min="11291" max="11291" width="0" style="595" hidden="1" customWidth="1"/>
    <col min="11292" max="11292" width="9.54296875" style="595" customWidth="1"/>
    <col min="11293" max="11293" width="9.453125" style="595" customWidth="1"/>
    <col min="11294" max="11294" width="0" style="595" hidden="1" customWidth="1"/>
    <col min="11295" max="11295" width="7.453125" style="595" customWidth="1"/>
    <col min="11296" max="11296" width="7.1796875" style="595" customWidth="1"/>
    <col min="11297" max="11520" width="9.1796875" style="595"/>
    <col min="11521" max="11521" width="5.453125" style="595" customWidth="1"/>
    <col min="11522" max="11522" width="47" style="595" customWidth="1"/>
    <col min="11523" max="11523" width="10.453125" style="595" customWidth="1"/>
    <col min="11524" max="11524" width="12.81640625" style="595" customWidth="1"/>
    <col min="11525" max="11525" width="13.81640625" style="595" customWidth="1"/>
    <col min="11526" max="11526" width="16.26953125" style="595" customWidth="1"/>
    <col min="11527" max="11527" width="8.453125" style="595" customWidth="1"/>
    <col min="11528" max="11528" width="11.81640625" style="595" customWidth="1"/>
    <col min="11529" max="11529" width="13.453125" style="595" customWidth="1"/>
    <col min="11530" max="11530" width="11.54296875" style="595" customWidth="1"/>
    <col min="11531" max="11533" width="0" style="595" hidden="1" customWidth="1"/>
    <col min="11534" max="11534" width="11" style="595" customWidth="1"/>
    <col min="11535" max="11535" width="0" style="595" hidden="1" customWidth="1"/>
    <col min="11536" max="11536" width="12.26953125" style="595" customWidth="1"/>
    <col min="11537" max="11537" width="9.7265625" style="595" customWidth="1"/>
    <col min="11538" max="11538" width="9.54296875" style="595" customWidth="1"/>
    <col min="11539" max="11539" width="8.7265625" style="595" customWidth="1"/>
    <col min="11540" max="11540" width="9.7265625" style="595" customWidth="1"/>
    <col min="11541" max="11542" width="9.54296875" style="595" customWidth="1"/>
    <col min="11543" max="11543" width="9.453125" style="595" customWidth="1"/>
    <col min="11544" max="11544" width="8" style="595" customWidth="1"/>
    <col min="11545" max="11545" width="7.453125" style="595" customWidth="1"/>
    <col min="11546" max="11546" width="7.1796875" style="595" customWidth="1"/>
    <col min="11547" max="11547" width="0" style="595" hidden="1" customWidth="1"/>
    <col min="11548" max="11548" width="9.54296875" style="595" customWidth="1"/>
    <col min="11549" max="11549" width="9.453125" style="595" customWidth="1"/>
    <col min="11550" max="11550" width="0" style="595" hidden="1" customWidth="1"/>
    <col min="11551" max="11551" width="7.453125" style="595" customWidth="1"/>
    <col min="11552" max="11552" width="7.1796875" style="595" customWidth="1"/>
    <col min="11553" max="11776" width="9.1796875" style="595"/>
    <col min="11777" max="11777" width="5.453125" style="595" customWidth="1"/>
    <col min="11778" max="11778" width="47" style="595" customWidth="1"/>
    <col min="11779" max="11779" width="10.453125" style="595" customWidth="1"/>
    <col min="11780" max="11780" width="12.81640625" style="595" customWidth="1"/>
    <col min="11781" max="11781" width="13.81640625" style="595" customWidth="1"/>
    <col min="11782" max="11782" width="16.26953125" style="595" customWidth="1"/>
    <col min="11783" max="11783" width="8.453125" style="595" customWidth="1"/>
    <col min="11784" max="11784" width="11.81640625" style="595" customWidth="1"/>
    <col min="11785" max="11785" width="13.453125" style="595" customWidth="1"/>
    <col min="11786" max="11786" width="11.54296875" style="595" customWidth="1"/>
    <col min="11787" max="11789" width="0" style="595" hidden="1" customWidth="1"/>
    <col min="11790" max="11790" width="11" style="595" customWidth="1"/>
    <col min="11791" max="11791" width="0" style="595" hidden="1" customWidth="1"/>
    <col min="11792" max="11792" width="12.26953125" style="595" customWidth="1"/>
    <col min="11793" max="11793" width="9.7265625" style="595" customWidth="1"/>
    <col min="11794" max="11794" width="9.54296875" style="595" customWidth="1"/>
    <col min="11795" max="11795" width="8.7265625" style="595" customWidth="1"/>
    <col min="11796" max="11796" width="9.7265625" style="595" customWidth="1"/>
    <col min="11797" max="11798" width="9.54296875" style="595" customWidth="1"/>
    <col min="11799" max="11799" width="9.453125" style="595" customWidth="1"/>
    <col min="11800" max="11800" width="8" style="595" customWidth="1"/>
    <col min="11801" max="11801" width="7.453125" style="595" customWidth="1"/>
    <col min="11802" max="11802" width="7.1796875" style="595" customWidth="1"/>
    <col min="11803" max="11803" width="0" style="595" hidden="1" customWidth="1"/>
    <col min="11804" max="11804" width="9.54296875" style="595" customWidth="1"/>
    <col min="11805" max="11805" width="9.453125" style="595" customWidth="1"/>
    <col min="11806" max="11806" width="0" style="595" hidden="1" customWidth="1"/>
    <col min="11807" max="11807" width="7.453125" style="595" customWidth="1"/>
    <col min="11808" max="11808" width="7.1796875" style="595" customWidth="1"/>
    <col min="11809" max="12032" width="9.1796875" style="595"/>
    <col min="12033" max="12033" width="5.453125" style="595" customWidth="1"/>
    <col min="12034" max="12034" width="47" style="595" customWidth="1"/>
    <col min="12035" max="12035" width="10.453125" style="595" customWidth="1"/>
    <col min="12036" max="12036" width="12.81640625" style="595" customWidth="1"/>
    <col min="12037" max="12037" width="13.81640625" style="595" customWidth="1"/>
    <col min="12038" max="12038" width="16.26953125" style="595" customWidth="1"/>
    <col min="12039" max="12039" width="8.453125" style="595" customWidth="1"/>
    <col min="12040" max="12040" width="11.81640625" style="595" customWidth="1"/>
    <col min="12041" max="12041" width="13.453125" style="595" customWidth="1"/>
    <col min="12042" max="12042" width="11.54296875" style="595" customWidth="1"/>
    <col min="12043" max="12045" width="0" style="595" hidden="1" customWidth="1"/>
    <col min="12046" max="12046" width="11" style="595" customWidth="1"/>
    <col min="12047" max="12047" width="0" style="595" hidden="1" customWidth="1"/>
    <col min="12048" max="12048" width="12.26953125" style="595" customWidth="1"/>
    <col min="12049" max="12049" width="9.7265625" style="595" customWidth="1"/>
    <col min="12050" max="12050" width="9.54296875" style="595" customWidth="1"/>
    <col min="12051" max="12051" width="8.7265625" style="595" customWidth="1"/>
    <col min="12052" max="12052" width="9.7265625" style="595" customWidth="1"/>
    <col min="12053" max="12054" width="9.54296875" style="595" customWidth="1"/>
    <col min="12055" max="12055" width="9.453125" style="595" customWidth="1"/>
    <col min="12056" max="12056" width="8" style="595" customWidth="1"/>
    <col min="12057" max="12057" width="7.453125" style="595" customWidth="1"/>
    <col min="12058" max="12058" width="7.1796875" style="595" customWidth="1"/>
    <col min="12059" max="12059" width="0" style="595" hidden="1" customWidth="1"/>
    <col min="12060" max="12060" width="9.54296875" style="595" customWidth="1"/>
    <col min="12061" max="12061" width="9.453125" style="595" customWidth="1"/>
    <col min="12062" max="12062" width="0" style="595" hidden="1" customWidth="1"/>
    <col min="12063" max="12063" width="7.453125" style="595" customWidth="1"/>
    <col min="12064" max="12064" width="7.1796875" style="595" customWidth="1"/>
    <col min="12065" max="12288" width="9.1796875" style="595"/>
    <col min="12289" max="12289" width="5.453125" style="595" customWidth="1"/>
    <col min="12290" max="12290" width="47" style="595" customWidth="1"/>
    <col min="12291" max="12291" width="10.453125" style="595" customWidth="1"/>
    <col min="12292" max="12292" width="12.81640625" style="595" customWidth="1"/>
    <col min="12293" max="12293" width="13.81640625" style="595" customWidth="1"/>
    <col min="12294" max="12294" width="16.26953125" style="595" customWidth="1"/>
    <col min="12295" max="12295" width="8.453125" style="595" customWidth="1"/>
    <col min="12296" max="12296" width="11.81640625" style="595" customWidth="1"/>
    <col min="12297" max="12297" width="13.453125" style="595" customWidth="1"/>
    <col min="12298" max="12298" width="11.54296875" style="595" customWidth="1"/>
    <col min="12299" max="12301" width="0" style="595" hidden="1" customWidth="1"/>
    <col min="12302" max="12302" width="11" style="595" customWidth="1"/>
    <col min="12303" max="12303" width="0" style="595" hidden="1" customWidth="1"/>
    <col min="12304" max="12304" width="12.26953125" style="595" customWidth="1"/>
    <col min="12305" max="12305" width="9.7265625" style="595" customWidth="1"/>
    <col min="12306" max="12306" width="9.54296875" style="595" customWidth="1"/>
    <col min="12307" max="12307" width="8.7265625" style="595" customWidth="1"/>
    <col min="12308" max="12308" width="9.7265625" style="595" customWidth="1"/>
    <col min="12309" max="12310" width="9.54296875" style="595" customWidth="1"/>
    <col min="12311" max="12311" width="9.453125" style="595" customWidth="1"/>
    <col min="12312" max="12312" width="8" style="595" customWidth="1"/>
    <col min="12313" max="12313" width="7.453125" style="595" customWidth="1"/>
    <col min="12314" max="12314" width="7.1796875" style="595" customWidth="1"/>
    <col min="12315" max="12315" width="0" style="595" hidden="1" customWidth="1"/>
    <col min="12316" max="12316" width="9.54296875" style="595" customWidth="1"/>
    <col min="12317" max="12317" width="9.453125" style="595" customWidth="1"/>
    <col min="12318" max="12318" width="0" style="595" hidden="1" customWidth="1"/>
    <col min="12319" max="12319" width="7.453125" style="595" customWidth="1"/>
    <col min="12320" max="12320" width="7.1796875" style="595" customWidth="1"/>
    <col min="12321" max="12544" width="9.1796875" style="595"/>
    <col min="12545" max="12545" width="5.453125" style="595" customWidth="1"/>
    <col min="12546" max="12546" width="47" style="595" customWidth="1"/>
    <col min="12547" max="12547" width="10.453125" style="595" customWidth="1"/>
    <col min="12548" max="12548" width="12.81640625" style="595" customWidth="1"/>
    <col min="12549" max="12549" width="13.81640625" style="595" customWidth="1"/>
    <col min="12550" max="12550" width="16.26953125" style="595" customWidth="1"/>
    <col min="12551" max="12551" width="8.453125" style="595" customWidth="1"/>
    <col min="12552" max="12552" width="11.81640625" style="595" customWidth="1"/>
    <col min="12553" max="12553" width="13.453125" style="595" customWidth="1"/>
    <col min="12554" max="12554" width="11.54296875" style="595" customWidth="1"/>
    <col min="12555" max="12557" width="0" style="595" hidden="1" customWidth="1"/>
    <col min="12558" max="12558" width="11" style="595" customWidth="1"/>
    <col min="12559" max="12559" width="0" style="595" hidden="1" customWidth="1"/>
    <col min="12560" max="12560" width="12.26953125" style="595" customWidth="1"/>
    <col min="12561" max="12561" width="9.7265625" style="595" customWidth="1"/>
    <col min="12562" max="12562" width="9.54296875" style="595" customWidth="1"/>
    <col min="12563" max="12563" width="8.7265625" style="595" customWidth="1"/>
    <col min="12564" max="12564" width="9.7265625" style="595" customWidth="1"/>
    <col min="12565" max="12566" width="9.54296875" style="595" customWidth="1"/>
    <col min="12567" max="12567" width="9.453125" style="595" customWidth="1"/>
    <col min="12568" max="12568" width="8" style="595" customWidth="1"/>
    <col min="12569" max="12569" width="7.453125" style="595" customWidth="1"/>
    <col min="12570" max="12570" width="7.1796875" style="595" customWidth="1"/>
    <col min="12571" max="12571" width="0" style="595" hidden="1" customWidth="1"/>
    <col min="12572" max="12572" width="9.54296875" style="595" customWidth="1"/>
    <col min="12573" max="12573" width="9.453125" style="595" customWidth="1"/>
    <col min="12574" max="12574" width="0" style="595" hidden="1" customWidth="1"/>
    <col min="12575" max="12575" width="7.453125" style="595" customWidth="1"/>
    <col min="12576" max="12576" width="7.1796875" style="595" customWidth="1"/>
    <col min="12577" max="12800" width="9.1796875" style="595"/>
    <col min="12801" max="12801" width="5.453125" style="595" customWidth="1"/>
    <col min="12802" max="12802" width="47" style="595" customWidth="1"/>
    <col min="12803" max="12803" width="10.453125" style="595" customWidth="1"/>
    <col min="12804" max="12804" width="12.81640625" style="595" customWidth="1"/>
    <col min="12805" max="12805" width="13.81640625" style="595" customWidth="1"/>
    <col min="12806" max="12806" width="16.26953125" style="595" customWidth="1"/>
    <col min="12807" max="12807" width="8.453125" style="595" customWidth="1"/>
    <col min="12808" max="12808" width="11.81640625" style="595" customWidth="1"/>
    <col min="12809" max="12809" width="13.453125" style="595" customWidth="1"/>
    <col min="12810" max="12810" width="11.54296875" style="595" customWidth="1"/>
    <col min="12811" max="12813" width="0" style="595" hidden="1" customWidth="1"/>
    <col min="12814" max="12814" width="11" style="595" customWidth="1"/>
    <col min="12815" max="12815" width="0" style="595" hidden="1" customWidth="1"/>
    <col min="12816" max="12816" width="12.26953125" style="595" customWidth="1"/>
    <col min="12817" max="12817" width="9.7265625" style="595" customWidth="1"/>
    <col min="12818" max="12818" width="9.54296875" style="595" customWidth="1"/>
    <col min="12819" max="12819" width="8.7265625" style="595" customWidth="1"/>
    <col min="12820" max="12820" width="9.7265625" style="595" customWidth="1"/>
    <col min="12821" max="12822" width="9.54296875" style="595" customWidth="1"/>
    <col min="12823" max="12823" width="9.453125" style="595" customWidth="1"/>
    <col min="12824" max="12824" width="8" style="595" customWidth="1"/>
    <col min="12825" max="12825" width="7.453125" style="595" customWidth="1"/>
    <col min="12826" max="12826" width="7.1796875" style="595" customWidth="1"/>
    <col min="12827" max="12827" width="0" style="595" hidden="1" customWidth="1"/>
    <col min="12828" max="12828" width="9.54296875" style="595" customWidth="1"/>
    <col min="12829" max="12829" width="9.453125" style="595" customWidth="1"/>
    <col min="12830" max="12830" width="0" style="595" hidden="1" customWidth="1"/>
    <col min="12831" max="12831" width="7.453125" style="595" customWidth="1"/>
    <col min="12832" max="12832" width="7.1796875" style="595" customWidth="1"/>
    <col min="12833" max="13056" width="9.1796875" style="595"/>
    <col min="13057" max="13057" width="5.453125" style="595" customWidth="1"/>
    <col min="13058" max="13058" width="47" style="595" customWidth="1"/>
    <col min="13059" max="13059" width="10.453125" style="595" customWidth="1"/>
    <col min="13060" max="13060" width="12.81640625" style="595" customWidth="1"/>
    <col min="13061" max="13061" width="13.81640625" style="595" customWidth="1"/>
    <col min="13062" max="13062" width="16.26953125" style="595" customWidth="1"/>
    <col min="13063" max="13063" width="8.453125" style="595" customWidth="1"/>
    <col min="13064" max="13064" width="11.81640625" style="595" customWidth="1"/>
    <col min="13065" max="13065" width="13.453125" style="595" customWidth="1"/>
    <col min="13066" max="13066" width="11.54296875" style="595" customWidth="1"/>
    <col min="13067" max="13069" width="0" style="595" hidden="1" customWidth="1"/>
    <col min="13070" max="13070" width="11" style="595" customWidth="1"/>
    <col min="13071" max="13071" width="0" style="595" hidden="1" customWidth="1"/>
    <col min="13072" max="13072" width="12.26953125" style="595" customWidth="1"/>
    <col min="13073" max="13073" width="9.7265625" style="595" customWidth="1"/>
    <col min="13074" max="13074" width="9.54296875" style="595" customWidth="1"/>
    <col min="13075" max="13075" width="8.7265625" style="595" customWidth="1"/>
    <col min="13076" max="13076" width="9.7265625" style="595" customWidth="1"/>
    <col min="13077" max="13078" width="9.54296875" style="595" customWidth="1"/>
    <col min="13079" max="13079" width="9.453125" style="595" customWidth="1"/>
    <col min="13080" max="13080" width="8" style="595" customWidth="1"/>
    <col min="13081" max="13081" width="7.453125" style="595" customWidth="1"/>
    <col min="13082" max="13082" width="7.1796875" style="595" customWidth="1"/>
    <col min="13083" max="13083" width="0" style="595" hidden="1" customWidth="1"/>
    <col min="13084" max="13084" width="9.54296875" style="595" customWidth="1"/>
    <col min="13085" max="13085" width="9.453125" style="595" customWidth="1"/>
    <col min="13086" max="13086" width="0" style="595" hidden="1" customWidth="1"/>
    <col min="13087" max="13087" width="7.453125" style="595" customWidth="1"/>
    <col min="13088" max="13088" width="7.1796875" style="595" customWidth="1"/>
    <col min="13089" max="13312" width="9.1796875" style="595"/>
    <col min="13313" max="13313" width="5.453125" style="595" customWidth="1"/>
    <col min="13314" max="13314" width="47" style="595" customWidth="1"/>
    <col min="13315" max="13315" width="10.453125" style="595" customWidth="1"/>
    <col min="13316" max="13316" width="12.81640625" style="595" customWidth="1"/>
    <col min="13317" max="13317" width="13.81640625" style="595" customWidth="1"/>
    <col min="13318" max="13318" width="16.26953125" style="595" customWidth="1"/>
    <col min="13319" max="13319" width="8.453125" style="595" customWidth="1"/>
    <col min="13320" max="13320" width="11.81640625" style="595" customWidth="1"/>
    <col min="13321" max="13321" width="13.453125" style="595" customWidth="1"/>
    <col min="13322" max="13322" width="11.54296875" style="595" customWidth="1"/>
    <col min="13323" max="13325" width="0" style="595" hidden="1" customWidth="1"/>
    <col min="13326" max="13326" width="11" style="595" customWidth="1"/>
    <col min="13327" max="13327" width="0" style="595" hidden="1" customWidth="1"/>
    <col min="13328" max="13328" width="12.26953125" style="595" customWidth="1"/>
    <col min="13329" max="13329" width="9.7265625" style="595" customWidth="1"/>
    <col min="13330" max="13330" width="9.54296875" style="595" customWidth="1"/>
    <col min="13331" max="13331" width="8.7265625" style="595" customWidth="1"/>
    <col min="13332" max="13332" width="9.7265625" style="595" customWidth="1"/>
    <col min="13333" max="13334" width="9.54296875" style="595" customWidth="1"/>
    <col min="13335" max="13335" width="9.453125" style="595" customWidth="1"/>
    <col min="13336" max="13336" width="8" style="595" customWidth="1"/>
    <col min="13337" max="13337" width="7.453125" style="595" customWidth="1"/>
    <col min="13338" max="13338" width="7.1796875" style="595" customWidth="1"/>
    <col min="13339" max="13339" width="0" style="595" hidden="1" customWidth="1"/>
    <col min="13340" max="13340" width="9.54296875" style="595" customWidth="1"/>
    <col min="13341" max="13341" width="9.453125" style="595" customWidth="1"/>
    <col min="13342" max="13342" width="0" style="595" hidden="1" customWidth="1"/>
    <col min="13343" max="13343" width="7.453125" style="595" customWidth="1"/>
    <col min="13344" max="13344" width="7.1796875" style="595" customWidth="1"/>
    <col min="13345" max="13568" width="9.1796875" style="595"/>
    <col min="13569" max="13569" width="5.453125" style="595" customWidth="1"/>
    <col min="13570" max="13570" width="47" style="595" customWidth="1"/>
    <col min="13571" max="13571" width="10.453125" style="595" customWidth="1"/>
    <col min="13572" max="13572" width="12.81640625" style="595" customWidth="1"/>
    <col min="13573" max="13573" width="13.81640625" style="595" customWidth="1"/>
    <col min="13574" max="13574" width="16.26953125" style="595" customWidth="1"/>
    <col min="13575" max="13575" width="8.453125" style="595" customWidth="1"/>
    <col min="13576" max="13576" width="11.81640625" style="595" customWidth="1"/>
    <col min="13577" max="13577" width="13.453125" style="595" customWidth="1"/>
    <col min="13578" max="13578" width="11.54296875" style="595" customWidth="1"/>
    <col min="13579" max="13581" width="0" style="595" hidden="1" customWidth="1"/>
    <col min="13582" max="13582" width="11" style="595" customWidth="1"/>
    <col min="13583" max="13583" width="0" style="595" hidden="1" customWidth="1"/>
    <col min="13584" max="13584" width="12.26953125" style="595" customWidth="1"/>
    <col min="13585" max="13585" width="9.7265625" style="595" customWidth="1"/>
    <col min="13586" max="13586" width="9.54296875" style="595" customWidth="1"/>
    <col min="13587" max="13587" width="8.7265625" style="595" customWidth="1"/>
    <col min="13588" max="13588" width="9.7265625" style="595" customWidth="1"/>
    <col min="13589" max="13590" width="9.54296875" style="595" customWidth="1"/>
    <col min="13591" max="13591" width="9.453125" style="595" customWidth="1"/>
    <col min="13592" max="13592" width="8" style="595" customWidth="1"/>
    <col min="13593" max="13593" width="7.453125" style="595" customWidth="1"/>
    <col min="13594" max="13594" width="7.1796875" style="595" customWidth="1"/>
    <col min="13595" max="13595" width="0" style="595" hidden="1" customWidth="1"/>
    <col min="13596" max="13596" width="9.54296875" style="595" customWidth="1"/>
    <col min="13597" max="13597" width="9.453125" style="595" customWidth="1"/>
    <col min="13598" max="13598" width="0" style="595" hidden="1" customWidth="1"/>
    <col min="13599" max="13599" width="7.453125" style="595" customWidth="1"/>
    <col min="13600" max="13600" width="7.1796875" style="595" customWidth="1"/>
    <col min="13601" max="13824" width="9.1796875" style="595"/>
    <col min="13825" max="13825" width="5.453125" style="595" customWidth="1"/>
    <col min="13826" max="13826" width="47" style="595" customWidth="1"/>
    <col min="13827" max="13827" width="10.453125" style="595" customWidth="1"/>
    <col min="13828" max="13828" width="12.81640625" style="595" customWidth="1"/>
    <col min="13829" max="13829" width="13.81640625" style="595" customWidth="1"/>
    <col min="13830" max="13830" width="16.26953125" style="595" customWidth="1"/>
    <col min="13831" max="13831" width="8.453125" style="595" customWidth="1"/>
    <col min="13832" max="13832" width="11.81640625" style="595" customWidth="1"/>
    <col min="13833" max="13833" width="13.453125" style="595" customWidth="1"/>
    <col min="13834" max="13834" width="11.54296875" style="595" customWidth="1"/>
    <col min="13835" max="13837" width="0" style="595" hidden="1" customWidth="1"/>
    <col min="13838" max="13838" width="11" style="595" customWidth="1"/>
    <col min="13839" max="13839" width="0" style="595" hidden="1" customWidth="1"/>
    <col min="13840" max="13840" width="12.26953125" style="595" customWidth="1"/>
    <col min="13841" max="13841" width="9.7265625" style="595" customWidth="1"/>
    <col min="13842" max="13842" width="9.54296875" style="595" customWidth="1"/>
    <col min="13843" max="13843" width="8.7265625" style="595" customWidth="1"/>
    <col min="13844" max="13844" width="9.7265625" style="595" customWidth="1"/>
    <col min="13845" max="13846" width="9.54296875" style="595" customWidth="1"/>
    <col min="13847" max="13847" width="9.453125" style="595" customWidth="1"/>
    <col min="13848" max="13848" width="8" style="595" customWidth="1"/>
    <col min="13849" max="13849" width="7.453125" style="595" customWidth="1"/>
    <col min="13850" max="13850" width="7.1796875" style="595" customWidth="1"/>
    <col min="13851" max="13851" width="0" style="595" hidden="1" customWidth="1"/>
    <col min="13852" max="13852" width="9.54296875" style="595" customWidth="1"/>
    <col min="13853" max="13853" width="9.453125" style="595" customWidth="1"/>
    <col min="13854" max="13854" width="0" style="595" hidden="1" customWidth="1"/>
    <col min="13855" max="13855" width="7.453125" style="595" customWidth="1"/>
    <col min="13856" max="13856" width="7.1796875" style="595" customWidth="1"/>
    <col min="13857" max="14080" width="9.1796875" style="595"/>
    <col min="14081" max="14081" width="5.453125" style="595" customWidth="1"/>
    <col min="14082" max="14082" width="47" style="595" customWidth="1"/>
    <col min="14083" max="14083" width="10.453125" style="595" customWidth="1"/>
    <col min="14084" max="14084" width="12.81640625" style="595" customWidth="1"/>
    <col min="14085" max="14085" width="13.81640625" style="595" customWidth="1"/>
    <col min="14086" max="14086" width="16.26953125" style="595" customWidth="1"/>
    <col min="14087" max="14087" width="8.453125" style="595" customWidth="1"/>
    <col min="14088" max="14088" width="11.81640625" style="595" customWidth="1"/>
    <col min="14089" max="14089" width="13.453125" style="595" customWidth="1"/>
    <col min="14090" max="14090" width="11.54296875" style="595" customWidth="1"/>
    <col min="14091" max="14093" width="0" style="595" hidden="1" customWidth="1"/>
    <col min="14094" max="14094" width="11" style="595" customWidth="1"/>
    <col min="14095" max="14095" width="0" style="595" hidden="1" customWidth="1"/>
    <col min="14096" max="14096" width="12.26953125" style="595" customWidth="1"/>
    <col min="14097" max="14097" width="9.7265625" style="595" customWidth="1"/>
    <col min="14098" max="14098" width="9.54296875" style="595" customWidth="1"/>
    <col min="14099" max="14099" width="8.7265625" style="595" customWidth="1"/>
    <col min="14100" max="14100" width="9.7265625" style="595" customWidth="1"/>
    <col min="14101" max="14102" width="9.54296875" style="595" customWidth="1"/>
    <col min="14103" max="14103" width="9.453125" style="595" customWidth="1"/>
    <col min="14104" max="14104" width="8" style="595" customWidth="1"/>
    <col min="14105" max="14105" width="7.453125" style="595" customWidth="1"/>
    <col min="14106" max="14106" width="7.1796875" style="595" customWidth="1"/>
    <col min="14107" max="14107" width="0" style="595" hidden="1" customWidth="1"/>
    <col min="14108" max="14108" width="9.54296875" style="595" customWidth="1"/>
    <col min="14109" max="14109" width="9.453125" style="595" customWidth="1"/>
    <col min="14110" max="14110" width="0" style="595" hidden="1" customWidth="1"/>
    <col min="14111" max="14111" width="7.453125" style="595" customWidth="1"/>
    <col min="14112" max="14112" width="7.1796875" style="595" customWidth="1"/>
    <col min="14113" max="14336" width="9.1796875" style="595"/>
    <col min="14337" max="14337" width="5.453125" style="595" customWidth="1"/>
    <col min="14338" max="14338" width="47" style="595" customWidth="1"/>
    <col min="14339" max="14339" width="10.453125" style="595" customWidth="1"/>
    <col min="14340" max="14340" width="12.81640625" style="595" customWidth="1"/>
    <col min="14341" max="14341" width="13.81640625" style="595" customWidth="1"/>
    <col min="14342" max="14342" width="16.26953125" style="595" customWidth="1"/>
    <col min="14343" max="14343" width="8.453125" style="595" customWidth="1"/>
    <col min="14344" max="14344" width="11.81640625" style="595" customWidth="1"/>
    <col min="14345" max="14345" width="13.453125" style="595" customWidth="1"/>
    <col min="14346" max="14346" width="11.54296875" style="595" customWidth="1"/>
    <col min="14347" max="14349" width="0" style="595" hidden="1" customWidth="1"/>
    <col min="14350" max="14350" width="11" style="595" customWidth="1"/>
    <col min="14351" max="14351" width="0" style="595" hidden="1" customWidth="1"/>
    <col min="14352" max="14352" width="12.26953125" style="595" customWidth="1"/>
    <col min="14353" max="14353" width="9.7265625" style="595" customWidth="1"/>
    <col min="14354" max="14354" width="9.54296875" style="595" customWidth="1"/>
    <col min="14355" max="14355" width="8.7265625" style="595" customWidth="1"/>
    <col min="14356" max="14356" width="9.7265625" style="595" customWidth="1"/>
    <col min="14357" max="14358" width="9.54296875" style="595" customWidth="1"/>
    <col min="14359" max="14359" width="9.453125" style="595" customWidth="1"/>
    <col min="14360" max="14360" width="8" style="595" customWidth="1"/>
    <col min="14361" max="14361" width="7.453125" style="595" customWidth="1"/>
    <col min="14362" max="14362" width="7.1796875" style="595" customWidth="1"/>
    <col min="14363" max="14363" width="0" style="595" hidden="1" customWidth="1"/>
    <col min="14364" max="14364" width="9.54296875" style="595" customWidth="1"/>
    <col min="14365" max="14365" width="9.453125" style="595" customWidth="1"/>
    <col min="14366" max="14366" width="0" style="595" hidden="1" customWidth="1"/>
    <col min="14367" max="14367" width="7.453125" style="595" customWidth="1"/>
    <col min="14368" max="14368" width="7.1796875" style="595" customWidth="1"/>
    <col min="14369" max="14592" width="9.1796875" style="595"/>
    <col min="14593" max="14593" width="5.453125" style="595" customWidth="1"/>
    <col min="14594" max="14594" width="47" style="595" customWidth="1"/>
    <col min="14595" max="14595" width="10.453125" style="595" customWidth="1"/>
    <col min="14596" max="14596" width="12.81640625" style="595" customWidth="1"/>
    <col min="14597" max="14597" width="13.81640625" style="595" customWidth="1"/>
    <col min="14598" max="14598" width="16.26953125" style="595" customWidth="1"/>
    <col min="14599" max="14599" width="8.453125" style="595" customWidth="1"/>
    <col min="14600" max="14600" width="11.81640625" style="595" customWidth="1"/>
    <col min="14601" max="14601" width="13.453125" style="595" customWidth="1"/>
    <col min="14602" max="14602" width="11.54296875" style="595" customWidth="1"/>
    <col min="14603" max="14605" width="0" style="595" hidden="1" customWidth="1"/>
    <col min="14606" max="14606" width="11" style="595" customWidth="1"/>
    <col min="14607" max="14607" width="0" style="595" hidden="1" customWidth="1"/>
    <col min="14608" max="14608" width="12.26953125" style="595" customWidth="1"/>
    <col min="14609" max="14609" width="9.7265625" style="595" customWidth="1"/>
    <col min="14610" max="14610" width="9.54296875" style="595" customWidth="1"/>
    <col min="14611" max="14611" width="8.7265625" style="595" customWidth="1"/>
    <col min="14612" max="14612" width="9.7265625" style="595" customWidth="1"/>
    <col min="14613" max="14614" width="9.54296875" style="595" customWidth="1"/>
    <col min="14615" max="14615" width="9.453125" style="595" customWidth="1"/>
    <col min="14616" max="14616" width="8" style="595" customWidth="1"/>
    <col min="14617" max="14617" width="7.453125" style="595" customWidth="1"/>
    <col min="14618" max="14618" width="7.1796875" style="595" customWidth="1"/>
    <col min="14619" max="14619" width="0" style="595" hidden="1" customWidth="1"/>
    <col min="14620" max="14620" width="9.54296875" style="595" customWidth="1"/>
    <col min="14621" max="14621" width="9.453125" style="595" customWidth="1"/>
    <col min="14622" max="14622" width="0" style="595" hidden="1" customWidth="1"/>
    <col min="14623" max="14623" width="7.453125" style="595" customWidth="1"/>
    <col min="14624" max="14624" width="7.1796875" style="595" customWidth="1"/>
    <col min="14625" max="14848" width="9.1796875" style="595"/>
    <col min="14849" max="14849" width="5.453125" style="595" customWidth="1"/>
    <col min="14850" max="14850" width="47" style="595" customWidth="1"/>
    <col min="14851" max="14851" width="10.453125" style="595" customWidth="1"/>
    <col min="14852" max="14852" width="12.81640625" style="595" customWidth="1"/>
    <col min="14853" max="14853" width="13.81640625" style="595" customWidth="1"/>
    <col min="14854" max="14854" width="16.26953125" style="595" customWidth="1"/>
    <col min="14855" max="14855" width="8.453125" style="595" customWidth="1"/>
    <col min="14856" max="14856" width="11.81640625" style="595" customWidth="1"/>
    <col min="14857" max="14857" width="13.453125" style="595" customWidth="1"/>
    <col min="14858" max="14858" width="11.54296875" style="595" customWidth="1"/>
    <col min="14859" max="14861" width="0" style="595" hidden="1" customWidth="1"/>
    <col min="14862" max="14862" width="11" style="595" customWidth="1"/>
    <col min="14863" max="14863" width="0" style="595" hidden="1" customWidth="1"/>
    <col min="14864" max="14864" width="12.26953125" style="595" customWidth="1"/>
    <col min="14865" max="14865" width="9.7265625" style="595" customWidth="1"/>
    <col min="14866" max="14866" width="9.54296875" style="595" customWidth="1"/>
    <col min="14867" max="14867" width="8.7265625" style="595" customWidth="1"/>
    <col min="14868" max="14868" width="9.7265625" style="595" customWidth="1"/>
    <col min="14869" max="14870" width="9.54296875" style="595" customWidth="1"/>
    <col min="14871" max="14871" width="9.453125" style="595" customWidth="1"/>
    <col min="14872" max="14872" width="8" style="595" customWidth="1"/>
    <col min="14873" max="14873" width="7.453125" style="595" customWidth="1"/>
    <col min="14874" max="14874" width="7.1796875" style="595" customWidth="1"/>
    <col min="14875" max="14875" width="0" style="595" hidden="1" customWidth="1"/>
    <col min="14876" max="14876" width="9.54296875" style="595" customWidth="1"/>
    <col min="14877" max="14877" width="9.453125" style="595" customWidth="1"/>
    <col min="14878" max="14878" width="0" style="595" hidden="1" customWidth="1"/>
    <col min="14879" max="14879" width="7.453125" style="595" customWidth="1"/>
    <col min="14880" max="14880" width="7.1796875" style="595" customWidth="1"/>
    <col min="14881" max="15104" width="9.1796875" style="595"/>
    <col min="15105" max="15105" width="5.453125" style="595" customWidth="1"/>
    <col min="15106" max="15106" width="47" style="595" customWidth="1"/>
    <col min="15107" max="15107" width="10.453125" style="595" customWidth="1"/>
    <col min="15108" max="15108" width="12.81640625" style="595" customWidth="1"/>
    <col min="15109" max="15109" width="13.81640625" style="595" customWidth="1"/>
    <col min="15110" max="15110" width="16.26953125" style="595" customWidth="1"/>
    <col min="15111" max="15111" width="8.453125" style="595" customWidth="1"/>
    <col min="15112" max="15112" width="11.81640625" style="595" customWidth="1"/>
    <col min="15113" max="15113" width="13.453125" style="595" customWidth="1"/>
    <col min="15114" max="15114" width="11.54296875" style="595" customWidth="1"/>
    <col min="15115" max="15117" width="0" style="595" hidden="1" customWidth="1"/>
    <col min="15118" max="15118" width="11" style="595" customWidth="1"/>
    <col min="15119" max="15119" width="0" style="595" hidden="1" customWidth="1"/>
    <col min="15120" max="15120" width="12.26953125" style="595" customWidth="1"/>
    <col min="15121" max="15121" width="9.7265625" style="595" customWidth="1"/>
    <col min="15122" max="15122" width="9.54296875" style="595" customWidth="1"/>
    <col min="15123" max="15123" width="8.7265625" style="595" customWidth="1"/>
    <col min="15124" max="15124" width="9.7265625" style="595" customWidth="1"/>
    <col min="15125" max="15126" width="9.54296875" style="595" customWidth="1"/>
    <col min="15127" max="15127" width="9.453125" style="595" customWidth="1"/>
    <col min="15128" max="15128" width="8" style="595" customWidth="1"/>
    <col min="15129" max="15129" width="7.453125" style="595" customWidth="1"/>
    <col min="15130" max="15130" width="7.1796875" style="595" customWidth="1"/>
    <col min="15131" max="15131" width="0" style="595" hidden="1" customWidth="1"/>
    <col min="15132" max="15132" width="9.54296875" style="595" customWidth="1"/>
    <col min="15133" max="15133" width="9.453125" style="595" customWidth="1"/>
    <col min="15134" max="15134" width="0" style="595" hidden="1" customWidth="1"/>
    <col min="15135" max="15135" width="7.453125" style="595" customWidth="1"/>
    <col min="15136" max="15136" width="7.1796875" style="595" customWidth="1"/>
    <col min="15137" max="15360" width="9.1796875" style="595"/>
    <col min="15361" max="15361" width="5.453125" style="595" customWidth="1"/>
    <col min="15362" max="15362" width="47" style="595" customWidth="1"/>
    <col min="15363" max="15363" width="10.453125" style="595" customWidth="1"/>
    <col min="15364" max="15364" width="12.81640625" style="595" customWidth="1"/>
    <col min="15365" max="15365" width="13.81640625" style="595" customWidth="1"/>
    <col min="15366" max="15366" width="16.26953125" style="595" customWidth="1"/>
    <col min="15367" max="15367" width="8.453125" style="595" customWidth="1"/>
    <col min="15368" max="15368" width="11.81640625" style="595" customWidth="1"/>
    <col min="15369" max="15369" width="13.453125" style="595" customWidth="1"/>
    <col min="15370" max="15370" width="11.54296875" style="595" customWidth="1"/>
    <col min="15371" max="15373" width="0" style="595" hidden="1" customWidth="1"/>
    <col min="15374" max="15374" width="11" style="595" customWidth="1"/>
    <col min="15375" max="15375" width="0" style="595" hidden="1" customWidth="1"/>
    <col min="15376" max="15376" width="12.26953125" style="595" customWidth="1"/>
    <col min="15377" max="15377" width="9.7265625" style="595" customWidth="1"/>
    <col min="15378" max="15378" width="9.54296875" style="595" customWidth="1"/>
    <col min="15379" max="15379" width="8.7265625" style="595" customWidth="1"/>
    <col min="15380" max="15380" width="9.7265625" style="595" customWidth="1"/>
    <col min="15381" max="15382" width="9.54296875" style="595" customWidth="1"/>
    <col min="15383" max="15383" width="9.453125" style="595" customWidth="1"/>
    <col min="15384" max="15384" width="8" style="595" customWidth="1"/>
    <col min="15385" max="15385" width="7.453125" style="595" customWidth="1"/>
    <col min="15386" max="15386" width="7.1796875" style="595" customWidth="1"/>
    <col min="15387" max="15387" width="0" style="595" hidden="1" customWidth="1"/>
    <col min="15388" max="15388" width="9.54296875" style="595" customWidth="1"/>
    <col min="15389" max="15389" width="9.453125" style="595" customWidth="1"/>
    <col min="15390" max="15390" width="0" style="595" hidden="1" customWidth="1"/>
    <col min="15391" max="15391" width="7.453125" style="595" customWidth="1"/>
    <col min="15392" max="15392" width="7.1796875" style="595" customWidth="1"/>
    <col min="15393" max="15616" width="9.1796875" style="595"/>
    <col min="15617" max="15617" width="5.453125" style="595" customWidth="1"/>
    <col min="15618" max="15618" width="47" style="595" customWidth="1"/>
    <col min="15619" max="15619" width="10.453125" style="595" customWidth="1"/>
    <col min="15620" max="15620" width="12.81640625" style="595" customWidth="1"/>
    <col min="15621" max="15621" width="13.81640625" style="595" customWidth="1"/>
    <col min="15622" max="15622" width="16.26953125" style="595" customWidth="1"/>
    <col min="15623" max="15623" width="8.453125" style="595" customWidth="1"/>
    <col min="15624" max="15624" width="11.81640625" style="595" customWidth="1"/>
    <col min="15625" max="15625" width="13.453125" style="595" customWidth="1"/>
    <col min="15626" max="15626" width="11.54296875" style="595" customWidth="1"/>
    <col min="15627" max="15629" width="0" style="595" hidden="1" customWidth="1"/>
    <col min="15630" max="15630" width="11" style="595" customWidth="1"/>
    <col min="15631" max="15631" width="0" style="595" hidden="1" customWidth="1"/>
    <col min="15632" max="15632" width="12.26953125" style="595" customWidth="1"/>
    <col min="15633" max="15633" width="9.7265625" style="595" customWidth="1"/>
    <col min="15634" max="15634" width="9.54296875" style="595" customWidth="1"/>
    <col min="15635" max="15635" width="8.7265625" style="595" customWidth="1"/>
    <col min="15636" max="15636" width="9.7265625" style="595" customWidth="1"/>
    <col min="15637" max="15638" width="9.54296875" style="595" customWidth="1"/>
    <col min="15639" max="15639" width="9.453125" style="595" customWidth="1"/>
    <col min="15640" max="15640" width="8" style="595" customWidth="1"/>
    <col min="15641" max="15641" width="7.453125" style="595" customWidth="1"/>
    <col min="15642" max="15642" width="7.1796875" style="595" customWidth="1"/>
    <col min="15643" max="15643" width="0" style="595" hidden="1" customWidth="1"/>
    <col min="15644" max="15644" width="9.54296875" style="595" customWidth="1"/>
    <col min="15645" max="15645" width="9.453125" style="595" customWidth="1"/>
    <col min="15646" max="15646" width="0" style="595" hidden="1" customWidth="1"/>
    <col min="15647" max="15647" width="7.453125" style="595" customWidth="1"/>
    <col min="15648" max="15648" width="7.1796875" style="595" customWidth="1"/>
    <col min="15649" max="15872" width="9.1796875" style="595"/>
    <col min="15873" max="15873" width="5.453125" style="595" customWidth="1"/>
    <col min="15874" max="15874" width="47" style="595" customWidth="1"/>
    <col min="15875" max="15875" width="10.453125" style="595" customWidth="1"/>
    <col min="15876" max="15876" width="12.81640625" style="595" customWidth="1"/>
    <col min="15877" max="15877" width="13.81640625" style="595" customWidth="1"/>
    <col min="15878" max="15878" width="16.26953125" style="595" customWidth="1"/>
    <col min="15879" max="15879" width="8.453125" style="595" customWidth="1"/>
    <col min="15880" max="15880" width="11.81640625" style="595" customWidth="1"/>
    <col min="15881" max="15881" width="13.453125" style="595" customWidth="1"/>
    <col min="15882" max="15882" width="11.54296875" style="595" customWidth="1"/>
    <col min="15883" max="15885" width="0" style="595" hidden="1" customWidth="1"/>
    <col min="15886" max="15886" width="11" style="595" customWidth="1"/>
    <col min="15887" max="15887" width="0" style="595" hidden="1" customWidth="1"/>
    <col min="15888" max="15888" width="12.26953125" style="595" customWidth="1"/>
    <col min="15889" max="15889" width="9.7265625" style="595" customWidth="1"/>
    <col min="15890" max="15890" width="9.54296875" style="595" customWidth="1"/>
    <col min="15891" max="15891" width="8.7265625" style="595" customWidth="1"/>
    <col min="15892" max="15892" width="9.7265625" style="595" customWidth="1"/>
    <col min="15893" max="15894" width="9.54296875" style="595" customWidth="1"/>
    <col min="15895" max="15895" width="9.453125" style="595" customWidth="1"/>
    <col min="15896" max="15896" width="8" style="595" customWidth="1"/>
    <col min="15897" max="15897" width="7.453125" style="595" customWidth="1"/>
    <col min="15898" max="15898" width="7.1796875" style="595" customWidth="1"/>
    <col min="15899" max="15899" width="0" style="595" hidden="1" customWidth="1"/>
    <col min="15900" max="15900" width="9.54296875" style="595" customWidth="1"/>
    <col min="15901" max="15901" width="9.453125" style="595" customWidth="1"/>
    <col min="15902" max="15902" width="0" style="595" hidden="1" customWidth="1"/>
    <col min="15903" max="15903" width="7.453125" style="595" customWidth="1"/>
    <col min="15904" max="15904" width="7.1796875" style="595" customWidth="1"/>
    <col min="15905" max="16128" width="9.1796875" style="595"/>
    <col min="16129" max="16129" width="5.453125" style="595" customWidth="1"/>
    <col min="16130" max="16130" width="47" style="595" customWidth="1"/>
    <col min="16131" max="16131" width="10.453125" style="595" customWidth="1"/>
    <col min="16132" max="16132" width="12.81640625" style="595" customWidth="1"/>
    <col min="16133" max="16133" width="13.81640625" style="595" customWidth="1"/>
    <col min="16134" max="16134" width="16.26953125" style="595" customWidth="1"/>
    <col min="16135" max="16135" width="8.453125" style="595" customWidth="1"/>
    <col min="16136" max="16136" width="11.81640625" style="595" customWidth="1"/>
    <col min="16137" max="16137" width="13.453125" style="595" customWidth="1"/>
    <col min="16138" max="16138" width="11.54296875" style="595" customWidth="1"/>
    <col min="16139" max="16141" width="0" style="595" hidden="1" customWidth="1"/>
    <col min="16142" max="16142" width="11" style="595" customWidth="1"/>
    <col min="16143" max="16143" width="0" style="595" hidden="1" customWidth="1"/>
    <col min="16144" max="16144" width="12.26953125" style="595" customWidth="1"/>
    <col min="16145" max="16145" width="9.7265625" style="595" customWidth="1"/>
    <col min="16146" max="16146" width="9.54296875" style="595" customWidth="1"/>
    <col min="16147" max="16147" width="8.7265625" style="595" customWidth="1"/>
    <col min="16148" max="16148" width="9.7265625" style="595" customWidth="1"/>
    <col min="16149" max="16150" width="9.54296875" style="595" customWidth="1"/>
    <col min="16151" max="16151" width="9.453125" style="595" customWidth="1"/>
    <col min="16152" max="16152" width="8" style="595" customWidth="1"/>
    <col min="16153" max="16153" width="7.453125" style="595" customWidth="1"/>
    <col min="16154" max="16154" width="7.1796875" style="595" customWidth="1"/>
    <col min="16155" max="16155" width="0" style="595" hidden="1" customWidth="1"/>
    <col min="16156" max="16156" width="9.54296875" style="595" customWidth="1"/>
    <col min="16157" max="16157" width="9.453125" style="595" customWidth="1"/>
    <col min="16158" max="16158" width="0" style="595" hidden="1" customWidth="1"/>
    <col min="16159" max="16159" width="7.453125" style="595" customWidth="1"/>
    <col min="16160" max="16160" width="7.1796875" style="595" customWidth="1"/>
    <col min="16161" max="16384" width="9.1796875" style="595"/>
  </cols>
  <sheetData>
    <row r="1" spans="1:34" ht="12.75" customHeight="1">
      <c r="A1" s="1308" t="s">
        <v>920</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row>
    <row r="2" spans="1:34" ht="17.25" customHeight="1">
      <c r="A2" s="1308" t="s">
        <v>1195</v>
      </c>
      <c r="B2" s="1308"/>
      <c r="C2" s="1308"/>
      <c r="D2" s="1308"/>
      <c r="E2" s="1308"/>
      <c r="F2" s="1308"/>
      <c r="G2" s="1308"/>
      <c r="H2" s="1308"/>
      <c r="I2" s="1308"/>
      <c r="J2" s="1308"/>
      <c r="K2" s="1308"/>
      <c r="L2" s="1308"/>
      <c r="M2" s="1308"/>
      <c r="N2" s="1308"/>
      <c r="O2" s="1308"/>
      <c r="P2" s="1308"/>
      <c r="Q2" s="1308"/>
      <c r="R2" s="1308"/>
      <c r="S2" s="1308"/>
      <c r="T2" s="1308"/>
      <c r="U2" s="1308"/>
      <c r="V2" s="1308"/>
      <c r="W2" s="1308"/>
      <c r="X2" s="1308"/>
      <c r="Y2" s="1308"/>
      <c r="Z2" s="1308"/>
    </row>
    <row r="3" spans="1:34" ht="17.25" customHeight="1">
      <c r="A3" s="1309" t="str">
        <f>'pl02'!A3:W3</f>
        <v>(Kèm theo Báo cáo số             /BC-TCKH, ngày           tháng 04 năm 2022 của  Phòng Tài chính - Kế hoạch)</v>
      </c>
      <c r="B3" s="1309"/>
      <c r="C3" s="1309"/>
      <c r="D3" s="1309"/>
      <c r="E3" s="1309"/>
      <c r="F3" s="1309"/>
      <c r="G3" s="1309"/>
      <c r="H3" s="1309"/>
      <c r="I3" s="1309"/>
      <c r="J3" s="1309"/>
      <c r="K3" s="1309"/>
      <c r="L3" s="1309"/>
      <c r="M3" s="1309"/>
      <c r="N3" s="1309"/>
      <c r="O3" s="1309"/>
      <c r="P3" s="1309"/>
      <c r="Q3" s="1309"/>
      <c r="R3" s="1309"/>
      <c r="S3" s="1309"/>
      <c r="T3" s="1309"/>
      <c r="U3" s="1309"/>
      <c r="V3" s="1309"/>
      <c r="W3" s="1309"/>
      <c r="X3" s="1309"/>
      <c r="Y3" s="1309"/>
      <c r="Z3" s="1309"/>
    </row>
    <row r="4" spans="1:34" ht="15.75" customHeight="1">
      <c r="F4" s="598"/>
      <c r="P4" s="599"/>
      <c r="T4" s="599"/>
      <c r="U4" s="599"/>
      <c r="V4" s="1310" t="s">
        <v>462</v>
      </c>
      <c r="W4" s="1310"/>
      <c r="X4" s="1310"/>
      <c r="Y4" s="1310"/>
      <c r="Z4" s="1310"/>
    </row>
    <row r="5" spans="1:34" ht="35.25" customHeight="1">
      <c r="A5" s="1338" t="s">
        <v>4</v>
      </c>
      <c r="B5" s="1338" t="s">
        <v>463</v>
      </c>
      <c r="C5" s="1338" t="s">
        <v>464</v>
      </c>
      <c r="D5" s="1339" t="s">
        <v>465</v>
      </c>
      <c r="E5" s="1339" t="s">
        <v>339</v>
      </c>
      <c r="F5" s="1338" t="s">
        <v>32</v>
      </c>
      <c r="G5" s="1338" t="s">
        <v>33</v>
      </c>
      <c r="H5" s="1335" t="s">
        <v>34</v>
      </c>
      <c r="I5" s="1336"/>
      <c r="J5" s="1337"/>
      <c r="K5" s="1338" t="s">
        <v>466</v>
      </c>
      <c r="L5" s="1338"/>
      <c r="M5" s="1338"/>
      <c r="N5" s="1340" t="s">
        <v>1121</v>
      </c>
      <c r="O5" s="600"/>
      <c r="P5" s="1338" t="s">
        <v>468</v>
      </c>
      <c r="Q5" s="1335" t="s">
        <v>1108</v>
      </c>
      <c r="R5" s="1336"/>
      <c r="S5" s="1337"/>
      <c r="T5" s="1338" t="s">
        <v>669</v>
      </c>
      <c r="U5" s="1338" t="s">
        <v>670</v>
      </c>
      <c r="V5" s="1335" t="s">
        <v>1196</v>
      </c>
      <c r="W5" s="1336"/>
      <c r="X5" s="1336"/>
      <c r="Y5" s="1338" t="s">
        <v>476</v>
      </c>
      <c r="Z5" s="1338"/>
      <c r="AA5" s="1335" t="s">
        <v>474</v>
      </c>
      <c r="AB5" s="1336"/>
      <c r="AC5" s="1336"/>
      <c r="AD5" s="1338" t="s">
        <v>476</v>
      </c>
      <c r="AE5" s="1338"/>
      <c r="AF5" s="1312" t="s">
        <v>1396</v>
      </c>
      <c r="AG5" s="1338" t="s">
        <v>8</v>
      </c>
    </row>
    <row r="6" spans="1:34" ht="14.25" customHeight="1">
      <c r="A6" s="1338"/>
      <c r="B6" s="1338"/>
      <c r="C6" s="1338"/>
      <c r="D6" s="1313"/>
      <c r="E6" s="1313"/>
      <c r="F6" s="1338"/>
      <c r="G6" s="1338"/>
      <c r="H6" s="1340" t="s">
        <v>291</v>
      </c>
      <c r="I6" s="1335" t="s">
        <v>475</v>
      </c>
      <c r="J6" s="1337"/>
      <c r="K6" s="964"/>
      <c r="L6" s="964"/>
      <c r="M6" s="964"/>
      <c r="N6" s="1316"/>
      <c r="O6" s="964"/>
      <c r="P6" s="1338"/>
      <c r="Q6" s="1339" t="s">
        <v>10</v>
      </c>
      <c r="R6" s="1335" t="s">
        <v>72</v>
      </c>
      <c r="S6" s="1337"/>
      <c r="T6" s="1338"/>
      <c r="U6" s="1338"/>
      <c r="V6" s="1339" t="s">
        <v>10</v>
      </c>
      <c r="W6" s="1335" t="s">
        <v>72</v>
      </c>
      <c r="X6" s="1336"/>
      <c r="Y6" s="1338" t="s">
        <v>671</v>
      </c>
      <c r="Z6" s="1338" t="s">
        <v>672</v>
      </c>
      <c r="AA6" s="1339" t="s">
        <v>10</v>
      </c>
      <c r="AB6" s="1335" t="s">
        <v>72</v>
      </c>
      <c r="AC6" s="1336"/>
      <c r="AD6" s="1338" t="s">
        <v>671</v>
      </c>
      <c r="AE6" s="1338" t="s">
        <v>672</v>
      </c>
      <c r="AF6" s="1318"/>
      <c r="AG6" s="1338"/>
    </row>
    <row r="7" spans="1:34" ht="63.75" customHeight="1">
      <c r="A7" s="1338"/>
      <c r="B7" s="1338"/>
      <c r="C7" s="1338"/>
      <c r="D7" s="1314"/>
      <c r="E7" s="1314"/>
      <c r="F7" s="1338"/>
      <c r="G7" s="1338"/>
      <c r="H7" s="1317"/>
      <c r="I7" s="964" t="s">
        <v>38</v>
      </c>
      <c r="J7" s="964" t="s">
        <v>477</v>
      </c>
      <c r="K7" s="964" t="s">
        <v>478</v>
      </c>
      <c r="L7" s="601" t="s">
        <v>475</v>
      </c>
      <c r="M7" s="602" t="s">
        <v>479</v>
      </c>
      <c r="N7" s="1317"/>
      <c r="O7" s="964" t="s">
        <v>480</v>
      </c>
      <c r="P7" s="1338"/>
      <c r="Q7" s="1314"/>
      <c r="R7" s="965" t="s">
        <v>1115</v>
      </c>
      <c r="S7" s="965" t="s">
        <v>1116</v>
      </c>
      <c r="T7" s="1338"/>
      <c r="U7" s="1338"/>
      <c r="V7" s="1314"/>
      <c r="W7" s="964" t="s">
        <v>483</v>
      </c>
      <c r="X7" s="966" t="s">
        <v>484</v>
      </c>
      <c r="Y7" s="1338"/>
      <c r="Z7" s="1338"/>
      <c r="AA7" s="1314"/>
      <c r="AB7" s="964" t="s">
        <v>483</v>
      </c>
      <c r="AC7" s="966" t="s">
        <v>484</v>
      </c>
      <c r="AD7" s="1338"/>
      <c r="AE7" s="1338"/>
      <c r="AF7" s="1319"/>
      <c r="AG7" s="1338"/>
    </row>
    <row r="8" spans="1:34" s="608" customFormat="1" ht="34.5" customHeight="1">
      <c r="A8" s="603"/>
      <c r="B8" s="603" t="s">
        <v>487</v>
      </c>
      <c r="C8" s="603"/>
      <c r="D8" s="603"/>
      <c r="E8" s="603"/>
      <c r="F8" s="604"/>
      <c r="G8" s="603"/>
      <c r="H8" s="605"/>
      <c r="I8" s="606" t="e">
        <f>I9+I10+#REF!</f>
        <v>#REF!</v>
      </c>
      <c r="J8" s="606" t="e">
        <f>J9+J10+#REF!</f>
        <v>#REF!</v>
      </c>
      <c r="K8" s="606" t="e">
        <f>K9+K10+#REF!</f>
        <v>#REF!</v>
      </c>
      <c r="L8" s="606" t="e">
        <f>L9+L10+#REF!</f>
        <v>#REF!</v>
      </c>
      <c r="M8" s="606" t="e">
        <f>M9+M10+#REF!</f>
        <v>#REF!</v>
      </c>
      <c r="N8" s="606" t="e">
        <f>N9+N10+#REF!</f>
        <v>#REF!</v>
      </c>
      <c r="O8" s="606" t="e">
        <f>O9+O10+#REF!</f>
        <v>#REF!</v>
      </c>
      <c r="P8" s="606" t="e">
        <f>P9+P10+#REF!</f>
        <v>#REF!</v>
      </c>
      <c r="Q8" s="606" t="e">
        <f>Q9+Q10+#REF!</f>
        <v>#REF!</v>
      </c>
      <c r="R8" s="606" t="e">
        <f>R9+R10+#REF!</f>
        <v>#REF!</v>
      </c>
      <c r="S8" s="606" t="e">
        <f>S9+S10+#REF!</f>
        <v>#REF!</v>
      </c>
      <c r="T8" s="606" t="e">
        <f>T9+T10+#REF!</f>
        <v>#REF!</v>
      </c>
      <c r="U8" s="606" t="e">
        <f>U9+U10+#REF!</f>
        <v>#REF!</v>
      </c>
      <c r="V8" s="606" t="e">
        <f>V9+V10+#REF!</f>
        <v>#REF!</v>
      </c>
      <c r="W8" s="606" t="e">
        <f>W9+W10+#REF!</f>
        <v>#REF!</v>
      </c>
      <c r="X8" s="606" t="e">
        <f>X9+X10+#REF!</f>
        <v>#REF!</v>
      </c>
      <c r="Y8" s="904" t="e">
        <f>V8/Q8</f>
        <v>#REF!</v>
      </c>
      <c r="Z8" s="905" t="e">
        <f>V8/T8</f>
        <v>#REF!</v>
      </c>
      <c r="AA8" s="606" t="e">
        <f>AA9+AA10+#REF!</f>
        <v>#REF!</v>
      </c>
      <c r="AB8" s="606" t="e">
        <f>AB9+AB10+#REF!</f>
        <v>#REF!</v>
      </c>
      <c r="AC8" s="606"/>
      <c r="AD8" s="629" t="e">
        <f>AA8/Q8</f>
        <v>#REF!</v>
      </c>
      <c r="AE8" s="709" t="e">
        <f>AA8/T8</f>
        <v>#REF!</v>
      </c>
      <c r="AF8" s="801"/>
      <c r="AG8" s="607"/>
      <c r="AH8" s="820" t="e">
        <f>Q8-T8</f>
        <v>#REF!</v>
      </c>
    </row>
    <row r="9" spans="1:34" s="611" customFormat="1">
      <c r="A9" s="603" t="s">
        <v>80</v>
      </c>
      <c r="B9" s="609" t="s">
        <v>1393</v>
      </c>
      <c r="C9" s="603"/>
      <c r="D9" s="603"/>
      <c r="E9" s="603"/>
      <c r="F9" s="604"/>
      <c r="G9" s="603"/>
      <c r="H9" s="605"/>
      <c r="I9" s="606" t="e">
        <f>#REF!+#REF!</f>
        <v>#REF!</v>
      </c>
      <c r="J9" s="606" t="e">
        <f>#REF!+#REF!</f>
        <v>#REF!</v>
      </c>
      <c r="K9" s="606" t="e">
        <f>#REF!+#REF!</f>
        <v>#REF!</v>
      </c>
      <c r="L9" s="606" t="e">
        <f>#REF!+#REF!</f>
        <v>#REF!</v>
      </c>
      <c r="M9" s="606" t="e">
        <f>#REF!+#REF!</f>
        <v>#REF!</v>
      </c>
      <c r="N9" s="606" t="e">
        <f>#REF!+#REF!</f>
        <v>#REF!</v>
      </c>
      <c r="O9" s="606" t="e">
        <f>#REF!+#REF!</f>
        <v>#REF!</v>
      </c>
      <c r="P9" s="606" t="e">
        <f>#REF!+#REF!</f>
        <v>#REF!</v>
      </c>
      <c r="Q9" s="606" t="e">
        <f>#REF!+#REF!</f>
        <v>#REF!</v>
      </c>
      <c r="R9" s="606" t="e">
        <f>#REF!+#REF!</f>
        <v>#REF!</v>
      </c>
      <c r="S9" s="606" t="e">
        <f>#REF!+#REF!</f>
        <v>#REF!</v>
      </c>
      <c r="T9" s="606" t="e">
        <f>#REF!+#REF!</f>
        <v>#REF!</v>
      </c>
      <c r="U9" s="606" t="e">
        <f>#REF!+#REF!</f>
        <v>#REF!</v>
      </c>
      <c r="V9" s="606" t="e">
        <f>#REF!+#REF!</f>
        <v>#REF!</v>
      </c>
      <c r="W9" s="606" t="e">
        <f>#REF!+#REF!</f>
        <v>#REF!</v>
      </c>
      <c r="X9" s="606" t="e">
        <f>#REF!+#REF!</f>
        <v>#REF!</v>
      </c>
      <c r="Y9" s="904" t="e">
        <f t="shared" ref="Y9:Y20" si="0">V9/Q9</f>
        <v>#REF!</v>
      </c>
      <c r="Z9" s="905" t="e">
        <f t="shared" ref="Z9:Z20" si="1">V9/T9</f>
        <v>#REF!</v>
      </c>
      <c r="AA9" s="606" t="e">
        <f>#REF!+#REF!+#REF!+#REF!</f>
        <v>#REF!</v>
      </c>
      <c r="AB9" s="606" t="e">
        <f>#REF!+#REF!+#REF!+#REF!</f>
        <v>#REF!</v>
      </c>
      <c r="AC9" s="606" t="e">
        <f>#REF!+#REF!+#REF!+#REF!</f>
        <v>#REF!</v>
      </c>
      <c r="AD9" s="629" t="e">
        <f t="shared" ref="AD9:AD19" si="2">AA9/Q9</f>
        <v>#REF!</v>
      </c>
      <c r="AE9" s="710" t="e">
        <f t="shared" ref="AE9:AE19" si="3">AA9/T9</f>
        <v>#REF!</v>
      </c>
      <c r="AF9" s="985"/>
      <c r="AG9" s="610"/>
    </row>
    <row r="10" spans="1:34" s="631" customFormat="1" ht="27" customHeight="1">
      <c r="A10" s="626" t="s">
        <v>42</v>
      </c>
      <c r="B10" s="1329" t="s">
        <v>520</v>
      </c>
      <c r="C10" s="1330"/>
      <c r="D10" s="1331"/>
      <c r="E10" s="626"/>
      <c r="F10" s="815"/>
      <c r="G10" s="626"/>
      <c r="H10" s="627"/>
      <c r="I10" s="628" t="e">
        <f>I11+I17+#REF!</f>
        <v>#REF!</v>
      </c>
      <c r="J10" s="628" t="e">
        <f>J11+J17+#REF!</f>
        <v>#REF!</v>
      </c>
      <c r="K10" s="628" t="e">
        <f>K11+K17+#REF!</f>
        <v>#REF!</v>
      </c>
      <c r="L10" s="628" t="e">
        <f>L11+L17+#REF!</f>
        <v>#REF!</v>
      </c>
      <c r="M10" s="628" t="e">
        <f>M11+M17+#REF!</f>
        <v>#REF!</v>
      </c>
      <c r="N10" s="628" t="e">
        <f>N11+N17+#REF!</f>
        <v>#REF!</v>
      </c>
      <c r="O10" s="628" t="e">
        <f>O11+O17+#REF!</f>
        <v>#REF!</v>
      </c>
      <c r="P10" s="628" t="e">
        <f>P11+P17+#REF!</f>
        <v>#REF!</v>
      </c>
      <c r="Q10" s="628" t="e">
        <f>Q11+Q17+#REF!</f>
        <v>#REF!</v>
      </c>
      <c r="R10" s="628" t="e">
        <f>R11+R17+#REF!</f>
        <v>#REF!</v>
      </c>
      <c r="S10" s="628" t="e">
        <f>S11+S17+#REF!</f>
        <v>#REF!</v>
      </c>
      <c r="T10" s="628" t="e">
        <f>T11+T17+#REF!</f>
        <v>#REF!</v>
      </c>
      <c r="U10" s="628" t="e">
        <f>U11+U17+#REF!</f>
        <v>#REF!</v>
      </c>
      <c r="V10" s="628" t="e">
        <f>V11+V17+#REF!</f>
        <v>#REF!</v>
      </c>
      <c r="W10" s="628" t="e">
        <f>W11+W17+#REF!</f>
        <v>#REF!</v>
      </c>
      <c r="X10" s="628" t="e">
        <f>X11+X17+#REF!</f>
        <v>#REF!</v>
      </c>
      <c r="Y10" s="904" t="e">
        <f t="shared" si="0"/>
        <v>#REF!</v>
      </c>
      <c r="Z10" s="905" t="e">
        <f t="shared" si="1"/>
        <v>#REF!</v>
      </c>
      <c r="AA10" s="628" t="e">
        <f>AA11+AA13+#REF!+#REF!+#REF!+#REF!</f>
        <v>#REF!</v>
      </c>
      <c r="AB10" s="628" t="e">
        <f>AB11+AB13+#REF!+#REF!+#REF!+#REF!</f>
        <v>#REF!</v>
      </c>
      <c r="AC10" s="628" t="e">
        <f>AC11+AC13+#REF!+#REF!+#REF!+#REF!</f>
        <v>#REF!</v>
      </c>
      <c r="AD10" s="629" t="e">
        <f t="shared" si="2"/>
        <v>#REF!</v>
      </c>
      <c r="AE10" s="709" t="e">
        <f t="shared" si="3"/>
        <v>#REF!</v>
      </c>
      <c r="AF10" s="801"/>
      <c r="AG10" s="630"/>
      <c r="AH10" s="813" t="e">
        <f>Q10-T10</f>
        <v>#REF!</v>
      </c>
    </row>
    <row r="11" spans="1:34" s="616" customFormat="1" ht="27" customHeight="1">
      <c r="A11" s="601" t="s">
        <v>1394</v>
      </c>
      <c r="B11" s="1341" t="s">
        <v>676</v>
      </c>
      <c r="C11" s="1341"/>
      <c r="D11" s="612"/>
      <c r="E11" s="613"/>
      <c r="F11" s="632"/>
      <c r="G11" s="601"/>
      <c r="H11" s="613"/>
      <c r="I11" s="620" t="e">
        <f t="shared" ref="I11:X11" si="4">I12</f>
        <v>#REF!</v>
      </c>
      <c r="J11" s="620" t="e">
        <f t="shared" si="4"/>
        <v>#REF!</v>
      </c>
      <c r="K11" s="620" t="e">
        <f t="shared" si="4"/>
        <v>#REF!</v>
      </c>
      <c r="L11" s="620" t="e">
        <f t="shared" si="4"/>
        <v>#REF!</v>
      </c>
      <c r="M11" s="620" t="e">
        <f t="shared" si="4"/>
        <v>#REF!</v>
      </c>
      <c r="N11" s="620" t="e">
        <f t="shared" si="4"/>
        <v>#REF!</v>
      </c>
      <c r="O11" s="620" t="e">
        <f t="shared" si="4"/>
        <v>#REF!</v>
      </c>
      <c r="P11" s="620" t="e">
        <f t="shared" si="4"/>
        <v>#REF!</v>
      </c>
      <c r="Q11" s="620" t="e">
        <f t="shared" si="4"/>
        <v>#REF!</v>
      </c>
      <c r="R11" s="620" t="e">
        <f t="shared" si="4"/>
        <v>#REF!</v>
      </c>
      <c r="S11" s="620" t="e">
        <f t="shared" si="4"/>
        <v>#REF!</v>
      </c>
      <c r="T11" s="620" t="e">
        <f t="shared" si="4"/>
        <v>#REF!</v>
      </c>
      <c r="U11" s="620" t="e">
        <f t="shared" si="4"/>
        <v>#REF!</v>
      </c>
      <c r="V11" s="620" t="e">
        <f t="shared" si="4"/>
        <v>#REF!</v>
      </c>
      <c r="W11" s="620" t="e">
        <f t="shared" si="4"/>
        <v>#REF!</v>
      </c>
      <c r="X11" s="620" t="e">
        <f t="shared" si="4"/>
        <v>#REF!</v>
      </c>
      <c r="Y11" s="904" t="e">
        <f t="shared" si="0"/>
        <v>#REF!</v>
      </c>
      <c r="Z11" s="905" t="e">
        <f t="shared" si="1"/>
        <v>#REF!</v>
      </c>
      <c r="AA11" s="620" t="e">
        <f>AA12</f>
        <v>#REF!</v>
      </c>
      <c r="AB11" s="620" t="e">
        <f>AB12</f>
        <v>#REF!</v>
      </c>
      <c r="AC11" s="620" t="e">
        <f>AC12</f>
        <v>#REF!</v>
      </c>
      <c r="AD11" s="629" t="e">
        <f t="shared" si="2"/>
        <v>#REF!</v>
      </c>
      <c r="AE11" s="709" t="e">
        <f t="shared" si="3"/>
        <v>#REF!</v>
      </c>
      <c r="AF11" s="801"/>
      <c r="AG11" s="615"/>
    </row>
    <row r="12" spans="1:34" s="616" customFormat="1" ht="27.75" customHeight="1">
      <c r="A12" s="964" t="s">
        <v>39</v>
      </c>
      <c r="B12" s="1342" t="s">
        <v>677</v>
      </c>
      <c r="C12" s="1343"/>
      <c r="D12" s="1344"/>
      <c r="E12" s="613"/>
      <c r="F12" s="632"/>
      <c r="G12" s="601"/>
      <c r="H12" s="613"/>
      <c r="I12" s="620" t="e">
        <f>#REF!+#REF!+I13</f>
        <v>#REF!</v>
      </c>
      <c r="J12" s="620" t="e">
        <f>#REF!+#REF!+J13</f>
        <v>#REF!</v>
      </c>
      <c r="K12" s="620" t="e">
        <f>#REF!+#REF!+K13</f>
        <v>#REF!</v>
      </c>
      <c r="L12" s="620" t="e">
        <f>#REF!+#REF!+L13</f>
        <v>#REF!</v>
      </c>
      <c r="M12" s="620" t="e">
        <f>#REF!+#REF!+M13</f>
        <v>#REF!</v>
      </c>
      <c r="N12" s="620" t="e">
        <f>#REF!+#REF!+N13</f>
        <v>#REF!</v>
      </c>
      <c r="O12" s="620" t="e">
        <f>#REF!+#REF!+O13</f>
        <v>#REF!</v>
      </c>
      <c r="P12" s="620" t="e">
        <f>#REF!+#REF!+P13</f>
        <v>#REF!</v>
      </c>
      <c r="Q12" s="620" t="e">
        <f>#REF!+#REF!+Q13</f>
        <v>#REF!</v>
      </c>
      <c r="R12" s="620" t="e">
        <f>#REF!+#REF!+R13</f>
        <v>#REF!</v>
      </c>
      <c r="S12" s="620" t="e">
        <f>#REF!+#REF!+S13</f>
        <v>#REF!</v>
      </c>
      <c r="T12" s="620" t="e">
        <f>#REF!+#REF!+T13</f>
        <v>#REF!</v>
      </c>
      <c r="U12" s="620" t="e">
        <f>#REF!+#REF!+U13</f>
        <v>#REF!</v>
      </c>
      <c r="V12" s="620" t="e">
        <f>#REF!+#REF!+V13</f>
        <v>#REF!</v>
      </c>
      <c r="W12" s="620" t="e">
        <f>#REF!+#REF!+W13</f>
        <v>#REF!</v>
      </c>
      <c r="X12" s="620" t="e">
        <f>#REF!+#REF!+X13</f>
        <v>#REF!</v>
      </c>
      <c r="Y12" s="906" t="e">
        <f t="shared" si="0"/>
        <v>#REF!</v>
      </c>
      <c r="Z12" s="911" t="e">
        <f t="shared" si="1"/>
        <v>#REF!</v>
      </c>
      <c r="AA12" s="620" t="e">
        <f>#REF!+#REF!</f>
        <v>#REF!</v>
      </c>
      <c r="AB12" s="620" t="e">
        <f>#REF!+#REF!</f>
        <v>#REF!</v>
      </c>
      <c r="AC12" s="620" t="e">
        <f>#REF!+#REF!</f>
        <v>#REF!</v>
      </c>
      <c r="AD12" s="629" t="e">
        <f t="shared" si="2"/>
        <v>#REF!</v>
      </c>
      <c r="AE12" s="709" t="e">
        <f t="shared" si="3"/>
        <v>#REF!</v>
      </c>
      <c r="AF12" s="801"/>
      <c r="AG12" s="615"/>
    </row>
    <row r="13" spans="1:34" s="616" customFormat="1">
      <c r="A13" s="601">
        <v>3</v>
      </c>
      <c r="B13" s="490" t="s">
        <v>491</v>
      </c>
      <c r="C13" s="490"/>
      <c r="D13" s="491"/>
      <c r="E13" s="507"/>
      <c r="F13" s="491"/>
      <c r="G13" s="491"/>
      <c r="H13" s="491"/>
      <c r="I13" s="492">
        <f>SUM(I14:I16)</f>
        <v>9589</v>
      </c>
      <c r="J13" s="492">
        <f t="shared" ref="J13:X13" si="5">SUM(J14:J16)</f>
        <v>9589</v>
      </c>
      <c r="K13" s="492" t="e">
        <f t="shared" si="5"/>
        <v>#REF!</v>
      </c>
      <c r="L13" s="492" t="e">
        <f t="shared" si="5"/>
        <v>#REF!</v>
      </c>
      <c r="M13" s="492" t="e">
        <f t="shared" si="5"/>
        <v>#REF!</v>
      </c>
      <c r="N13" s="492">
        <f t="shared" si="5"/>
        <v>0</v>
      </c>
      <c r="O13" s="492" t="e">
        <f t="shared" si="5"/>
        <v>#REF!</v>
      </c>
      <c r="P13" s="492">
        <f t="shared" si="5"/>
        <v>9589</v>
      </c>
      <c r="Q13" s="492">
        <f t="shared" si="5"/>
        <v>6981</v>
      </c>
      <c r="R13" s="492">
        <f t="shared" si="5"/>
        <v>6981</v>
      </c>
      <c r="S13" s="492">
        <f t="shared" si="5"/>
        <v>0</v>
      </c>
      <c r="T13" s="492">
        <f t="shared" si="5"/>
        <v>6981</v>
      </c>
      <c r="U13" s="492">
        <f t="shared" si="5"/>
        <v>0</v>
      </c>
      <c r="V13" s="492">
        <f t="shared" si="5"/>
        <v>3700.9780000000001</v>
      </c>
      <c r="W13" s="492">
        <f t="shared" si="5"/>
        <v>3700.9780000000001</v>
      </c>
      <c r="X13" s="492">
        <f t="shared" si="5"/>
        <v>0</v>
      </c>
      <c r="Y13" s="904">
        <f t="shared" si="0"/>
        <v>0.53015012175906029</v>
      </c>
      <c r="Z13" s="905">
        <f t="shared" si="1"/>
        <v>0.53015012175906029</v>
      </c>
      <c r="AA13" s="622" t="e">
        <f>#REF!+#REF!</f>
        <v>#REF!</v>
      </c>
      <c r="AB13" s="622" t="e">
        <f>#REF!+#REF!</f>
        <v>#REF!</v>
      </c>
      <c r="AC13" s="622" t="e">
        <f>#REF!+#REF!</f>
        <v>#REF!</v>
      </c>
      <c r="AD13" s="629" t="e">
        <f t="shared" si="2"/>
        <v>#REF!</v>
      </c>
      <c r="AE13" s="709" t="e">
        <f t="shared" si="3"/>
        <v>#REF!</v>
      </c>
      <c r="AF13" s="801"/>
      <c r="AG13" s="615"/>
    </row>
    <row r="14" spans="1:34" s="616" customFormat="1" ht="48" customHeight="1">
      <c r="A14" s="708" t="s">
        <v>725</v>
      </c>
      <c r="B14" s="498" t="s">
        <v>832</v>
      </c>
      <c r="C14" s="498">
        <v>7870085</v>
      </c>
      <c r="D14" s="499" t="s">
        <v>518</v>
      </c>
      <c r="E14" s="821" t="s">
        <v>365</v>
      </c>
      <c r="F14" s="499" t="s">
        <v>834</v>
      </c>
      <c r="G14" s="499">
        <v>2021</v>
      </c>
      <c r="H14" s="499" t="s">
        <v>1104</v>
      </c>
      <c r="I14" s="502">
        <v>4000</v>
      </c>
      <c r="J14" s="502">
        <v>4000</v>
      </c>
      <c r="K14" s="620" t="e">
        <f>SUM(K15:K17)</f>
        <v>#REF!</v>
      </c>
      <c r="L14" s="620" t="e">
        <f>SUM(L15:L17)</f>
        <v>#REF!</v>
      </c>
      <c r="M14" s="620" t="e">
        <f>SUM(M15:M17)</f>
        <v>#REF!</v>
      </c>
      <c r="N14" s="533">
        <v>0</v>
      </c>
      <c r="O14" s="620" t="e">
        <f>SUM(O15:O17)</f>
        <v>#REF!</v>
      </c>
      <c r="P14" s="633">
        <v>4000</v>
      </c>
      <c r="Q14" s="633">
        <f>R14+S14</f>
        <v>3381</v>
      </c>
      <c r="R14" s="633">
        <v>3381</v>
      </c>
      <c r="S14" s="633"/>
      <c r="T14" s="633">
        <f>R14</f>
        <v>3381</v>
      </c>
      <c r="U14" s="633"/>
      <c r="V14" s="633">
        <f>W14+X14</f>
        <v>1080.633</v>
      </c>
      <c r="W14" s="633">
        <v>1080.633</v>
      </c>
      <c r="X14" s="633"/>
      <c r="Y14" s="907">
        <f t="shared" si="0"/>
        <v>0.31961934338952974</v>
      </c>
      <c r="Z14" s="912">
        <f t="shared" si="1"/>
        <v>0.31961934338952974</v>
      </c>
      <c r="AA14" s="620">
        <f>SUM(AA15:AA17)</f>
        <v>1300</v>
      </c>
      <c r="AB14" s="620">
        <f>SUM(AB15:AB17)</f>
        <v>1300</v>
      </c>
      <c r="AC14" s="620">
        <f>SUM(AC15:AC17)</f>
        <v>0</v>
      </c>
      <c r="AD14" s="629">
        <f t="shared" si="2"/>
        <v>0.38450162673765159</v>
      </c>
      <c r="AE14" s="709">
        <f t="shared" si="3"/>
        <v>0.38450162673765159</v>
      </c>
      <c r="AF14" s="801" t="s">
        <v>1398</v>
      </c>
      <c r="AG14" s="615"/>
    </row>
    <row r="15" spans="1:34" s="616" customFormat="1" ht="55.5" customHeight="1">
      <c r="A15" s="708" t="s">
        <v>726</v>
      </c>
      <c r="B15" s="698" t="s">
        <v>836</v>
      </c>
      <c r="C15" s="698">
        <v>7872541</v>
      </c>
      <c r="D15" s="499" t="s">
        <v>560</v>
      </c>
      <c r="E15" s="821" t="s">
        <v>387</v>
      </c>
      <c r="F15" s="499" t="s">
        <v>834</v>
      </c>
      <c r="G15" s="499">
        <v>2021</v>
      </c>
      <c r="H15" s="499" t="s">
        <v>1105</v>
      </c>
      <c r="I15" s="502">
        <f>J15+K15</f>
        <v>4500</v>
      </c>
      <c r="J15" s="502">
        <v>4500</v>
      </c>
      <c r="K15" s="633"/>
      <c r="L15" s="633"/>
      <c r="M15" s="633"/>
      <c r="N15" s="533">
        <v>0</v>
      </c>
      <c r="O15" s="633"/>
      <c r="P15" s="633">
        <v>4500</v>
      </c>
      <c r="Q15" s="633">
        <f>R15</f>
        <v>2700</v>
      </c>
      <c r="R15" s="633">
        <v>2700</v>
      </c>
      <c r="S15" s="633"/>
      <c r="T15" s="633">
        <f>Q15</f>
        <v>2700</v>
      </c>
      <c r="U15" s="633"/>
      <c r="V15" s="625">
        <f>W15</f>
        <v>1882.4929999999999</v>
      </c>
      <c r="W15" s="633">
        <v>1882.4929999999999</v>
      </c>
      <c r="X15" s="633"/>
      <c r="Y15" s="907">
        <f t="shared" si="0"/>
        <v>0.69721962962962958</v>
      </c>
      <c r="Z15" s="912">
        <f t="shared" si="1"/>
        <v>0.69721962962962958</v>
      </c>
      <c r="AA15" s="625">
        <f>AB15</f>
        <v>200</v>
      </c>
      <c r="AB15" s="633">
        <v>200</v>
      </c>
      <c r="AC15" s="633"/>
      <c r="AD15" s="709">
        <f t="shared" si="2"/>
        <v>7.407407407407407E-2</v>
      </c>
      <c r="AE15" s="709">
        <f t="shared" si="3"/>
        <v>7.407407407407407E-2</v>
      </c>
      <c r="AF15" s="986" t="s">
        <v>1401</v>
      </c>
      <c r="AG15" s="615"/>
    </row>
    <row r="16" spans="1:34" s="616" customFormat="1" ht="63.75" customHeight="1">
      <c r="A16" s="708" t="s">
        <v>727</v>
      </c>
      <c r="B16" s="498" t="s">
        <v>839</v>
      </c>
      <c r="C16" s="498">
        <v>7871017</v>
      </c>
      <c r="D16" s="499" t="s">
        <v>500</v>
      </c>
      <c r="E16" s="821" t="s">
        <v>840</v>
      </c>
      <c r="F16" s="499" t="s">
        <v>1103</v>
      </c>
      <c r="G16" s="499">
        <v>2021</v>
      </c>
      <c r="H16" s="499" t="s">
        <v>1106</v>
      </c>
      <c r="I16" s="502">
        <f>J16+K16</f>
        <v>1089</v>
      </c>
      <c r="J16" s="502">
        <v>1089</v>
      </c>
      <c r="K16" s="633"/>
      <c r="L16" s="633"/>
      <c r="M16" s="633"/>
      <c r="N16" s="533">
        <v>0</v>
      </c>
      <c r="O16" s="633"/>
      <c r="P16" s="633">
        <v>1089</v>
      </c>
      <c r="Q16" s="633">
        <f>R16</f>
        <v>900</v>
      </c>
      <c r="R16" s="633">
        <v>900</v>
      </c>
      <c r="S16" s="633"/>
      <c r="T16" s="633">
        <f>Q16</f>
        <v>900</v>
      </c>
      <c r="U16" s="633"/>
      <c r="V16" s="619">
        <f>SUM(W16:X16)</f>
        <v>737.85199999999998</v>
      </c>
      <c r="W16" s="633">
        <v>737.85199999999998</v>
      </c>
      <c r="X16" s="633"/>
      <c r="Y16" s="907">
        <f t="shared" si="0"/>
        <v>0.81983555555555554</v>
      </c>
      <c r="Z16" s="912">
        <f t="shared" si="1"/>
        <v>0.81983555555555554</v>
      </c>
      <c r="AA16" s="619">
        <f>SUM(AB16:AC16)</f>
        <v>500</v>
      </c>
      <c r="AB16" s="633">
        <v>500</v>
      </c>
      <c r="AC16" s="633"/>
      <c r="AD16" s="709">
        <f t="shared" si="2"/>
        <v>0.55555555555555558</v>
      </c>
      <c r="AE16" s="709">
        <f t="shared" si="3"/>
        <v>0.55555555555555558</v>
      </c>
      <c r="AF16" s="986" t="s">
        <v>1399</v>
      </c>
      <c r="AG16" s="615"/>
    </row>
    <row r="17" spans="1:34" s="618" customFormat="1">
      <c r="A17" s="601" t="s">
        <v>1395</v>
      </c>
      <c r="B17" s="548" t="s">
        <v>843</v>
      </c>
      <c r="C17" s="548"/>
      <c r="D17" s="689"/>
      <c r="E17" s="692"/>
      <c r="F17" s="689"/>
      <c r="G17" s="689"/>
      <c r="H17" s="689"/>
      <c r="I17" s="551" t="e">
        <f>I18</f>
        <v>#REF!</v>
      </c>
      <c r="J17" s="551" t="e">
        <f t="shared" ref="J17:X17" si="6">J18</f>
        <v>#REF!</v>
      </c>
      <c r="K17" s="551" t="e">
        <f t="shared" si="6"/>
        <v>#REF!</v>
      </c>
      <c r="L17" s="551" t="e">
        <f t="shared" si="6"/>
        <v>#REF!</v>
      </c>
      <c r="M17" s="551" t="e">
        <f t="shared" si="6"/>
        <v>#REF!</v>
      </c>
      <c r="N17" s="551" t="e">
        <f t="shared" si="6"/>
        <v>#REF!</v>
      </c>
      <c r="O17" s="551" t="e">
        <f t="shared" si="6"/>
        <v>#REF!</v>
      </c>
      <c r="P17" s="551" t="e">
        <f t="shared" si="6"/>
        <v>#REF!</v>
      </c>
      <c r="Q17" s="551" t="e">
        <f t="shared" si="6"/>
        <v>#REF!</v>
      </c>
      <c r="R17" s="551" t="e">
        <f t="shared" si="6"/>
        <v>#REF!</v>
      </c>
      <c r="S17" s="551" t="e">
        <f t="shared" si="6"/>
        <v>#REF!</v>
      </c>
      <c r="T17" s="551" t="e">
        <f t="shared" si="6"/>
        <v>#REF!</v>
      </c>
      <c r="U17" s="551" t="e">
        <f t="shared" si="6"/>
        <v>#REF!</v>
      </c>
      <c r="V17" s="551" t="e">
        <f t="shared" si="6"/>
        <v>#REF!</v>
      </c>
      <c r="W17" s="551" t="e">
        <f t="shared" si="6"/>
        <v>#REF!</v>
      </c>
      <c r="X17" s="551" t="e">
        <f t="shared" si="6"/>
        <v>#REF!</v>
      </c>
      <c r="Y17" s="904" t="e">
        <f t="shared" si="0"/>
        <v>#REF!</v>
      </c>
      <c r="Z17" s="905" t="e">
        <f t="shared" si="1"/>
        <v>#REF!</v>
      </c>
      <c r="AA17" s="614">
        <f>SUM(AB17:AC17)</f>
        <v>600</v>
      </c>
      <c r="AB17" s="634">
        <v>600</v>
      </c>
      <c r="AC17" s="612"/>
      <c r="AD17" s="629" t="e">
        <f t="shared" si="2"/>
        <v>#REF!</v>
      </c>
      <c r="AE17" s="629" t="e">
        <f t="shared" si="3"/>
        <v>#REF!</v>
      </c>
      <c r="AF17" s="805"/>
      <c r="AG17" s="617"/>
    </row>
    <row r="18" spans="1:34" s="616" customFormat="1" ht="24" customHeight="1">
      <c r="A18" s="601" t="s">
        <v>39</v>
      </c>
      <c r="B18" s="495" t="s">
        <v>1208</v>
      </c>
      <c r="C18" s="495"/>
      <c r="D18" s="491"/>
      <c r="E18" s="507"/>
      <c r="F18" s="491"/>
      <c r="G18" s="491"/>
      <c r="H18" s="491"/>
      <c r="I18" s="492" t="e">
        <f>#REF!+#REF!+I19+#REF!</f>
        <v>#REF!</v>
      </c>
      <c r="J18" s="492" t="e">
        <f>#REF!+#REF!+J19+#REF!</f>
        <v>#REF!</v>
      </c>
      <c r="K18" s="492" t="e">
        <f>#REF!+#REF!+K19+#REF!</f>
        <v>#REF!</v>
      </c>
      <c r="L18" s="492" t="e">
        <f>#REF!+#REF!+L19+#REF!</f>
        <v>#REF!</v>
      </c>
      <c r="M18" s="492" t="e">
        <f>#REF!+#REF!+M19+#REF!</f>
        <v>#REF!</v>
      </c>
      <c r="N18" s="492" t="e">
        <f>#REF!+#REF!+N19+#REF!</f>
        <v>#REF!</v>
      </c>
      <c r="O18" s="492" t="e">
        <f>#REF!+#REF!+O19+#REF!</f>
        <v>#REF!</v>
      </c>
      <c r="P18" s="492" t="e">
        <f>#REF!+#REF!+P19+#REF!</f>
        <v>#REF!</v>
      </c>
      <c r="Q18" s="492" t="e">
        <f>#REF!+#REF!+Q19+#REF!</f>
        <v>#REF!</v>
      </c>
      <c r="R18" s="492" t="e">
        <f>#REF!+#REF!+R19+#REF!</f>
        <v>#REF!</v>
      </c>
      <c r="S18" s="492" t="e">
        <f>#REF!+#REF!+S19+#REF!</f>
        <v>#REF!</v>
      </c>
      <c r="T18" s="492" t="e">
        <f>#REF!+#REF!+T19+#REF!</f>
        <v>#REF!</v>
      </c>
      <c r="U18" s="492" t="e">
        <f>#REF!+#REF!+U19+#REF!</f>
        <v>#REF!</v>
      </c>
      <c r="V18" s="492" t="e">
        <f>#REF!+#REF!+V19+#REF!</f>
        <v>#REF!</v>
      </c>
      <c r="W18" s="492" t="e">
        <f>#REF!+#REF!+W19+#REF!</f>
        <v>#REF!</v>
      </c>
      <c r="X18" s="492" t="e">
        <f>#REF!+#REF!+X19+#REF!</f>
        <v>#REF!</v>
      </c>
      <c r="Y18" s="906" t="e">
        <f t="shared" si="0"/>
        <v>#REF!</v>
      </c>
      <c r="Z18" s="911" t="e">
        <f t="shared" si="1"/>
        <v>#REF!</v>
      </c>
      <c r="AA18" s="620" t="e">
        <f>SUM(#REF!)</f>
        <v>#REF!</v>
      </c>
      <c r="AB18" s="620" t="e">
        <f>SUM(#REF!)</f>
        <v>#REF!</v>
      </c>
      <c r="AC18" s="620" t="e">
        <f>SUM(#REF!)</f>
        <v>#REF!</v>
      </c>
      <c r="AD18" s="629" t="e">
        <f t="shared" si="2"/>
        <v>#REF!</v>
      </c>
      <c r="AE18" s="709" t="e">
        <f t="shared" si="3"/>
        <v>#REF!</v>
      </c>
      <c r="AF18" s="801"/>
      <c r="AG18" s="615"/>
      <c r="AH18" s="891"/>
    </row>
    <row r="19" spans="1:34" s="623" customFormat="1">
      <c r="A19" s="601">
        <v>3</v>
      </c>
      <c r="B19" s="490" t="s">
        <v>491</v>
      </c>
      <c r="C19" s="490"/>
      <c r="D19" s="491"/>
      <c r="E19" s="507"/>
      <c r="F19" s="491"/>
      <c r="G19" s="491"/>
      <c r="H19" s="491"/>
      <c r="I19" s="492">
        <f t="shared" ref="I19:X19" si="7">SUM(I20:I20)</f>
        <v>1911.154</v>
      </c>
      <c r="J19" s="492">
        <f t="shared" si="7"/>
        <v>1911.154</v>
      </c>
      <c r="K19" s="492">
        <f t="shared" si="7"/>
        <v>0</v>
      </c>
      <c r="L19" s="492">
        <f t="shared" si="7"/>
        <v>0</v>
      </c>
      <c r="M19" s="492">
        <f t="shared" si="7"/>
        <v>0</v>
      </c>
      <c r="N19" s="492">
        <f t="shared" si="7"/>
        <v>0</v>
      </c>
      <c r="O19" s="492">
        <f t="shared" si="7"/>
        <v>0</v>
      </c>
      <c r="P19" s="492">
        <f t="shared" si="7"/>
        <v>1911</v>
      </c>
      <c r="Q19" s="492">
        <f t="shared" si="7"/>
        <v>1000</v>
      </c>
      <c r="R19" s="492">
        <f t="shared" si="7"/>
        <v>1000</v>
      </c>
      <c r="S19" s="492">
        <f t="shared" si="7"/>
        <v>0</v>
      </c>
      <c r="T19" s="492">
        <f t="shared" si="7"/>
        <v>1000</v>
      </c>
      <c r="U19" s="492">
        <f t="shared" si="7"/>
        <v>0</v>
      </c>
      <c r="V19" s="492">
        <f t="shared" si="7"/>
        <v>0</v>
      </c>
      <c r="W19" s="492">
        <f t="shared" si="7"/>
        <v>0</v>
      </c>
      <c r="X19" s="492">
        <f t="shared" si="7"/>
        <v>0</v>
      </c>
      <c r="Y19" s="906">
        <f t="shared" si="0"/>
        <v>0</v>
      </c>
      <c r="Z19" s="911">
        <f t="shared" si="1"/>
        <v>0</v>
      </c>
      <c r="AA19" s="622" t="e">
        <f>#REF!+#REF!</f>
        <v>#REF!</v>
      </c>
      <c r="AB19" s="622" t="e">
        <f>#REF!+#REF!</f>
        <v>#REF!</v>
      </c>
      <c r="AC19" s="622" t="e">
        <f>#REF!+#REF!</f>
        <v>#REF!</v>
      </c>
      <c r="AD19" s="629" t="e">
        <f t="shared" si="2"/>
        <v>#REF!</v>
      </c>
      <c r="AE19" s="629" t="e">
        <f t="shared" si="3"/>
        <v>#REF!</v>
      </c>
      <c r="AF19" s="805"/>
      <c r="AG19" s="615"/>
    </row>
    <row r="20" spans="1:34" s="616" customFormat="1" ht="34.5">
      <c r="A20" s="708" t="s">
        <v>727</v>
      </c>
      <c r="B20" s="698" t="s">
        <v>862</v>
      </c>
      <c r="C20" s="698">
        <v>7867063</v>
      </c>
      <c r="D20" s="499" t="s">
        <v>525</v>
      </c>
      <c r="E20" s="821" t="s">
        <v>863</v>
      </c>
      <c r="F20" s="499" t="s">
        <v>864</v>
      </c>
      <c r="G20" s="499" t="s">
        <v>865</v>
      </c>
      <c r="H20" s="499" t="s">
        <v>1107</v>
      </c>
      <c r="I20" s="502">
        <v>1911.154</v>
      </c>
      <c r="J20" s="502">
        <v>1911.154</v>
      </c>
      <c r="K20" s="633"/>
      <c r="L20" s="633"/>
      <c r="M20" s="633"/>
      <c r="N20" s="533">
        <v>0</v>
      </c>
      <c r="O20" s="633"/>
      <c r="P20" s="633">
        <v>1911</v>
      </c>
      <c r="Q20" s="624">
        <f t="shared" ref="Q20" si="8">SUM(R20:S20)</f>
        <v>1000</v>
      </c>
      <c r="R20" s="633">
        <v>1000</v>
      </c>
      <c r="S20" s="633"/>
      <c r="T20" s="624">
        <f t="shared" ref="T20" si="9">Q20</f>
        <v>1000</v>
      </c>
      <c r="U20" s="624"/>
      <c r="V20" s="705">
        <f t="shared" ref="V20" si="10">SUM(W20:X20)</f>
        <v>0</v>
      </c>
      <c r="W20" s="633"/>
      <c r="X20" s="633"/>
      <c r="Y20" s="907">
        <f t="shared" si="0"/>
        <v>0</v>
      </c>
      <c r="Z20" s="912">
        <f t="shared" si="1"/>
        <v>0</v>
      </c>
      <c r="AA20" s="624">
        <f t="shared" ref="AA20" si="11">SUM(AB20:AC20)</f>
        <v>1000</v>
      </c>
      <c r="AB20" s="633">
        <f t="shared" ref="AB20" si="12">T20</f>
        <v>1000</v>
      </c>
      <c r="AC20" s="633"/>
      <c r="AD20" s="709">
        <f t="shared" ref="AD20" si="13">AA20/Q20</f>
        <v>1</v>
      </c>
      <c r="AE20" s="709">
        <f t="shared" ref="AE20" si="14">AA20/T20</f>
        <v>1</v>
      </c>
      <c r="AF20" s="801" t="s">
        <v>1400</v>
      </c>
      <c r="AG20" s="615"/>
    </row>
    <row r="21" spans="1:34" ht="30">
      <c r="A21" s="963"/>
      <c r="B21" s="833" t="s">
        <v>1017</v>
      </c>
      <c r="C21" s="832"/>
      <c r="D21" s="832"/>
      <c r="E21" s="834"/>
      <c r="F21" s="835"/>
      <c r="G21" s="841"/>
      <c r="H21" s="836"/>
      <c r="I21" s="837">
        <f>I22+I38+I59+I64+I68</f>
        <v>68589.709999999992</v>
      </c>
      <c r="J21" s="842"/>
      <c r="K21" s="842"/>
      <c r="L21" s="842"/>
      <c r="M21" s="842"/>
      <c r="N21" s="842"/>
      <c r="O21" s="842"/>
      <c r="P21" s="842"/>
      <c r="Q21" s="837">
        <f t="shared" ref="Q21" si="15">Q22+Q38+Q59+Q64+Q68</f>
        <v>43453.696333</v>
      </c>
      <c r="R21" s="842"/>
      <c r="S21" s="842"/>
      <c r="T21" s="842"/>
      <c r="U21" s="842"/>
      <c r="V21" s="842"/>
      <c r="W21" s="842"/>
      <c r="X21" s="842"/>
      <c r="Y21" s="842"/>
      <c r="Z21" s="842"/>
      <c r="AA21" s="842"/>
      <c r="AB21" s="842"/>
      <c r="AC21" s="842"/>
      <c r="AD21" s="842"/>
      <c r="AE21" s="842"/>
      <c r="AF21" s="842"/>
      <c r="AG21" s="842"/>
    </row>
    <row r="22" spans="1:34" ht="15">
      <c r="A22" s="718" t="s">
        <v>39</v>
      </c>
      <c r="B22" s="719" t="s">
        <v>1018</v>
      </c>
      <c r="C22" s="720"/>
      <c r="D22" s="720"/>
      <c r="E22" s="720"/>
      <c r="F22" s="720"/>
      <c r="G22" s="841"/>
      <c r="H22" s="721"/>
      <c r="I22" s="722">
        <f>I23+I26+I35</f>
        <v>31396.056999999997</v>
      </c>
      <c r="J22" s="842"/>
      <c r="K22" s="842"/>
      <c r="L22" s="842"/>
      <c r="M22" s="842"/>
      <c r="N22" s="842"/>
      <c r="O22" s="842"/>
      <c r="P22" s="842"/>
      <c r="Q22" s="722">
        <f t="shared" ref="Q22" si="16">Q23+Q26+Q35</f>
        <v>22017.437333000002</v>
      </c>
      <c r="R22" s="842"/>
      <c r="S22" s="842"/>
      <c r="T22" s="842"/>
      <c r="U22" s="842"/>
      <c r="V22" s="842"/>
      <c r="W22" s="842"/>
      <c r="X22" s="842"/>
      <c r="Y22" s="842"/>
      <c r="Z22" s="842"/>
      <c r="AA22" s="842"/>
      <c r="AB22" s="842"/>
      <c r="AC22" s="842"/>
      <c r="AD22" s="842"/>
      <c r="AE22" s="842"/>
      <c r="AF22" s="842"/>
      <c r="AG22" s="842"/>
    </row>
    <row r="23" spans="1:34" ht="15">
      <c r="A23" s="718">
        <v>1</v>
      </c>
      <c r="B23" s="719" t="s">
        <v>1019</v>
      </c>
      <c r="C23" s="720"/>
      <c r="D23" s="720"/>
      <c r="E23" s="720"/>
      <c r="F23" s="720"/>
      <c r="G23" s="841"/>
      <c r="H23" s="721"/>
      <c r="I23" s="722">
        <f>SUM(I24:I25)</f>
        <v>5120.46</v>
      </c>
      <c r="J23" s="842"/>
      <c r="K23" s="842"/>
      <c r="L23" s="842"/>
      <c r="M23" s="842"/>
      <c r="N23" s="842"/>
      <c r="O23" s="842"/>
      <c r="P23" s="842"/>
      <c r="Q23" s="722">
        <f t="shared" ref="Q23" si="17">SUM(Q24:Q25)</f>
        <v>1200</v>
      </c>
      <c r="R23" s="842"/>
      <c r="S23" s="842"/>
      <c r="T23" s="842"/>
      <c r="U23" s="842"/>
      <c r="V23" s="842"/>
      <c r="W23" s="842"/>
      <c r="X23" s="842"/>
      <c r="Y23" s="842"/>
      <c r="Z23" s="842"/>
      <c r="AA23" s="842"/>
      <c r="AB23" s="842"/>
      <c r="AC23" s="842"/>
      <c r="AD23" s="842"/>
      <c r="AE23" s="842"/>
      <c r="AF23" s="842"/>
      <c r="AG23" s="842"/>
    </row>
    <row r="24" spans="1:34" ht="46.5">
      <c r="A24" s="725" t="s">
        <v>420</v>
      </c>
      <c r="B24" s="840" t="s">
        <v>1133</v>
      </c>
      <c r="C24" s="727"/>
      <c r="D24" s="727" t="s">
        <v>1134</v>
      </c>
      <c r="E24" s="727" t="s">
        <v>561</v>
      </c>
      <c r="F24" s="727" t="s">
        <v>1000</v>
      </c>
      <c r="G24" s="841"/>
      <c r="H24" s="728" t="s">
        <v>1095</v>
      </c>
      <c r="I24" s="729">
        <v>3120.46</v>
      </c>
      <c r="J24" s="842"/>
      <c r="K24" s="842"/>
      <c r="L24" s="842"/>
      <c r="M24" s="842"/>
      <c r="N24" s="842"/>
      <c r="O24" s="842"/>
      <c r="P24" s="842"/>
      <c r="Q24" s="729">
        <v>1000</v>
      </c>
      <c r="R24" s="842"/>
      <c r="S24" s="842"/>
      <c r="T24" s="842"/>
      <c r="U24" s="842"/>
      <c r="V24" s="842"/>
      <c r="W24" s="842"/>
      <c r="X24" s="842"/>
      <c r="Y24" s="842"/>
      <c r="Z24" s="842"/>
      <c r="AA24" s="842"/>
      <c r="AB24" s="842"/>
      <c r="AC24" s="842"/>
      <c r="AD24" s="842"/>
      <c r="AE24" s="842"/>
      <c r="AF24" s="842"/>
      <c r="AG24" s="842"/>
    </row>
    <row r="25" spans="1:34" ht="77.5">
      <c r="A25" s="725" t="s">
        <v>421</v>
      </c>
      <c r="B25" s="840" t="s">
        <v>1388</v>
      </c>
      <c r="C25" s="727"/>
      <c r="D25" s="727" t="s">
        <v>1135</v>
      </c>
      <c r="E25" s="727" t="s">
        <v>561</v>
      </c>
      <c r="F25" s="727" t="s">
        <v>1137</v>
      </c>
      <c r="G25" s="841"/>
      <c r="H25" s="728" t="s">
        <v>1136</v>
      </c>
      <c r="I25" s="729">
        <v>2000</v>
      </c>
      <c r="J25" s="842"/>
      <c r="K25" s="842"/>
      <c r="L25" s="842"/>
      <c r="M25" s="842"/>
      <c r="N25" s="842"/>
      <c r="O25" s="842"/>
      <c r="P25" s="842"/>
      <c r="Q25" s="729">
        <v>200</v>
      </c>
      <c r="R25" s="842"/>
      <c r="S25" s="842"/>
      <c r="T25" s="842"/>
      <c r="U25" s="842"/>
      <c r="V25" s="842"/>
      <c r="W25" s="842"/>
      <c r="X25" s="842"/>
      <c r="Y25" s="842"/>
      <c r="Z25" s="842"/>
      <c r="AA25" s="842"/>
      <c r="AB25" s="842"/>
      <c r="AC25" s="842"/>
      <c r="AD25" s="842"/>
      <c r="AE25" s="842"/>
      <c r="AF25" s="842"/>
      <c r="AG25" s="842"/>
    </row>
    <row r="26" spans="1:34" ht="15">
      <c r="A26" s="731">
        <v>2</v>
      </c>
      <c r="B26" s="879" t="s">
        <v>491</v>
      </c>
      <c r="C26" s="963"/>
      <c r="D26" s="963"/>
      <c r="E26" s="963"/>
      <c r="F26" s="963"/>
      <c r="G26" s="841"/>
      <c r="H26" s="880"/>
      <c r="I26" s="881">
        <f>SUM(I27:I34)</f>
        <v>21801.941999999999</v>
      </c>
      <c r="J26" s="842"/>
      <c r="K26" s="842"/>
      <c r="L26" s="842"/>
      <c r="M26" s="842"/>
      <c r="N26" s="842"/>
      <c r="O26" s="842"/>
      <c r="P26" s="842"/>
      <c r="Q26" s="881">
        <f t="shared" ref="Q26" si="18">SUM(Q27:Q34)</f>
        <v>17226.124333</v>
      </c>
      <c r="R26" s="842"/>
      <c r="S26" s="842"/>
      <c r="T26" s="842"/>
      <c r="U26" s="842"/>
      <c r="V26" s="842"/>
      <c r="W26" s="842"/>
      <c r="X26" s="842"/>
      <c r="Y26" s="842"/>
      <c r="Z26" s="842"/>
      <c r="AA26" s="842"/>
      <c r="AB26" s="842"/>
      <c r="AC26" s="842"/>
      <c r="AD26" s="842"/>
      <c r="AE26" s="842"/>
      <c r="AF26" s="842"/>
      <c r="AG26" s="842"/>
    </row>
    <row r="27" spans="1:34" ht="77.5">
      <c r="A27" s="733" t="s">
        <v>205</v>
      </c>
      <c r="B27" s="726" t="s">
        <v>1129</v>
      </c>
      <c r="C27" s="727"/>
      <c r="D27" s="727"/>
      <c r="E27" s="727" t="s">
        <v>365</v>
      </c>
      <c r="F27" s="861" t="s">
        <v>1130</v>
      </c>
      <c r="G27" s="841"/>
      <c r="H27" s="727" t="s">
        <v>1131</v>
      </c>
      <c r="I27" s="729">
        <v>5000</v>
      </c>
      <c r="J27" s="842"/>
      <c r="K27" s="842"/>
      <c r="L27" s="842"/>
      <c r="M27" s="842"/>
      <c r="N27" s="842"/>
      <c r="O27" s="842"/>
      <c r="P27" s="842"/>
      <c r="Q27" s="729">
        <v>5000</v>
      </c>
      <c r="R27" s="842"/>
      <c r="S27" s="842"/>
      <c r="T27" s="842"/>
      <c r="U27" s="842"/>
      <c r="V27" s="842"/>
      <c r="W27" s="842"/>
      <c r="X27" s="842"/>
      <c r="Y27" s="842"/>
      <c r="Z27" s="842"/>
      <c r="AA27" s="842"/>
      <c r="AB27" s="842"/>
      <c r="AC27" s="842"/>
      <c r="AD27" s="842"/>
      <c r="AE27" s="842"/>
      <c r="AF27" s="842"/>
      <c r="AG27" s="842"/>
    </row>
    <row r="28" spans="1:34" ht="46.5">
      <c r="A28" s="733" t="s">
        <v>207</v>
      </c>
      <c r="B28" s="882" t="s">
        <v>1150</v>
      </c>
      <c r="C28" s="727"/>
      <c r="D28" s="727" t="s">
        <v>530</v>
      </c>
      <c r="E28" s="727" t="s">
        <v>561</v>
      </c>
      <c r="F28" s="883" t="s">
        <v>1170</v>
      </c>
      <c r="G28" s="841"/>
      <c r="H28" s="883" t="s">
        <v>1172</v>
      </c>
      <c r="I28" s="884">
        <v>3300</v>
      </c>
      <c r="J28" s="842"/>
      <c r="K28" s="842"/>
      <c r="L28" s="842"/>
      <c r="M28" s="842"/>
      <c r="N28" s="842"/>
      <c r="O28" s="842"/>
      <c r="P28" s="842"/>
      <c r="Q28" s="729">
        <v>2500</v>
      </c>
      <c r="R28" s="842"/>
      <c r="S28" s="842"/>
      <c r="T28" s="842"/>
      <c r="U28" s="842"/>
      <c r="V28" s="842"/>
      <c r="W28" s="842"/>
      <c r="X28" s="842"/>
      <c r="Y28" s="842"/>
      <c r="Z28" s="842"/>
      <c r="AA28" s="842"/>
      <c r="AB28" s="842"/>
      <c r="AC28" s="842"/>
      <c r="AD28" s="842"/>
      <c r="AE28" s="842"/>
      <c r="AF28" s="842"/>
      <c r="AG28" s="842"/>
    </row>
    <row r="29" spans="1:34" ht="46.5">
      <c r="A29" s="733" t="s">
        <v>209</v>
      </c>
      <c r="B29" s="882" t="s">
        <v>1171</v>
      </c>
      <c r="C29" s="727"/>
      <c r="D29" s="727" t="s">
        <v>500</v>
      </c>
      <c r="E29" s="727" t="s">
        <v>561</v>
      </c>
      <c r="F29" s="883"/>
      <c r="G29" s="841"/>
      <c r="H29" s="883"/>
      <c r="I29" s="884">
        <v>4700</v>
      </c>
      <c r="J29" s="842"/>
      <c r="K29" s="842"/>
      <c r="L29" s="842"/>
      <c r="M29" s="842"/>
      <c r="N29" s="842"/>
      <c r="O29" s="842"/>
      <c r="P29" s="842"/>
      <c r="Q29" s="729">
        <v>1700</v>
      </c>
      <c r="R29" s="842"/>
      <c r="S29" s="842"/>
      <c r="T29" s="842"/>
      <c r="U29" s="842"/>
      <c r="V29" s="842"/>
      <c r="W29" s="842"/>
      <c r="X29" s="842"/>
      <c r="Y29" s="842"/>
      <c r="Z29" s="842"/>
      <c r="AA29" s="842"/>
      <c r="AB29" s="842"/>
      <c r="AC29" s="842"/>
      <c r="AD29" s="842"/>
      <c r="AE29" s="842"/>
      <c r="AF29" s="842"/>
      <c r="AG29" s="842"/>
    </row>
    <row r="30" spans="1:34" ht="46.5">
      <c r="A30" s="733" t="s">
        <v>210</v>
      </c>
      <c r="B30" s="967" t="s">
        <v>1341</v>
      </c>
      <c r="C30" s="968"/>
      <c r="D30" s="968" t="s">
        <v>1347</v>
      </c>
      <c r="E30" s="727" t="s">
        <v>538</v>
      </c>
      <c r="F30" s="883"/>
      <c r="G30" s="841"/>
      <c r="H30" s="728" t="s">
        <v>1340</v>
      </c>
      <c r="I30" s="969">
        <v>1174.2850000000001</v>
      </c>
      <c r="J30" s="842"/>
      <c r="K30" s="842"/>
      <c r="L30" s="842"/>
      <c r="M30" s="842"/>
      <c r="N30" s="842"/>
      <c r="O30" s="842"/>
      <c r="P30" s="842"/>
      <c r="Q30" s="734">
        <v>1136.0478000000001</v>
      </c>
      <c r="R30" s="842"/>
      <c r="S30" s="842"/>
      <c r="T30" s="842"/>
      <c r="U30" s="842"/>
      <c r="V30" s="842"/>
      <c r="W30" s="842"/>
      <c r="X30" s="842"/>
      <c r="Y30" s="842"/>
      <c r="Z30" s="842"/>
      <c r="AA30" s="842"/>
      <c r="AB30" s="842"/>
      <c r="AC30" s="842"/>
      <c r="AD30" s="842"/>
      <c r="AE30" s="842"/>
      <c r="AF30" s="842"/>
      <c r="AG30" s="842"/>
    </row>
    <row r="31" spans="1:34" ht="46.5">
      <c r="A31" s="733" t="s">
        <v>212</v>
      </c>
      <c r="B31" s="967" t="s">
        <v>1174</v>
      </c>
      <c r="C31" s="968"/>
      <c r="D31" s="968" t="s">
        <v>663</v>
      </c>
      <c r="E31" s="727" t="s">
        <v>538</v>
      </c>
      <c r="F31" s="883"/>
      <c r="G31" s="841"/>
      <c r="H31" s="728" t="s">
        <v>1340</v>
      </c>
      <c r="I31" s="969">
        <v>2989.9670000000001</v>
      </c>
      <c r="J31" s="842"/>
      <c r="K31" s="842"/>
      <c r="L31" s="842"/>
      <c r="M31" s="842"/>
      <c r="N31" s="842"/>
      <c r="O31" s="842"/>
      <c r="P31" s="842"/>
      <c r="Q31" s="734">
        <v>2941.357</v>
      </c>
      <c r="R31" s="842"/>
      <c r="S31" s="842"/>
      <c r="T31" s="842"/>
      <c r="U31" s="842"/>
      <c r="V31" s="842"/>
      <c r="W31" s="842"/>
      <c r="X31" s="842"/>
      <c r="Y31" s="842"/>
      <c r="Z31" s="842"/>
      <c r="AA31" s="842"/>
      <c r="AB31" s="842"/>
      <c r="AC31" s="842"/>
      <c r="AD31" s="842"/>
      <c r="AE31" s="842"/>
      <c r="AF31" s="842"/>
      <c r="AG31" s="842"/>
    </row>
    <row r="32" spans="1:34" ht="46.5">
      <c r="A32" s="733" t="s">
        <v>436</v>
      </c>
      <c r="B32" s="967" t="s">
        <v>1342</v>
      </c>
      <c r="C32" s="968"/>
      <c r="D32" s="968" t="s">
        <v>493</v>
      </c>
      <c r="E32" s="727" t="s">
        <v>538</v>
      </c>
      <c r="F32" s="883"/>
      <c r="G32" s="841"/>
      <c r="H32" s="728" t="s">
        <v>1344</v>
      </c>
      <c r="I32" s="969">
        <v>1779.826</v>
      </c>
      <c r="J32" s="842"/>
      <c r="K32" s="842"/>
      <c r="L32" s="842"/>
      <c r="M32" s="842"/>
      <c r="N32" s="842"/>
      <c r="O32" s="842"/>
      <c r="P32" s="842"/>
      <c r="Q32" s="734">
        <v>1522.5952</v>
      </c>
      <c r="R32" s="842"/>
      <c r="S32" s="842"/>
      <c r="T32" s="842"/>
      <c r="U32" s="842"/>
      <c r="V32" s="842"/>
      <c r="W32" s="842"/>
      <c r="X32" s="842"/>
      <c r="Y32" s="842"/>
      <c r="Z32" s="842"/>
      <c r="AA32" s="842"/>
      <c r="AB32" s="842"/>
      <c r="AC32" s="842"/>
      <c r="AD32" s="842"/>
      <c r="AE32" s="842"/>
      <c r="AF32" s="842"/>
      <c r="AG32" s="842"/>
    </row>
    <row r="33" spans="1:33" ht="46.5">
      <c r="A33" s="733" t="s">
        <v>437</v>
      </c>
      <c r="B33" s="967" t="s">
        <v>1343</v>
      </c>
      <c r="C33" s="968"/>
      <c r="D33" s="968" t="s">
        <v>560</v>
      </c>
      <c r="E33" s="727" t="s">
        <v>538</v>
      </c>
      <c r="F33" s="883"/>
      <c r="G33" s="841"/>
      <c r="H33" s="728" t="s">
        <v>1345</v>
      </c>
      <c r="I33" s="969">
        <v>807.11699999999996</v>
      </c>
      <c r="J33" s="842"/>
      <c r="K33" s="842"/>
      <c r="L33" s="842"/>
      <c r="M33" s="842"/>
      <c r="N33" s="842"/>
      <c r="O33" s="842"/>
      <c r="P33" s="842"/>
      <c r="Q33" s="734">
        <v>400.45733300000001</v>
      </c>
      <c r="R33" s="842"/>
      <c r="S33" s="842"/>
      <c r="T33" s="842"/>
      <c r="U33" s="842"/>
      <c r="V33" s="842"/>
      <c r="W33" s="842"/>
      <c r="X33" s="842"/>
      <c r="Y33" s="842"/>
      <c r="Z33" s="842"/>
      <c r="AA33" s="842"/>
      <c r="AB33" s="842"/>
      <c r="AC33" s="842"/>
      <c r="AD33" s="842"/>
      <c r="AE33" s="842"/>
      <c r="AF33" s="842"/>
      <c r="AG33" s="842"/>
    </row>
    <row r="34" spans="1:33" ht="46.5">
      <c r="A34" s="733" t="s">
        <v>438</v>
      </c>
      <c r="B34" s="882" t="s">
        <v>1187</v>
      </c>
      <c r="C34" s="727"/>
      <c r="D34" s="727" t="s">
        <v>493</v>
      </c>
      <c r="E34" s="727" t="s">
        <v>538</v>
      </c>
      <c r="F34" s="883"/>
      <c r="G34" s="841"/>
      <c r="H34" s="728" t="s">
        <v>1346</v>
      </c>
      <c r="I34" s="969">
        <v>2050.7469999999998</v>
      </c>
      <c r="J34" s="842"/>
      <c r="K34" s="842"/>
      <c r="L34" s="842"/>
      <c r="M34" s="842"/>
      <c r="N34" s="842"/>
      <c r="O34" s="842"/>
      <c r="P34" s="842"/>
      <c r="Q34" s="734">
        <v>2025.6669999999999</v>
      </c>
      <c r="R34" s="842"/>
      <c r="S34" s="842"/>
      <c r="T34" s="842"/>
      <c r="U34" s="842"/>
      <c r="V34" s="842"/>
      <c r="W34" s="842"/>
      <c r="X34" s="842"/>
      <c r="Y34" s="842"/>
      <c r="Z34" s="842"/>
      <c r="AA34" s="842"/>
      <c r="AB34" s="842"/>
      <c r="AC34" s="842"/>
      <c r="AD34" s="842"/>
      <c r="AE34" s="842"/>
      <c r="AF34" s="842"/>
      <c r="AG34" s="842"/>
    </row>
    <row r="35" spans="1:33" ht="15">
      <c r="A35" s="731">
        <v>3</v>
      </c>
      <c r="B35" s="879" t="s">
        <v>598</v>
      </c>
      <c r="C35" s="963"/>
      <c r="D35" s="963"/>
      <c r="E35" s="963"/>
      <c r="F35" s="963"/>
      <c r="G35" s="841"/>
      <c r="H35" s="880"/>
      <c r="I35" s="881">
        <f>SUM(I36:I37)</f>
        <v>4473.6549999999997</v>
      </c>
      <c r="J35" s="842"/>
      <c r="K35" s="842"/>
      <c r="L35" s="842"/>
      <c r="M35" s="842"/>
      <c r="N35" s="842"/>
      <c r="O35" s="842"/>
      <c r="P35" s="842"/>
      <c r="Q35" s="881">
        <f t="shared" ref="Q35" si="19">SUM(Q36:Q37)</f>
        <v>3591.3130000000001</v>
      </c>
      <c r="R35" s="842"/>
      <c r="S35" s="842"/>
      <c r="T35" s="842"/>
      <c r="U35" s="842"/>
      <c r="V35" s="842"/>
      <c r="W35" s="842"/>
      <c r="X35" s="842"/>
      <c r="Y35" s="842"/>
      <c r="Z35" s="842"/>
      <c r="AA35" s="842"/>
      <c r="AB35" s="842"/>
      <c r="AC35" s="842"/>
      <c r="AD35" s="842"/>
      <c r="AE35" s="842"/>
      <c r="AF35" s="842"/>
      <c r="AG35" s="842"/>
    </row>
    <row r="36" spans="1:33" ht="62">
      <c r="A36" s="733" t="s">
        <v>725</v>
      </c>
      <c r="B36" s="840" t="s">
        <v>1157</v>
      </c>
      <c r="C36" s="727"/>
      <c r="D36" s="727" t="s">
        <v>645</v>
      </c>
      <c r="E36" s="727" t="s">
        <v>538</v>
      </c>
      <c r="F36" s="727"/>
      <c r="G36" s="841"/>
      <c r="H36" s="728" t="s">
        <v>1158</v>
      </c>
      <c r="I36" s="729">
        <v>3600</v>
      </c>
      <c r="J36" s="842"/>
      <c r="K36" s="842"/>
      <c r="L36" s="842"/>
      <c r="M36" s="842"/>
      <c r="N36" s="842"/>
      <c r="O36" s="842"/>
      <c r="P36" s="842"/>
      <c r="Q36" s="729">
        <v>3588</v>
      </c>
      <c r="R36" s="842"/>
      <c r="S36" s="842"/>
      <c r="T36" s="842"/>
      <c r="U36" s="842"/>
      <c r="V36" s="842"/>
      <c r="W36" s="842"/>
      <c r="X36" s="842"/>
      <c r="Y36" s="842"/>
      <c r="Z36" s="842"/>
      <c r="AA36" s="842"/>
      <c r="AB36" s="842"/>
      <c r="AC36" s="842"/>
      <c r="AD36" s="842"/>
      <c r="AE36" s="842"/>
      <c r="AF36" s="842"/>
      <c r="AG36" s="842"/>
    </row>
    <row r="37" spans="1:33" ht="46.5">
      <c r="A37" s="733" t="s">
        <v>726</v>
      </c>
      <c r="B37" s="930" t="s">
        <v>952</v>
      </c>
      <c r="C37" s="727"/>
      <c r="D37" s="727" t="s">
        <v>663</v>
      </c>
      <c r="E37" s="727" t="s">
        <v>951</v>
      </c>
      <c r="F37" s="727" t="s">
        <v>1031</v>
      </c>
      <c r="G37" s="841"/>
      <c r="H37" s="728" t="s">
        <v>1032</v>
      </c>
      <c r="I37" s="934">
        <v>873.65499999999997</v>
      </c>
      <c r="J37" s="842"/>
      <c r="K37" s="842"/>
      <c r="L37" s="842"/>
      <c r="M37" s="842"/>
      <c r="N37" s="842"/>
      <c r="O37" s="842"/>
      <c r="P37" s="842"/>
      <c r="Q37" s="934">
        <v>3.3130000000000002</v>
      </c>
      <c r="R37" s="842"/>
      <c r="S37" s="842"/>
      <c r="T37" s="842"/>
      <c r="U37" s="842"/>
      <c r="V37" s="842"/>
      <c r="W37" s="842"/>
      <c r="X37" s="842"/>
      <c r="Y37" s="842"/>
      <c r="Z37" s="842"/>
      <c r="AA37" s="842"/>
      <c r="AB37" s="842"/>
      <c r="AC37" s="842"/>
      <c r="AD37" s="842"/>
      <c r="AE37" s="842"/>
      <c r="AF37" s="842"/>
      <c r="AG37" s="842"/>
    </row>
    <row r="38" spans="1:33" ht="15">
      <c r="A38" s="718" t="s">
        <v>55</v>
      </c>
      <c r="B38" s="719" t="s">
        <v>1139</v>
      </c>
      <c r="C38" s="720"/>
      <c r="D38" s="720"/>
      <c r="E38" s="720"/>
      <c r="F38" s="720"/>
      <c r="G38" s="841"/>
      <c r="H38" s="720"/>
      <c r="I38" s="721">
        <f>I39+I55</f>
        <v>30158.184000000001</v>
      </c>
      <c r="J38" s="842"/>
      <c r="K38" s="842"/>
      <c r="L38" s="842"/>
      <c r="M38" s="842"/>
      <c r="N38" s="842"/>
      <c r="O38" s="842"/>
      <c r="P38" s="842"/>
      <c r="Q38" s="721">
        <f t="shared" ref="Q38" si="20">Q39+Q55</f>
        <v>17331.616000000002</v>
      </c>
      <c r="R38" s="842"/>
      <c r="S38" s="842"/>
      <c r="T38" s="842"/>
      <c r="U38" s="842"/>
      <c r="V38" s="842"/>
      <c r="W38" s="842"/>
      <c r="X38" s="842"/>
      <c r="Y38" s="842"/>
      <c r="Z38" s="842"/>
      <c r="AA38" s="842"/>
      <c r="AB38" s="842"/>
      <c r="AC38" s="842"/>
      <c r="AD38" s="842"/>
      <c r="AE38" s="842"/>
      <c r="AF38" s="842"/>
      <c r="AG38" s="842"/>
    </row>
    <row r="39" spans="1:33" ht="15">
      <c r="A39" s="718" t="s">
        <v>371</v>
      </c>
      <c r="B39" s="719" t="s">
        <v>1209</v>
      </c>
      <c r="C39" s="720"/>
      <c r="D39" s="720"/>
      <c r="E39" s="720"/>
      <c r="F39" s="720"/>
      <c r="G39" s="841"/>
      <c r="H39" s="720"/>
      <c r="I39" s="721">
        <f>I40+I42</f>
        <v>27165.184000000001</v>
      </c>
      <c r="J39" s="842"/>
      <c r="K39" s="842"/>
      <c r="L39" s="842"/>
      <c r="M39" s="842"/>
      <c r="N39" s="842"/>
      <c r="O39" s="842"/>
      <c r="P39" s="842"/>
      <c r="Q39" s="721">
        <f t="shared" ref="Q39" si="21">Q40+Q42</f>
        <v>14504</v>
      </c>
      <c r="R39" s="842"/>
      <c r="S39" s="842"/>
      <c r="T39" s="842"/>
      <c r="U39" s="842"/>
      <c r="V39" s="842"/>
      <c r="W39" s="842"/>
      <c r="X39" s="842"/>
      <c r="Y39" s="842"/>
      <c r="Z39" s="842"/>
      <c r="AA39" s="842"/>
      <c r="AB39" s="842"/>
      <c r="AC39" s="842"/>
      <c r="AD39" s="842"/>
      <c r="AE39" s="842"/>
      <c r="AF39" s="842"/>
      <c r="AG39" s="842"/>
    </row>
    <row r="40" spans="1:33" ht="15">
      <c r="A40" s="718">
        <v>1</v>
      </c>
      <c r="B40" s="719" t="s">
        <v>523</v>
      </c>
      <c r="C40" s="720"/>
      <c r="D40" s="720"/>
      <c r="E40" s="720"/>
      <c r="F40" s="720"/>
      <c r="G40" s="841"/>
      <c r="H40" s="720"/>
      <c r="I40" s="721">
        <f>I41</f>
        <v>4500</v>
      </c>
      <c r="J40" s="842"/>
      <c r="K40" s="842"/>
      <c r="L40" s="842"/>
      <c r="M40" s="842"/>
      <c r="N40" s="842"/>
      <c r="O40" s="842"/>
      <c r="P40" s="842"/>
      <c r="Q40" s="721">
        <f t="shared" ref="Q40" si="22">Q41</f>
        <v>1000</v>
      </c>
      <c r="R40" s="842"/>
      <c r="S40" s="842"/>
      <c r="T40" s="842"/>
      <c r="U40" s="842"/>
      <c r="V40" s="842"/>
      <c r="W40" s="842"/>
      <c r="X40" s="842"/>
      <c r="Y40" s="842"/>
      <c r="Z40" s="842"/>
      <c r="AA40" s="842"/>
      <c r="AB40" s="842"/>
      <c r="AC40" s="842"/>
      <c r="AD40" s="842"/>
      <c r="AE40" s="842"/>
      <c r="AF40" s="842"/>
      <c r="AG40" s="842"/>
    </row>
    <row r="41" spans="1:33" ht="46.5">
      <c r="A41" s="725" t="s">
        <v>420</v>
      </c>
      <c r="B41" s="970" t="s">
        <v>1138</v>
      </c>
      <c r="C41" s="980"/>
      <c r="D41" s="980" t="s">
        <v>950</v>
      </c>
      <c r="E41" s="883" t="s">
        <v>387</v>
      </c>
      <c r="F41" s="971" t="s">
        <v>1140</v>
      </c>
      <c r="G41" s="841"/>
      <c r="H41" s="910" t="s">
        <v>1204</v>
      </c>
      <c r="I41" s="973">
        <v>4500</v>
      </c>
      <c r="J41" s="842"/>
      <c r="K41" s="842"/>
      <c r="L41" s="842"/>
      <c r="M41" s="842"/>
      <c r="N41" s="842"/>
      <c r="O41" s="842"/>
      <c r="P41" s="842"/>
      <c r="Q41" s="972">
        <v>1000</v>
      </c>
      <c r="R41" s="842"/>
      <c r="S41" s="842"/>
      <c r="T41" s="842"/>
      <c r="U41" s="842"/>
      <c r="V41" s="842"/>
      <c r="W41" s="842"/>
      <c r="X41" s="842"/>
      <c r="Y41" s="842"/>
      <c r="Z41" s="842"/>
      <c r="AA41" s="842"/>
      <c r="AB41" s="842"/>
      <c r="AC41" s="842"/>
      <c r="AD41" s="842"/>
      <c r="AE41" s="842"/>
      <c r="AF41" s="842"/>
      <c r="AG41" s="842"/>
    </row>
    <row r="42" spans="1:33" ht="15">
      <c r="A42" s="731">
        <v>2</v>
      </c>
      <c r="B42" s="981" t="s">
        <v>491</v>
      </c>
      <c r="C42" s="982"/>
      <c r="D42" s="982"/>
      <c r="E42" s="976"/>
      <c r="F42" s="978"/>
      <c r="G42" s="841"/>
      <c r="H42" s="941"/>
      <c r="I42" s="974">
        <f>SUM(I43:I54)</f>
        <v>22665.184000000001</v>
      </c>
      <c r="J42" s="842"/>
      <c r="K42" s="842"/>
      <c r="L42" s="842"/>
      <c r="M42" s="842"/>
      <c r="N42" s="842"/>
      <c r="O42" s="842"/>
      <c r="P42" s="842"/>
      <c r="Q42" s="974">
        <f t="shared" ref="Q42" si="23">SUM(Q43:Q54)</f>
        <v>13504</v>
      </c>
      <c r="R42" s="842"/>
      <c r="S42" s="842"/>
      <c r="T42" s="842"/>
      <c r="U42" s="842"/>
      <c r="V42" s="842"/>
      <c r="W42" s="842"/>
      <c r="X42" s="842"/>
      <c r="Y42" s="842"/>
      <c r="Z42" s="842"/>
      <c r="AA42" s="842"/>
      <c r="AB42" s="842"/>
      <c r="AC42" s="842"/>
      <c r="AD42" s="842"/>
      <c r="AE42" s="842"/>
      <c r="AF42" s="842"/>
      <c r="AG42" s="842"/>
    </row>
    <row r="43" spans="1:33" ht="46.5">
      <c r="A43" s="733" t="s">
        <v>205</v>
      </c>
      <c r="B43" s="882" t="s">
        <v>1151</v>
      </c>
      <c r="C43" s="727"/>
      <c r="D43" s="727" t="s">
        <v>500</v>
      </c>
      <c r="E43" s="727" t="s">
        <v>365</v>
      </c>
      <c r="F43" s="883" t="s">
        <v>1152</v>
      </c>
      <c r="G43" s="841"/>
      <c r="H43" s="883" t="s">
        <v>1153</v>
      </c>
      <c r="I43" s="884">
        <v>419.33600000000001</v>
      </c>
      <c r="J43" s="842"/>
      <c r="K43" s="842"/>
      <c r="L43" s="842"/>
      <c r="M43" s="842"/>
      <c r="N43" s="842"/>
      <c r="O43" s="842"/>
      <c r="P43" s="842"/>
      <c r="Q43" s="729">
        <v>400</v>
      </c>
      <c r="R43" s="842"/>
      <c r="S43" s="842"/>
      <c r="T43" s="842"/>
      <c r="U43" s="842"/>
      <c r="V43" s="842"/>
      <c r="W43" s="842"/>
      <c r="X43" s="842"/>
      <c r="Y43" s="842"/>
      <c r="Z43" s="842"/>
      <c r="AA43" s="842"/>
      <c r="AB43" s="842"/>
      <c r="AC43" s="842"/>
      <c r="AD43" s="842"/>
      <c r="AE43" s="842"/>
      <c r="AF43" s="842"/>
      <c r="AG43" s="842"/>
    </row>
    <row r="44" spans="1:33" ht="46.5">
      <c r="A44" s="733" t="s">
        <v>207</v>
      </c>
      <c r="B44" s="970" t="s">
        <v>1202</v>
      </c>
      <c r="C44" s="883"/>
      <c r="D44" s="883" t="s">
        <v>1058</v>
      </c>
      <c r="E44" s="883" t="s">
        <v>387</v>
      </c>
      <c r="F44" s="971" t="s">
        <v>969</v>
      </c>
      <c r="G44" s="841"/>
      <c r="H44" s="909" t="s">
        <v>1197</v>
      </c>
      <c r="I44" s="973">
        <v>845.84799999999996</v>
      </c>
      <c r="J44" s="842"/>
      <c r="K44" s="842"/>
      <c r="L44" s="842"/>
      <c r="M44" s="842"/>
      <c r="N44" s="842"/>
      <c r="O44" s="842"/>
      <c r="P44" s="842"/>
      <c r="Q44" s="972">
        <v>600</v>
      </c>
      <c r="R44" s="842"/>
      <c r="S44" s="842"/>
      <c r="T44" s="842"/>
      <c r="U44" s="842"/>
      <c r="V44" s="842"/>
      <c r="W44" s="842"/>
      <c r="X44" s="842"/>
      <c r="Y44" s="842"/>
      <c r="Z44" s="842"/>
      <c r="AA44" s="842"/>
      <c r="AB44" s="842"/>
      <c r="AC44" s="842"/>
      <c r="AD44" s="842"/>
      <c r="AE44" s="842"/>
      <c r="AF44" s="984" t="s">
        <v>1397</v>
      </c>
      <c r="AG44" s="842"/>
    </row>
    <row r="45" spans="1:33" ht="65">
      <c r="A45" s="733" t="s">
        <v>209</v>
      </c>
      <c r="B45" s="970" t="s">
        <v>1202</v>
      </c>
      <c r="C45" s="883"/>
      <c r="D45" s="883" t="s">
        <v>1058</v>
      </c>
      <c r="E45" s="883" t="s">
        <v>387</v>
      </c>
      <c r="F45" s="971" t="s">
        <v>1203</v>
      </c>
      <c r="G45" s="841"/>
      <c r="H45" s="909" t="s">
        <v>1198</v>
      </c>
      <c r="I45" s="973">
        <v>4800</v>
      </c>
      <c r="J45" s="842"/>
      <c r="K45" s="842"/>
      <c r="L45" s="842"/>
      <c r="M45" s="842"/>
      <c r="N45" s="842"/>
      <c r="O45" s="842"/>
      <c r="P45" s="842"/>
      <c r="Q45" s="972">
        <v>2036</v>
      </c>
      <c r="R45" s="842"/>
      <c r="S45" s="842"/>
      <c r="T45" s="842"/>
      <c r="U45" s="842"/>
      <c r="V45" s="842"/>
      <c r="W45" s="842"/>
      <c r="X45" s="842"/>
      <c r="Y45" s="842"/>
      <c r="Z45" s="842"/>
      <c r="AA45" s="842"/>
      <c r="AB45" s="842"/>
      <c r="AC45" s="842"/>
      <c r="AD45" s="842"/>
      <c r="AE45" s="842"/>
      <c r="AF45" s="987" t="s">
        <v>1404</v>
      </c>
      <c r="AG45" s="842"/>
    </row>
    <row r="46" spans="1:33" ht="65">
      <c r="A46" s="733" t="s">
        <v>210</v>
      </c>
      <c r="B46" s="830" t="s">
        <v>1005</v>
      </c>
      <c r="C46" s="883"/>
      <c r="D46" s="883" t="s">
        <v>1006</v>
      </c>
      <c r="E46" s="885" t="s">
        <v>387</v>
      </c>
      <c r="F46" s="885" t="s">
        <v>1147</v>
      </c>
      <c r="G46" s="841"/>
      <c r="H46" s="909" t="s">
        <v>1199</v>
      </c>
      <c r="I46" s="973">
        <v>3000</v>
      </c>
      <c r="J46" s="842"/>
      <c r="K46" s="842"/>
      <c r="L46" s="842"/>
      <c r="M46" s="842"/>
      <c r="N46" s="842"/>
      <c r="O46" s="842"/>
      <c r="P46" s="842"/>
      <c r="Q46" s="972">
        <v>1036</v>
      </c>
      <c r="R46" s="842"/>
      <c r="S46" s="842"/>
      <c r="T46" s="842"/>
      <c r="U46" s="842"/>
      <c r="V46" s="842"/>
      <c r="W46" s="842"/>
      <c r="X46" s="842"/>
      <c r="Y46" s="842"/>
      <c r="Z46" s="842"/>
      <c r="AA46" s="842"/>
      <c r="AB46" s="842"/>
      <c r="AC46" s="842"/>
      <c r="AD46" s="842"/>
      <c r="AE46" s="842"/>
      <c r="AF46" s="987" t="s">
        <v>1405</v>
      </c>
      <c r="AG46" s="842"/>
    </row>
    <row r="47" spans="1:33" ht="46.5">
      <c r="A47" s="733" t="s">
        <v>212</v>
      </c>
      <c r="B47" s="830" t="s">
        <v>1145</v>
      </c>
      <c r="C47" s="883"/>
      <c r="D47" s="883" t="s">
        <v>1006</v>
      </c>
      <c r="E47" s="883" t="s">
        <v>387</v>
      </c>
      <c r="F47" s="885" t="s">
        <v>1148</v>
      </c>
      <c r="G47" s="841"/>
      <c r="H47" s="909" t="s">
        <v>1200</v>
      </c>
      <c r="I47" s="973">
        <v>1200</v>
      </c>
      <c r="J47" s="842"/>
      <c r="K47" s="842"/>
      <c r="L47" s="842"/>
      <c r="M47" s="842"/>
      <c r="N47" s="842"/>
      <c r="O47" s="842"/>
      <c r="P47" s="842"/>
      <c r="Q47" s="972">
        <v>1164</v>
      </c>
      <c r="R47" s="842"/>
      <c r="S47" s="842"/>
      <c r="T47" s="842"/>
      <c r="U47" s="842"/>
      <c r="V47" s="842"/>
      <c r="W47" s="842"/>
      <c r="X47" s="842"/>
      <c r="Y47" s="842"/>
      <c r="Z47" s="842"/>
      <c r="AA47" s="842"/>
      <c r="AB47" s="842"/>
      <c r="AC47" s="842"/>
      <c r="AD47" s="842"/>
      <c r="AE47" s="842"/>
      <c r="AF47" s="984" t="s">
        <v>1397</v>
      </c>
      <c r="AG47" s="842"/>
    </row>
    <row r="48" spans="1:33" ht="46.5">
      <c r="A48" s="733" t="s">
        <v>436</v>
      </c>
      <c r="B48" s="830" t="s">
        <v>1146</v>
      </c>
      <c r="C48" s="883"/>
      <c r="D48" s="883" t="s">
        <v>815</v>
      </c>
      <c r="E48" s="885" t="s">
        <v>387</v>
      </c>
      <c r="F48" s="885" t="s">
        <v>1149</v>
      </c>
      <c r="G48" s="841"/>
      <c r="H48" s="909" t="s">
        <v>1201</v>
      </c>
      <c r="I48" s="973">
        <v>1200</v>
      </c>
      <c r="J48" s="842"/>
      <c r="K48" s="842"/>
      <c r="L48" s="842"/>
      <c r="M48" s="842"/>
      <c r="N48" s="842"/>
      <c r="O48" s="842"/>
      <c r="P48" s="842"/>
      <c r="Q48" s="972">
        <v>1164</v>
      </c>
      <c r="R48" s="842"/>
      <c r="S48" s="842"/>
      <c r="T48" s="842"/>
      <c r="U48" s="842"/>
      <c r="V48" s="842"/>
      <c r="W48" s="842"/>
      <c r="X48" s="842"/>
      <c r="Y48" s="842"/>
      <c r="Z48" s="842"/>
      <c r="AA48" s="842"/>
      <c r="AB48" s="842"/>
      <c r="AC48" s="842"/>
      <c r="AD48" s="842"/>
      <c r="AE48" s="842"/>
      <c r="AF48" s="984" t="s">
        <v>1402</v>
      </c>
      <c r="AG48" s="842"/>
    </row>
    <row r="49" spans="1:33" ht="46.5">
      <c r="A49" s="733" t="s">
        <v>437</v>
      </c>
      <c r="B49" s="882" t="s">
        <v>1210</v>
      </c>
      <c r="C49" s="883"/>
      <c r="D49" s="883" t="s">
        <v>724</v>
      </c>
      <c r="E49" s="885" t="s">
        <v>387</v>
      </c>
      <c r="F49" s="914" t="s">
        <v>1211</v>
      </c>
      <c r="G49" s="841"/>
      <c r="H49" s="909"/>
      <c r="I49" s="973">
        <v>400</v>
      </c>
      <c r="J49" s="842"/>
      <c r="K49" s="842"/>
      <c r="L49" s="842"/>
      <c r="M49" s="842"/>
      <c r="N49" s="842"/>
      <c r="O49" s="842"/>
      <c r="P49" s="842"/>
      <c r="Q49" s="972">
        <v>388</v>
      </c>
      <c r="R49" s="842"/>
      <c r="S49" s="842"/>
      <c r="T49" s="842"/>
      <c r="U49" s="842"/>
      <c r="V49" s="842"/>
      <c r="W49" s="842"/>
      <c r="X49" s="842"/>
      <c r="Y49" s="842"/>
      <c r="Z49" s="842"/>
      <c r="AA49" s="842"/>
      <c r="AB49" s="842"/>
      <c r="AC49" s="842"/>
      <c r="AD49" s="842"/>
      <c r="AE49" s="842"/>
      <c r="AF49" s="842"/>
      <c r="AG49" s="842"/>
    </row>
    <row r="50" spans="1:33" ht="46.5">
      <c r="A50" s="733" t="s">
        <v>438</v>
      </c>
      <c r="B50" s="882" t="s">
        <v>1212</v>
      </c>
      <c r="C50" s="883"/>
      <c r="D50" s="883" t="s">
        <v>803</v>
      </c>
      <c r="E50" s="885" t="s">
        <v>387</v>
      </c>
      <c r="F50" s="914" t="s">
        <v>1147</v>
      </c>
      <c r="G50" s="841"/>
      <c r="H50" s="909"/>
      <c r="I50" s="973">
        <v>3000</v>
      </c>
      <c r="J50" s="842"/>
      <c r="K50" s="842"/>
      <c r="L50" s="842"/>
      <c r="M50" s="842"/>
      <c r="N50" s="842"/>
      <c r="O50" s="842"/>
      <c r="P50" s="842"/>
      <c r="Q50" s="972">
        <v>1500</v>
      </c>
      <c r="R50" s="842"/>
      <c r="S50" s="842"/>
      <c r="T50" s="842"/>
      <c r="U50" s="842"/>
      <c r="V50" s="842"/>
      <c r="W50" s="842"/>
      <c r="X50" s="842"/>
      <c r="Y50" s="842"/>
      <c r="Z50" s="842"/>
      <c r="AA50" s="842"/>
      <c r="AB50" s="842"/>
      <c r="AC50" s="842"/>
      <c r="AD50" s="842"/>
      <c r="AE50" s="842"/>
      <c r="AF50" s="842"/>
      <c r="AG50" s="842"/>
    </row>
    <row r="51" spans="1:33" ht="31">
      <c r="A51" s="733" t="s">
        <v>439</v>
      </c>
      <c r="B51" s="882" t="s">
        <v>1213</v>
      </c>
      <c r="C51" s="883"/>
      <c r="D51" s="883" t="s">
        <v>724</v>
      </c>
      <c r="E51" s="885" t="s">
        <v>387</v>
      </c>
      <c r="F51" s="914" t="s">
        <v>1214</v>
      </c>
      <c r="G51" s="841"/>
      <c r="H51" s="909"/>
      <c r="I51" s="973">
        <v>1200</v>
      </c>
      <c r="J51" s="842"/>
      <c r="K51" s="842"/>
      <c r="L51" s="842"/>
      <c r="M51" s="842"/>
      <c r="N51" s="842"/>
      <c r="O51" s="842"/>
      <c r="P51" s="842"/>
      <c r="Q51" s="972">
        <v>1164</v>
      </c>
      <c r="R51" s="842"/>
      <c r="S51" s="842"/>
      <c r="T51" s="842"/>
      <c r="U51" s="842"/>
      <c r="V51" s="842"/>
      <c r="W51" s="842"/>
      <c r="X51" s="842"/>
      <c r="Y51" s="842"/>
      <c r="Z51" s="842"/>
      <c r="AA51" s="842"/>
      <c r="AB51" s="842"/>
      <c r="AC51" s="842"/>
      <c r="AD51" s="842"/>
      <c r="AE51" s="842"/>
      <c r="AF51" s="842"/>
      <c r="AG51" s="842"/>
    </row>
    <row r="52" spans="1:33" ht="46.5">
      <c r="A52" s="733" t="s">
        <v>440</v>
      </c>
      <c r="B52" s="882" t="s">
        <v>1215</v>
      </c>
      <c r="C52" s="883"/>
      <c r="D52" s="883" t="s">
        <v>1058</v>
      </c>
      <c r="E52" s="885" t="s">
        <v>387</v>
      </c>
      <c r="F52" s="914" t="s">
        <v>984</v>
      </c>
      <c r="G52" s="841"/>
      <c r="H52" s="909"/>
      <c r="I52" s="973">
        <v>5000</v>
      </c>
      <c r="J52" s="842"/>
      <c r="K52" s="842"/>
      <c r="L52" s="842"/>
      <c r="M52" s="842"/>
      <c r="N52" s="842"/>
      <c r="O52" s="842"/>
      <c r="P52" s="842"/>
      <c r="Q52" s="972">
        <v>2500</v>
      </c>
      <c r="R52" s="842"/>
      <c r="S52" s="842"/>
      <c r="T52" s="842"/>
      <c r="U52" s="842"/>
      <c r="V52" s="842"/>
      <c r="W52" s="842"/>
      <c r="X52" s="842"/>
      <c r="Y52" s="842"/>
      <c r="Z52" s="842"/>
      <c r="AA52" s="842"/>
      <c r="AB52" s="842"/>
      <c r="AC52" s="842"/>
      <c r="AD52" s="842"/>
      <c r="AE52" s="842"/>
      <c r="AF52" s="842"/>
      <c r="AG52" s="842"/>
    </row>
    <row r="53" spans="1:33" ht="31">
      <c r="A53" s="733" t="s">
        <v>442</v>
      </c>
      <c r="B53" s="882" t="s">
        <v>1138</v>
      </c>
      <c r="C53" s="883"/>
      <c r="D53" s="883" t="s">
        <v>950</v>
      </c>
      <c r="E53" s="885" t="s">
        <v>387</v>
      </c>
      <c r="F53" s="914" t="s">
        <v>1216</v>
      </c>
      <c r="G53" s="841"/>
      <c r="H53" s="909"/>
      <c r="I53" s="973">
        <v>1000</v>
      </c>
      <c r="J53" s="842"/>
      <c r="K53" s="842"/>
      <c r="L53" s="842"/>
      <c r="M53" s="842"/>
      <c r="N53" s="842"/>
      <c r="O53" s="842"/>
      <c r="P53" s="842"/>
      <c r="Q53" s="972">
        <v>970</v>
      </c>
      <c r="R53" s="842"/>
      <c r="S53" s="842"/>
      <c r="T53" s="842"/>
      <c r="U53" s="842"/>
      <c r="V53" s="842"/>
      <c r="W53" s="842"/>
      <c r="X53" s="842"/>
      <c r="Y53" s="842"/>
      <c r="Z53" s="842"/>
      <c r="AA53" s="842"/>
      <c r="AB53" s="842"/>
      <c r="AC53" s="842"/>
      <c r="AD53" s="842"/>
      <c r="AE53" s="842"/>
      <c r="AF53" s="842"/>
      <c r="AG53" s="842"/>
    </row>
    <row r="54" spans="1:33" ht="62">
      <c r="A54" s="733" t="s">
        <v>443</v>
      </c>
      <c r="B54" s="970" t="s">
        <v>1355</v>
      </c>
      <c r="C54" s="883"/>
      <c r="D54" s="883" t="s">
        <v>500</v>
      </c>
      <c r="E54" s="883" t="s">
        <v>1356</v>
      </c>
      <c r="F54" s="971"/>
      <c r="G54" s="841"/>
      <c r="H54" s="910"/>
      <c r="I54" s="973">
        <v>600</v>
      </c>
      <c r="J54" s="842"/>
      <c r="K54" s="842"/>
      <c r="L54" s="842"/>
      <c r="M54" s="842"/>
      <c r="N54" s="842"/>
      <c r="O54" s="842"/>
      <c r="P54" s="842"/>
      <c r="Q54" s="972">
        <v>582</v>
      </c>
      <c r="R54" s="842"/>
      <c r="S54" s="842"/>
      <c r="T54" s="842"/>
      <c r="U54" s="842"/>
      <c r="V54" s="842"/>
      <c r="W54" s="842"/>
      <c r="X54" s="842"/>
      <c r="Y54" s="842"/>
      <c r="Z54" s="842"/>
      <c r="AA54" s="842"/>
      <c r="AB54" s="842"/>
      <c r="AC54" s="842"/>
      <c r="AD54" s="842"/>
      <c r="AE54" s="842"/>
      <c r="AF54" s="842"/>
      <c r="AG54" s="842"/>
    </row>
    <row r="55" spans="1:33" ht="30">
      <c r="A55" s="731" t="s">
        <v>380</v>
      </c>
      <c r="B55" s="981" t="s">
        <v>1169</v>
      </c>
      <c r="C55" s="982"/>
      <c r="D55" s="982"/>
      <c r="E55" s="976"/>
      <c r="F55" s="978"/>
      <c r="G55" s="841"/>
      <c r="H55" s="941"/>
      <c r="I55" s="974">
        <f t="shared" ref="I55" si="24">SUM(I56:I58)</f>
        <v>2993</v>
      </c>
      <c r="J55" s="842"/>
      <c r="K55" s="842"/>
      <c r="L55" s="842"/>
      <c r="M55" s="842"/>
      <c r="N55" s="842"/>
      <c r="O55" s="842"/>
      <c r="P55" s="842"/>
      <c r="Q55" s="974">
        <f t="shared" ref="Q55" si="25">SUM(Q56:Q58)</f>
        <v>2827.616</v>
      </c>
      <c r="R55" s="842"/>
      <c r="S55" s="842"/>
      <c r="T55" s="842"/>
      <c r="U55" s="842"/>
      <c r="V55" s="842"/>
      <c r="W55" s="842"/>
      <c r="X55" s="842"/>
      <c r="Y55" s="842"/>
      <c r="Z55" s="842"/>
      <c r="AA55" s="842"/>
      <c r="AB55" s="842"/>
      <c r="AC55" s="842"/>
      <c r="AD55" s="842"/>
      <c r="AE55" s="842"/>
      <c r="AF55" s="842"/>
      <c r="AG55" s="842"/>
    </row>
    <row r="56" spans="1:33" ht="46.5">
      <c r="A56" s="733" t="s">
        <v>44</v>
      </c>
      <c r="B56" s="970" t="s">
        <v>1159</v>
      </c>
      <c r="C56" s="883"/>
      <c r="D56" s="883" t="s">
        <v>846</v>
      </c>
      <c r="E56" s="883" t="s">
        <v>387</v>
      </c>
      <c r="F56" s="971" t="s">
        <v>1160</v>
      </c>
      <c r="G56" s="841"/>
      <c r="H56" s="910" t="s">
        <v>1205</v>
      </c>
      <c r="I56" s="973">
        <v>1000</v>
      </c>
      <c r="J56" s="842"/>
      <c r="K56" s="842"/>
      <c r="L56" s="842"/>
      <c r="M56" s="842"/>
      <c r="N56" s="842"/>
      <c r="O56" s="842"/>
      <c r="P56" s="842"/>
      <c r="Q56" s="975">
        <v>945.43600000000004</v>
      </c>
      <c r="R56" s="842"/>
      <c r="S56" s="842"/>
      <c r="T56" s="842"/>
      <c r="U56" s="842"/>
      <c r="V56" s="842"/>
      <c r="W56" s="842"/>
      <c r="X56" s="842"/>
      <c r="Y56" s="842"/>
      <c r="Z56" s="842"/>
      <c r="AA56" s="842"/>
      <c r="AB56" s="842"/>
      <c r="AC56" s="842"/>
      <c r="AD56" s="842"/>
      <c r="AE56" s="842"/>
      <c r="AF56" s="984" t="s">
        <v>1402</v>
      </c>
      <c r="AG56" s="842"/>
    </row>
    <row r="57" spans="1:33" ht="46.5">
      <c r="A57" s="733" t="s">
        <v>46</v>
      </c>
      <c r="B57" s="970" t="s">
        <v>1161</v>
      </c>
      <c r="C57" s="883"/>
      <c r="D57" s="883" t="s">
        <v>1058</v>
      </c>
      <c r="E57" s="883" t="s">
        <v>387</v>
      </c>
      <c r="F57" s="971" t="s">
        <v>1162</v>
      </c>
      <c r="G57" s="841"/>
      <c r="H57" s="910" t="s">
        <v>1206</v>
      </c>
      <c r="I57" s="973">
        <v>993</v>
      </c>
      <c r="J57" s="842"/>
      <c r="K57" s="842"/>
      <c r="L57" s="842"/>
      <c r="M57" s="842"/>
      <c r="N57" s="842"/>
      <c r="O57" s="842"/>
      <c r="P57" s="842"/>
      <c r="Q57" s="972">
        <v>939.16499999999996</v>
      </c>
      <c r="R57" s="842"/>
      <c r="S57" s="842"/>
      <c r="T57" s="842"/>
      <c r="U57" s="842"/>
      <c r="V57" s="842"/>
      <c r="W57" s="842"/>
      <c r="X57" s="842"/>
      <c r="Y57" s="842"/>
      <c r="Z57" s="842"/>
      <c r="AA57" s="842"/>
      <c r="AB57" s="842"/>
      <c r="AC57" s="842"/>
      <c r="AD57" s="842"/>
      <c r="AE57" s="842"/>
      <c r="AF57" s="984" t="s">
        <v>1402</v>
      </c>
      <c r="AG57" s="842"/>
    </row>
    <row r="58" spans="1:33" ht="46.5">
      <c r="A58" s="733" t="s">
        <v>84</v>
      </c>
      <c r="B58" s="970" t="s">
        <v>1163</v>
      </c>
      <c r="C58" s="883"/>
      <c r="D58" s="883" t="s">
        <v>500</v>
      </c>
      <c r="E58" s="883" t="s">
        <v>387</v>
      </c>
      <c r="F58" s="971" t="s">
        <v>1164</v>
      </c>
      <c r="G58" s="841"/>
      <c r="H58" s="910" t="s">
        <v>1207</v>
      </c>
      <c r="I58" s="973">
        <v>1000</v>
      </c>
      <c r="J58" s="842"/>
      <c r="K58" s="842"/>
      <c r="L58" s="842"/>
      <c r="M58" s="842"/>
      <c r="N58" s="842"/>
      <c r="O58" s="842"/>
      <c r="P58" s="842"/>
      <c r="Q58" s="972">
        <v>943.01499999999999</v>
      </c>
      <c r="R58" s="842"/>
      <c r="S58" s="842"/>
      <c r="T58" s="842"/>
      <c r="U58" s="842"/>
      <c r="V58" s="842"/>
      <c r="W58" s="842"/>
      <c r="X58" s="842"/>
      <c r="Y58" s="842"/>
      <c r="Z58" s="842"/>
      <c r="AA58" s="842"/>
      <c r="AB58" s="842"/>
      <c r="AC58" s="842"/>
      <c r="AD58" s="842"/>
      <c r="AE58" s="842"/>
      <c r="AF58" s="984" t="s">
        <v>1403</v>
      </c>
      <c r="AG58" s="842"/>
    </row>
    <row r="59" spans="1:33" ht="15">
      <c r="A59" s="718" t="s">
        <v>187</v>
      </c>
      <c r="B59" s="719" t="s">
        <v>1386</v>
      </c>
      <c r="C59" s="720"/>
      <c r="D59" s="720"/>
      <c r="E59" s="720"/>
      <c r="F59" s="720"/>
      <c r="G59" s="841"/>
      <c r="H59" s="720"/>
      <c r="I59" s="721">
        <f>I60+I62</f>
        <v>4685.4690000000001</v>
      </c>
      <c r="J59" s="842"/>
      <c r="K59" s="842"/>
      <c r="L59" s="842"/>
      <c r="M59" s="842"/>
      <c r="N59" s="842"/>
      <c r="O59" s="842"/>
      <c r="P59" s="842"/>
      <c r="Q59" s="721">
        <f t="shared" ref="Q59" si="26">Q60+Q62</f>
        <v>2322.643</v>
      </c>
      <c r="R59" s="842"/>
      <c r="S59" s="842"/>
      <c r="T59" s="842"/>
      <c r="U59" s="842"/>
      <c r="V59" s="842"/>
      <c r="W59" s="842"/>
      <c r="X59" s="842"/>
      <c r="Y59" s="842"/>
      <c r="Z59" s="842"/>
      <c r="AA59" s="842"/>
      <c r="AB59" s="842"/>
      <c r="AC59" s="842"/>
      <c r="AD59" s="842"/>
      <c r="AE59" s="842"/>
      <c r="AF59" s="842"/>
      <c r="AG59" s="842"/>
    </row>
    <row r="60" spans="1:33" ht="15">
      <c r="A60" s="718">
        <v>1</v>
      </c>
      <c r="B60" s="719" t="s">
        <v>523</v>
      </c>
      <c r="C60" s="720"/>
      <c r="D60" s="720"/>
      <c r="E60" s="720"/>
      <c r="F60" s="720"/>
      <c r="G60" s="841"/>
      <c r="H60" s="720"/>
      <c r="I60" s="721">
        <f>I61</f>
        <v>3685.4690000000001</v>
      </c>
      <c r="J60" s="842"/>
      <c r="K60" s="842"/>
      <c r="L60" s="842"/>
      <c r="M60" s="842"/>
      <c r="N60" s="842"/>
      <c r="O60" s="842"/>
      <c r="P60" s="842"/>
      <c r="Q60" s="721">
        <f t="shared" ref="Q60" si="27">Q61</f>
        <v>1500</v>
      </c>
      <c r="R60" s="842"/>
      <c r="S60" s="842"/>
      <c r="T60" s="842"/>
      <c r="U60" s="842"/>
      <c r="V60" s="842"/>
      <c r="W60" s="842"/>
      <c r="X60" s="842"/>
      <c r="Y60" s="842"/>
      <c r="Z60" s="842"/>
      <c r="AA60" s="842"/>
      <c r="AB60" s="842"/>
      <c r="AC60" s="842"/>
      <c r="AD60" s="842"/>
      <c r="AE60" s="842"/>
      <c r="AF60" s="842"/>
      <c r="AG60" s="842"/>
    </row>
    <row r="61" spans="1:33" ht="31">
      <c r="A61" s="725" t="s">
        <v>420</v>
      </c>
      <c r="B61" s="840" t="s">
        <v>963</v>
      </c>
      <c r="C61" s="727"/>
      <c r="D61" s="727" t="s">
        <v>964</v>
      </c>
      <c r="E61" s="727" t="s">
        <v>965</v>
      </c>
      <c r="F61" s="727" t="s">
        <v>966</v>
      </c>
      <c r="G61" s="841"/>
      <c r="H61" s="728"/>
      <c r="I61" s="729">
        <v>3685.4690000000001</v>
      </c>
      <c r="J61" s="842"/>
      <c r="K61" s="842"/>
      <c r="L61" s="842"/>
      <c r="M61" s="842"/>
      <c r="N61" s="842"/>
      <c r="O61" s="842"/>
      <c r="P61" s="842"/>
      <c r="Q61" s="729">
        <v>1500</v>
      </c>
      <c r="R61" s="842"/>
      <c r="S61" s="842"/>
      <c r="T61" s="842"/>
      <c r="U61" s="842"/>
      <c r="V61" s="842"/>
      <c r="W61" s="842"/>
      <c r="X61" s="842"/>
      <c r="Y61" s="842"/>
      <c r="Z61" s="842"/>
      <c r="AA61" s="842"/>
      <c r="AB61" s="842"/>
      <c r="AC61" s="842"/>
      <c r="AD61" s="842"/>
      <c r="AE61" s="842"/>
      <c r="AF61" s="842"/>
      <c r="AG61" s="842"/>
    </row>
    <row r="62" spans="1:33" ht="15">
      <c r="A62" s="718">
        <v>2</v>
      </c>
      <c r="B62" s="719" t="s">
        <v>491</v>
      </c>
      <c r="C62" s="720"/>
      <c r="D62" s="720"/>
      <c r="E62" s="720"/>
      <c r="F62" s="720"/>
      <c r="G62" s="841"/>
      <c r="H62" s="720"/>
      <c r="I62" s="721">
        <f>SUM(I63)</f>
        <v>1000</v>
      </c>
      <c r="J62" s="842"/>
      <c r="K62" s="842"/>
      <c r="L62" s="842"/>
      <c r="M62" s="842"/>
      <c r="N62" s="842"/>
      <c r="O62" s="842"/>
      <c r="P62" s="842"/>
      <c r="Q62" s="721">
        <f t="shared" ref="Q62" si="28">SUM(Q63)</f>
        <v>822.64300000000003</v>
      </c>
      <c r="R62" s="842"/>
      <c r="S62" s="842"/>
      <c r="T62" s="842"/>
      <c r="U62" s="842"/>
      <c r="V62" s="842"/>
      <c r="W62" s="842"/>
      <c r="X62" s="842"/>
      <c r="Y62" s="842"/>
      <c r="Z62" s="842"/>
      <c r="AA62" s="842"/>
      <c r="AB62" s="842"/>
      <c r="AC62" s="842"/>
      <c r="AD62" s="842"/>
      <c r="AE62" s="842"/>
      <c r="AF62" s="842"/>
      <c r="AG62" s="842"/>
    </row>
    <row r="63" spans="1:33" ht="46.5">
      <c r="A63" s="733" t="s">
        <v>205</v>
      </c>
      <c r="B63" s="970" t="s">
        <v>1348</v>
      </c>
      <c r="C63" s="883"/>
      <c r="D63" s="883" t="s">
        <v>500</v>
      </c>
      <c r="E63" s="883" t="s">
        <v>1349</v>
      </c>
      <c r="F63" s="971" t="s">
        <v>1350</v>
      </c>
      <c r="G63" s="841"/>
      <c r="H63" s="728" t="s">
        <v>1387</v>
      </c>
      <c r="I63" s="977">
        <v>1000</v>
      </c>
      <c r="J63" s="842"/>
      <c r="K63" s="842"/>
      <c r="L63" s="842"/>
      <c r="M63" s="842"/>
      <c r="N63" s="842"/>
      <c r="O63" s="842"/>
      <c r="P63" s="842"/>
      <c r="Q63" s="977">
        <v>822.64300000000003</v>
      </c>
      <c r="R63" s="842"/>
      <c r="S63" s="842"/>
      <c r="T63" s="842"/>
      <c r="U63" s="842"/>
      <c r="V63" s="842"/>
      <c r="W63" s="842"/>
      <c r="X63" s="842"/>
      <c r="Y63" s="842"/>
      <c r="Z63" s="842"/>
      <c r="AA63" s="842"/>
      <c r="AB63" s="842"/>
      <c r="AC63" s="842"/>
      <c r="AD63" s="842"/>
      <c r="AE63" s="842"/>
      <c r="AF63" s="842"/>
      <c r="AG63" s="842"/>
    </row>
    <row r="64" spans="1:33" ht="15">
      <c r="A64" s="718" t="s">
        <v>143</v>
      </c>
      <c r="B64" s="719" t="s">
        <v>1040</v>
      </c>
      <c r="C64" s="720"/>
      <c r="D64" s="720"/>
      <c r="E64" s="976"/>
      <c r="F64" s="720"/>
      <c r="G64" s="841"/>
      <c r="H64" s="720"/>
      <c r="I64" s="979">
        <f>I65</f>
        <v>1550</v>
      </c>
      <c r="J64" s="842"/>
      <c r="K64" s="842"/>
      <c r="L64" s="842"/>
      <c r="M64" s="842"/>
      <c r="N64" s="842"/>
      <c r="O64" s="842"/>
      <c r="P64" s="842"/>
      <c r="Q64" s="979">
        <f t="shared" ref="Q64" si="29">Q65</f>
        <v>1282</v>
      </c>
      <c r="R64" s="842"/>
      <c r="S64" s="842"/>
      <c r="T64" s="842"/>
      <c r="U64" s="842"/>
      <c r="V64" s="842"/>
      <c r="W64" s="842"/>
      <c r="X64" s="842"/>
      <c r="Y64" s="842"/>
      <c r="Z64" s="842"/>
      <c r="AA64" s="842"/>
      <c r="AB64" s="842"/>
      <c r="AC64" s="842"/>
      <c r="AD64" s="842"/>
      <c r="AE64" s="842"/>
      <c r="AF64" s="842"/>
      <c r="AG64" s="842"/>
    </row>
    <row r="65" spans="1:33" ht="15">
      <c r="A65" s="718">
        <v>1</v>
      </c>
      <c r="B65" s="719" t="s">
        <v>491</v>
      </c>
      <c r="C65" s="720"/>
      <c r="D65" s="720"/>
      <c r="E65" s="720"/>
      <c r="F65" s="720"/>
      <c r="G65" s="841"/>
      <c r="H65" s="720"/>
      <c r="I65" s="979">
        <f>SUM(I66:I67)</f>
        <v>1550</v>
      </c>
      <c r="J65" s="842"/>
      <c r="K65" s="842"/>
      <c r="L65" s="842"/>
      <c r="M65" s="842"/>
      <c r="N65" s="842"/>
      <c r="O65" s="842"/>
      <c r="P65" s="842"/>
      <c r="Q65" s="979">
        <f t="shared" ref="Q65" si="30">SUM(Q66:Q67)</f>
        <v>1282</v>
      </c>
      <c r="R65" s="842"/>
      <c r="S65" s="842"/>
      <c r="T65" s="842"/>
      <c r="U65" s="842"/>
      <c r="V65" s="842"/>
      <c r="W65" s="842"/>
      <c r="X65" s="842"/>
      <c r="Y65" s="842"/>
      <c r="Z65" s="842"/>
      <c r="AA65" s="842"/>
      <c r="AB65" s="842"/>
      <c r="AC65" s="842"/>
      <c r="AD65" s="842"/>
      <c r="AE65" s="842"/>
      <c r="AF65" s="842"/>
      <c r="AG65" s="842"/>
    </row>
    <row r="66" spans="1:33" ht="46.5">
      <c r="A66" s="733" t="s">
        <v>420</v>
      </c>
      <c r="B66" s="829" t="s">
        <v>1193</v>
      </c>
      <c r="C66" s="727"/>
      <c r="D66" s="727" t="s">
        <v>500</v>
      </c>
      <c r="E66" s="727" t="s">
        <v>1185</v>
      </c>
      <c r="F66" s="883" t="s">
        <v>1186</v>
      </c>
      <c r="G66" s="841"/>
      <c r="H66" s="728" t="s">
        <v>1194</v>
      </c>
      <c r="I66" s="908">
        <v>950</v>
      </c>
      <c r="J66" s="842"/>
      <c r="K66" s="842"/>
      <c r="L66" s="842"/>
      <c r="M66" s="842"/>
      <c r="N66" s="842"/>
      <c r="O66" s="842"/>
      <c r="P66" s="842"/>
      <c r="Q66" s="734">
        <v>700</v>
      </c>
      <c r="R66" s="842"/>
      <c r="S66" s="842"/>
      <c r="T66" s="842"/>
      <c r="U66" s="842"/>
      <c r="V66" s="842"/>
      <c r="W66" s="842"/>
      <c r="X66" s="842"/>
      <c r="Y66" s="842"/>
      <c r="Z66" s="842"/>
      <c r="AA66" s="842"/>
      <c r="AB66" s="842"/>
      <c r="AC66" s="842"/>
      <c r="AD66" s="842"/>
      <c r="AE66" s="842"/>
      <c r="AF66" s="842"/>
      <c r="AG66" s="842"/>
    </row>
    <row r="67" spans="1:33" ht="62">
      <c r="A67" s="751" t="s">
        <v>421</v>
      </c>
      <c r="B67" s="829" t="s">
        <v>1352</v>
      </c>
      <c r="C67" s="727"/>
      <c r="D67" s="727" t="s">
        <v>500</v>
      </c>
      <c r="E67" s="727" t="s">
        <v>1351</v>
      </c>
      <c r="F67" s="883" t="s">
        <v>1353</v>
      </c>
      <c r="G67" s="841"/>
      <c r="H67" s="728" t="s">
        <v>1354</v>
      </c>
      <c r="I67" s="908">
        <v>600</v>
      </c>
      <c r="J67" s="842"/>
      <c r="K67" s="842"/>
      <c r="L67" s="842"/>
      <c r="M67" s="842"/>
      <c r="N67" s="842"/>
      <c r="O67" s="842"/>
      <c r="P67" s="842"/>
      <c r="Q67" s="908">
        <v>582</v>
      </c>
      <c r="R67" s="842"/>
      <c r="S67" s="842"/>
      <c r="T67" s="842"/>
      <c r="U67" s="842"/>
      <c r="V67" s="842"/>
      <c r="W67" s="842"/>
      <c r="X67" s="842"/>
      <c r="Y67" s="842"/>
      <c r="Z67" s="842"/>
      <c r="AA67" s="842"/>
      <c r="AB67" s="842"/>
      <c r="AC67" s="842"/>
      <c r="AD67" s="842"/>
      <c r="AE67" s="842"/>
      <c r="AF67" s="842"/>
      <c r="AG67" s="842"/>
    </row>
    <row r="68" spans="1:33" ht="15">
      <c r="A68" s="718" t="s">
        <v>145</v>
      </c>
      <c r="B68" s="983" t="s">
        <v>1389</v>
      </c>
      <c r="C68" s="963"/>
      <c r="D68" s="963"/>
      <c r="E68" s="963"/>
      <c r="F68" s="976"/>
      <c r="G68" s="841"/>
      <c r="H68" s="880"/>
      <c r="I68" s="979">
        <f>I69</f>
        <v>800</v>
      </c>
      <c r="J68" s="842"/>
      <c r="K68" s="842"/>
      <c r="L68" s="842"/>
      <c r="M68" s="842"/>
      <c r="N68" s="842"/>
      <c r="O68" s="842"/>
      <c r="P68" s="842"/>
      <c r="Q68" s="979">
        <f t="shared" ref="Q68:Q69" si="31">Q69</f>
        <v>500</v>
      </c>
      <c r="R68" s="842"/>
      <c r="S68" s="842"/>
      <c r="T68" s="842"/>
      <c r="U68" s="842"/>
      <c r="V68" s="842"/>
      <c r="W68" s="842"/>
      <c r="X68" s="842"/>
      <c r="Y68" s="842"/>
      <c r="Z68" s="842"/>
      <c r="AA68" s="842"/>
      <c r="AB68" s="842"/>
      <c r="AC68" s="842"/>
      <c r="AD68" s="842"/>
      <c r="AE68" s="842"/>
      <c r="AF68" s="842"/>
      <c r="AG68" s="842"/>
    </row>
    <row r="69" spans="1:33" ht="15">
      <c r="A69" s="718">
        <v>1</v>
      </c>
      <c r="B69" s="983" t="s">
        <v>491</v>
      </c>
      <c r="C69" s="963"/>
      <c r="D69" s="963"/>
      <c r="E69" s="963"/>
      <c r="F69" s="976"/>
      <c r="G69" s="841"/>
      <c r="H69" s="880"/>
      <c r="I69" s="979">
        <f>I70</f>
        <v>800</v>
      </c>
      <c r="J69" s="842"/>
      <c r="K69" s="842"/>
      <c r="L69" s="842"/>
      <c r="M69" s="842"/>
      <c r="N69" s="842"/>
      <c r="O69" s="842"/>
      <c r="P69" s="842"/>
      <c r="Q69" s="979">
        <f t="shared" si="31"/>
        <v>500</v>
      </c>
      <c r="R69" s="842"/>
      <c r="S69" s="842"/>
      <c r="T69" s="842"/>
      <c r="U69" s="842"/>
      <c r="V69" s="842"/>
      <c r="W69" s="842"/>
      <c r="X69" s="842"/>
      <c r="Y69" s="842"/>
      <c r="Z69" s="842"/>
      <c r="AA69" s="842"/>
      <c r="AB69" s="842"/>
      <c r="AC69" s="842"/>
      <c r="AD69" s="842"/>
      <c r="AE69" s="842"/>
      <c r="AF69" s="842"/>
      <c r="AG69" s="842"/>
    </row>
    <row r="70" spans="1:33" ht="62">
      <c r="A70" s="751" t="s">
        <v>420</v>
      </c>
      <c r="B70" s="829" t="s">
        <v>1390</v>
      </c>
      <c r="C70" s="727"/>
      <c r="D70" s="727" t="s">
        <v>500</v>
      </c>
      <c r="E70" s="727" t="s">
        <v>1391</v>
      </c>
      <c r="F70" s="883" t="s">
        <v>1392</v>
      </c>
      <c r="G70" s="841"/>
      <c r="H70" s="728"/>
      <c r="I70" s="908">
        <v>800</v>
      </c>
      <c r="J70" s="842"/>
      <c r="K70" s="842"/>
      <c r="L70" s="842"/>
      <c r="M70" s="842"/>
      <c r="N70" s="842"/>
      <c r="O70" s="842"/>
      <c r="P70" s="842"/>
      <c r="Q70" s="908">
        <v>500</v>
      </c>
      <c r="R70" s="842"/>
      <c r="S70" s="842"/>
      <c r="T70" s="842"/>
      <c r="U70" s="842"/>
      <c r="V70" s="842"/>
      <c r="W70" s="842"/>
      <c r="X70" s="842"/>
      <c r="Y70" s="842"/>
      <c r="Z70" s="842"/>
      <c r="AA70" s="842"/>
      <c r="AB70" s="842"/>
      <c r="AC70" s="842"/>
      <c r="AD70" s="842"/>
      <c r="AE70" s="842"/>
      <c r="AF70" s="842"/>
      <c r="AG70" s="842"/>
    </row>
  </sheetData>
  <autoFilter ref="B5:AG20" xr:uid="{00000000-0009-0000-0000-00000C000000}">
    <filterColumn colId="6" showButton="0"/>
    <filterColumn colId="7" showButton="0"/>
    <filterColumn colId="9" showButton="0"/>
    <filterColumn colId="10" showButton="0"/>
    <filterColumn colId="15" showButton="0"/>
    <filterColumn colId="16" showButton="0"/>
    <filterColumn colId="20" showButton="0"/>
    <filterColumn colId="21" showButton="0"/>
    <filterColumn colId="23" showButton="0"/>
    <filterColumn colId="25" showButton="0"/>
    <filterColumn colId="26" showButton="0"/>
    <filterColumn colId="28" showButton="0"/>
  </autoFilter>
  <mergeCells count="39">
    <mergeCell ref="B10:D10"/>
    <mergeCell ref="B11:C11"/>
    <mergeCell ref="B12:D12"/>
    <mergeCell ref="AF5:AF7"/>
    <mergeCell ref="AG5:AG7"/>
    <mergeCell ref="H6:H7"/>
    <mergeCell ref="I6:J6"/>
    <mergeCell ref="Q6:Q7"/>
    <mergeCell ref="R6:S6"/>
    <mergeCell ref="V6:V7"/>
    <mergeCell ref="W6:X6"/>
    <mergeCell ref="Y6:Y7"/>
    <mergeCell ref="Z6:Z7"/>
    <mergeCell ref="AA6:AA7"/>
    <mergeCell ref="T5:T7"/>
    <mergeCell ref="U5:U7"/>
    <mergeCell ref="V5:X5"/>
    <mergeCell ref="Y5:Z5"/>
    <mergeCell ref="AA5:AC5"/>
    <mergeCell ref="AD5:AE5"/>
    <mergeCell ref="AB6:AC6"/>
    <mergeCell ref="AD6:AD7"/>
    <mergeCell ref="AE6:AE7"/>
    <mergeCell ref="Q5:S5"/>
    <mergeCell ref="A1:Z1"/>
    <mergeCell ref="A2:Z2"/>
    <mergeCell ref="A3:Z3"/>
    <mergeCell ref="V4:Z4"/>
    <mergeCell ref="A5:A7"/>
    <mergeCell ref="B5:B7"/>
    <mergeCell ref="C5:C7"/>
    <mergeCell ref="D5:D7"/>
    <mergeCell ref="E5:E7"/>
    <mergeCell ref="F5:F7"/>
    <mergeCell ref="G5:G7"/>
    <mergeCell ref="H5:J5"/>
    <mergeCell ref="K5:M5"/>
    <mergeCell ref="N5:N7"/>
    <mergeCell ref="P5:P7"/>
  </mergeCells>
  <pageMargins left="0.39370078740157483" right="0.19685039370078741" top="0.74803149606299213" bottom="0.74803149606299213" header="0.31496062992125984" footer="0.31496062992125984"/>
  <pageSetup paperSize="9" scale="60" orientation="landscape" verticalDpi="0" r:id="rId1"/>
  <headerFooter>
    <oddHeader>&amp;C&amp;P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5"/>
  <sheetViews>
    <sheetView topLeftCell="A4" workbookViewId="0">
      <pane xSplit="4" ySplit="4" topLeftCell="XEU35" activePane="bottomRight" state="frozen"/>
      <selection activeCell="A4" sqref="A4"/>
      <selection pane="topRight" activeCell="E4" sqref="E4"/>
      <selection pane="bottomLeft" activeCell="A8" sqref="A8"/>
      <selection pane="bottomRight" activeCell="XFD35" sqref="XFD35"/>
    </sheetView>
  </sheetViews>
  <sheetFormatPr defaultRowHeight="18"/>
  <cols>
    <col min="1" max="1" width="7" style="666" customWidth="1"/>
    <col min="2" max="2" width="30.7265625" style="671" customWidth="1"/>
    <col min="3" max="3" width="11.26953125" style="665" customWidth="1"/>
    <col min="4" max="4" width="15.81640625" style="665" customWidth="1"/>
    <col min="5" max="5" width="17.1796875" style="665" customWidth="1"/>
    <col min="6" max="6" width="15.1796875" style="665" customWidth="1"/>
    <col min="7" max="7" width="14.453125" style="665" customWidth="1"/>
    <col min="8" max="8" width="11.7265625" style="665" hidden="1" customWidth="1"/>
    <col min="9" max="9" width="15.7265625" style="665" hidden="1" customWidth="1"/>
    <col min="10" max="10" width="13.26953125" style="665" hidden="1" customWidth="1"/>
    <col min="11" max="11" width="13.54296875" style="665" customWidth="1"/>
    <col min="12" max="12" width="12.54296875" style="665" customWidth="1"/>
    <col min="13" max="13" width="13.453125" style="665" customWidth="1"/>
    <col min="14" max="14" width="11.26953125" style="665" customWidth="1"/>
    <col min="15" max="15" width="9.1796875" style="665" customWidth="1"/>
    <col min="16" max="16" width="12.54296875" style="665" customWidth="1"/>
    <col min="17" max="17" width="13.453125" style="665" customWidth="1"/>
    <col min="18" max="18" width="11.26953125" style="665" customWidth="1"/>
    <col min="19" max="19" width="9.1796875" style="665" customWidth="1"/>
    <col min="20" max="20" width="9.453125" style="665" customWidth="1"/>
    <col min="21" max="236" width="9.1796875" style="665"/>
    <col min="237" max="237" width="6.1796875" style="665" customWidth="1"/>
    <col min="238" max="238" width="37.54296875" style="665" customWidth="1"/>
    <col min="239" max="239" width="13.26953125" style="665" customWidth="1"/>
    <col min="240" max="240" width="19.54296875" style="665" customWidth="1"/>
    <col min="241" max="241" width="11.81640625" style="665" customWidth="1"/>
    <col min="242" max="242" width="14.54296875" style="665" customWidth="1"/>
    <col min="243" max="243" width="12" style="665" customWidth="1"/>
    <col min="244" max="244" width="11.7265625" style="665" customWidth="1"/>
    <col min="245" max="245" width="12.81640625" style="665" customWidth="1"/>
    <col min="246" max="246" width="13.26953125" style="665" customWidth="1"/>
    <col min="247" max="247" width="12" style="665" customWidth="1"/>
    <col min="248" max="248" width="15.7265625" style="665" customWidth="1"/>
    <col min="249" max="249" width="13.1796875" style="665" customWidth="1"/>
    <col min="250" max="250" width="14.453125" style="665" customWidth="1"/>
    <col min="251" max="251" width="14" style="665" customWidth="1"/>
    <col min="252" max="254" width="9.1796875" style="665" customWidth="1"/>
    <col min="255" max="255" width="15.26953125" style="665" customWidth="1"/>
    <col min="256" max="258" width="9.1796875" style="665"/>
    <col min="259" max="259" width="7" style="665" customWidth="1"/>
    <col min="260" max="260" width="35.453125" style="665" customWidth="1"/>
    <col min="261" max="261" width="11.26953125" style="665" customWidth="1"/>
    <col min="262" max="262" width="15.54296875" style="665" customWidth="1"/>
    <col min="263" max="263" width="13.7265625" style="665" customWidth="1"/>
    <col min="264" max="264" width="15.1796875" style="665" customWidth="1"/>
    <col min="265" max="265" width="14.453125" style="665" customWidth="1"/>
    <col min="266" max="268" width="0" style="665" hidden="1" customWidth="1"/>
    <col min="269" max="269" width="13.54296875" style="665" customWidth="1"/>
    <col min="270" max="270" width="12.54296875" style="665" customWidth="1"/>
    <col min="271" max="271" width="13.453125" style="665" customWidth="1"/>
    <col min="272" max="272" width="11.1796875" style="665" customWidth="1"/>
    <col min="273" max="273" width="0" style="665" hidden="1" customWidth="1"/>
    <col min="274" max="274" width="8.1796875" style="665" customWidth="1"/>
    <col min="275" max="275" width="0" style="665" hidden="1" customWidth="1"/>
    <col min="276" max="276" width="9.453125" style="665" customWidth="1"/>
    <col min="277" max="492" width="9.1796875" style="665"/>
    <col min="493" max="493" width="6.1796875" style="665" customWidth="1"/>
    <col min="494" max="494" width="37.54296875" style="665" customWidth="1"/>
    <col min="495" max="495" width="13.26953125" style="665" customWidth="1"/>
    <col min="496" max="496" width="19.54296875" style="665" customWidth="1"/>
    <col min="497" max="497" width="11.81640625" style="665" customWidth="1"/>
    <col min="498" max="498" width="14.54296875" style="665" customWidth="1"/>
    <col min="499" max="499" width="12" style="665" customWidth="1"/>
    <col min="500" max="500" width="11.7265625" style="665" customWidth="1"/>
    <col min="501" max="501" width="12.81640625" style="665" customWidth="1"/>
    <col min="502" max="502" width="13.26953125" style="665" customWidth="1"/>
    <col min="503" max="503" width="12" style="665" customWidth="1"/>
    <col min="504" max="504" width="15.7265625" style="665" customWidth="1"/>
    <col min="505" max="505" width="13.1796875" style="665" customWidth="1"/>
    <col min="506" max="506" width="14.453125" style="665" customWidth="1"/>
    <col min="507" max="507" width="14" style="665" customWidth="1"/>
    <col min="508" max="510" width="9.1796875" style="665" customWidth="1"/>
    <col min="511" max="511" width="15.26953125" style="665" customWidth="1"/>
    <col min="512" max="514" width="9.1796875" style="665"/>
    <col min="515" max="515" width="7" style="665" customWidth="1"/>
    <col min="516" max="516" width="35.453125" style="665" customWidth="1"/>
    <col min="517" max="517" width="11.26953125" style="665" customWidth="1"/>
    <col min="518" max="518" width="15.54296875" style="665" customWidth="1"/>
    <col min="519" max="519" width="13.7265625" style="665" customWidth="1"/>
    <col min="520" max="520" width="15.1796875" style="665" customWidth="1"/>
    <col min="521" max="521" width="14.453125" style="665" customWidth="1"/>
    <col min="522" max="524" width="0" style="665" hidden="1" customWidth="1"/>
    <col min="525" max="525" width="13.54296875" style="665" customWidth="1"/>
    <col min="526" max="526" width="12.54296875" style="665" customWidth="1"/>
    <col min="527" max="527" width="13.453125" style="665" customWidth="1"/>
    <col min="528" max="528" width="11.1796875" style="665" customWidth="1"/>
    <col min="529" max="529" width="0" style="665" hidden="1" customWidth="1"/>
    <col min="530" max="530" width="8.1796875" style="665" customWidth="1"/>
    <col min="531" max="531" width="0" style="665" hidden="1" customWidth="1"/>
    <col min="532" max="532" width="9.453125" style="665" customWidth="1"/>
    <col min="533" max="748" width="9.1796875" style="665"/>
    <col min="749" max="749" width="6.1796875" style="665" customWidth="1"/>
    <col min="750" max="750" width="37.54296875" style="665" customWidth="1"/>
    <col min="751" max="751" width="13.26953125" style="665" customWidth="1"/>
    <col min="752" max="752" width="19.54296875" style="665" customWidth="1"/>
    <col min="753" max="753" width="11.81640625" style="665" customWidth="1"/>
    <col min="754" max="754" width="14.54296875" style="665" customWidth="1"/>
    <col min="755" max="755" width="12" style="665" customWidth="1"/>
    <col min="756" max="756" width="11.7265625" style="665" customWidth="1"/>
    <col min="757" max="757" width="12.81640625" style="665" customWidth="1"/>
    <col min="758" max="758" width="13.26953125" style="665" customWidth="1"/>
    <col min="759" max="759" width="12" style="665" customWidth="1"/>
    <col min="760" max="760" width="15.7265625" style="665" customWidth="1"/>
    <col min="761" max="761" width="13.1796875" style="665" customWidth="1"/>
    <col min="762" max="762" width="14.453125" style="665" customWidth="1"/>
    <col min="763" max="763" width="14" style="665" customWidth="1"/>
    <col min="764" max="766" width="9.1796875" style="665" customWidth="1"/>
    <col min="767" max="767" width="15.26953125" style="665" customWidth="1"/>
    <col min="768" max="770" width="9.1796875" style="665"/>
    <col min="771" max="771" width="7" style="665" customWidth="1"/>
    <col min="772" max="772" width="35.453125" style="665" customWidth="1"/>
    <col min="773" max="773" width="11.26953125" style="665" customWidth="1"/>
    <col min="774" max="774" width="15.54296875" style="665" customWidth="1"/>
    <col min="775" max="775" width="13.7265625" style="665" customWidth="1"/>
    <col min="776" max="776" width="15.1796875" style="665" customWidth="1"/>
    <col min="777" max="777" width="14.453125" style="665" customWidth="1"/>
    <col min="778" max="780" width="0" style="665" hidden="1" customWidth="1"/>
    <col min="781" max="781" width="13.54296875" style="665" customWidth="1"/>
    <col min="782" max="782" width="12.54296875" style="665" customWidth="1"/>
    <col min="783" max="783" width="13.453125" style="665" customWidth="1"/>
    <col min="784" max="784" width="11.1796875" style="665" customWidth="1"/>
    <col min="785" max="785" width="0" style="665" hidden="1" customWidth="1"/>
    <col min="786" max="786" width="8.1796875" style="665" customWidth="1"/>
    <col min="787" max="787" width="0" style="665" hidden="1" customWidth="1"/>
    <col min="788" max="788" width="9.453125" style="665" customWidth="1"/>
    <col min="789" max="1004" width="9.1796875" style="665"/>
    <col min="1005" max="1005" width="6.1796875" style="665" customWidth="1"/>
    <col min="1006" max="1006" width="37.54296875" style="665" customWidth="1"/>
    <col min="1007" max="1007" width="13.26953125" style="665" customWidth="1"/>
    <col min="1008" max="1008" width="19.54296875" style="665" customWidth="1"/>
    <col min="1009" max="1009" width="11.81640625" style="665" customWidth="1"/>
    <col min="1010" max="1010" width="14.54296875" style="665" customWidth="1"/>
    <col min="1011" max="1011" width="12" style="665" customWidth="1"/>
    <col min="1012" max="1012" width="11.7265625" style="665" customWidth="1"/>
    <col min="1013" max="1013" width="12.81640625" style="665" customWidth="1"/>
    <col min="1014" max="1014" width="13.26953125" style="665" customWidth="1"/>
    <col min="1015" max="1015" width="12" style="665" customWidth="1"/>
    <col min="1016" max="1016" width="15.7265625" style="665" customWidth="1"/>
    <col min="1017" max="1017" width="13.1796875" style="665" customWidth="1"/>
    <col min="1018" max="1018" width="14.453125" style="665" customWidth="1"/>
    <col min="1019" max="1019" width="14" style="665" customWidth="1"/>
    <col min="1020" max="1022" width="9.1796875" style="665" customWidth="1"/>
    <col min="1023" max="1023" width="15.26953125" style="665" customWidth="1"/>
    <col min="1024" max="1026" width="9.1796875" style="665"/>
    <col min="1027" max="1027" width="7" style="665" customWidth="1"/>
    <col min="1028" max="1028" width="35.453125" style="665" customWidth="1"/>
    <col min="1029" max="1029" width="11.26953125" style="665" customWidth="1"/>
    <col min="1030" max="1030" width="15.54296875" style="665" customWidth="1"/>
    <col min="1031" max="1031" width="13.7265625" style="665" customWidth="1"/>
    <col min="1032" max="1032" width="15.1796875" style="665" customWidth="1"/>
    <col min="1033" max="1033" width="14.453125" style="665" customWidth="1"/>
    <col min="1034" max="1036" width="0" style="665" hidden="1" customWidth="1"/>
    <col min="1037" max="1037" width="13.54296875" style="665" customWidth="1"/>
    <col min="1038" max="1038" width="12.54296875" style="665" customWidth="1"/>
    <col min="1039" max="1039" width="13.453125" style="665" customWidth="1"/>
    <col min="1040" max="1040" width="11.1796875" style="665" customWidth="1"/>
    <col min="1041" max="1041" width="0" style="665" hidden="1" customWidth="1"/>
    <col min="1042" max="1042" width="8.1796875" style="665" customWidth="1"/>
    <col min="1043" max="1043" width="0" style="665" hidden="1" customWidth="1"/>
    <col min="1044" max="1044" width="9.453125" style="665" customWidth="1"/>
    <col min="1045" max="1260" width="9.1796875" style="665"/>
    <col min="1261" max="1261" width="6.1796875" style="665" customWidth="1"/>
    <col min="1262" max="1262" width="37.54296875" style="665" customWidth="1"/>
    <col min="1263" max="1263" width="13.26953125" style="665" customWidth="1"/>
    <col min="1264" max="1264" width="19.54296875" style="665" customWidth="1"/>
    <col min="1265" max="1265" width="11.81640625" style="665" customWidth="1"/>
    <col min="1266" max="1266" width="14.54296875" style="665" customWidth="1"/>
    <col min="1267" max="1267" width="12" style="665" customWidth="1"/>
    <col min="1268" max="1268" width="11.7265625" style="665" customWidth="1"/>
    <col min="1269" max="1269" width="12.81640625" style="665" customWidth="1"/>
    <col min="1270" max="1270" width="13.26953125" style="665" customWidth="1"/>
    <col min="1271" max="1271" width="12" style="665" customWidth="1"/>
    <col min="1272" max="1272" width="15.7265625" style="665" customWidth="1"/>
    <col min="1273" max="1273" width="13.1796875" style="665" customWidth="1"/>
    <col min="1274" max="1274" width="14.453125" style="665" customWidth="1"/>
    <col min="1275" max="1275" width="14" style="665" customWidth="1"/>
    <col min="1276" max="1278" width="9.1796875" style="665" customWidth="1"/>
    <col min="1279" max="1279" width="15.26953125" style="665" customWidth="1"/>
    <col min="1280" max="1282" width="9.1796875" style="665"/>
    <col min="1283" max="1283" width="7" style="665" customWidth="1"/>
    <col min="1284" max="1284" width="35.453125" style="665" customWidth="1"/>
    <col min="1285" max="1285" width="11.26953125" style="665" customWidth="1"/>
    <col min="1286" max="1286" width="15.54296875" style="665" customWidth="1"/>
    <col min="1287" max="1287" width="13.7265625" style="665" customWidth="1"/>
    <col min="1288" max="1288" width="15.1796875" style="665" customWidth="1"/>
    <col min="1289" max="1289" width="14.453125" style="665" customWidth="1"/>
    <col min="1290" max="1292" width="0" style="665" hidden="1" customWidth="1"/>
    <col min="1293" max="1293" width="13.54296875" style="665" customWidth="1"/>
    <col min="1294" max="1294" width="12.54296875" style="665" customWidth="1"/>
    <col min="1295" max="1295" width="13.453125" style="665" customWidth="1"/>
    <col min="1296" max="1296" width="11.1796875" style="665" customWidth="1"/>
    <col min="1297" max="1297" width="0" style="665" hidden="1" customWidth="1"/>
    <col min="1298" max="1298" width="8.1796875" style="665" customWidth="1"/>
    <col min="1299" max="1299" width="0" style="665" hidden="1" customWidth="1"/>
    <col min="1300" max="1300" width="9.453125" style="665" customWidth="1"/>
    <col min="1301" max="1516" width="9.1796875" style="665"/>
    <col min="1517" max="1517" width="6.1796875" style="665" customWidth="1"/>
    <col min="1518" max="1518" width="37.54296875" style="665" customWidth="1"/>
    <col min="1519" max="1519" width="13.26953125" style="665" customWidth="1"/>
    <col min="1520" max="1520" width="19.54296875" style="665" customWidth="1"/>
    <col min="1521" max="1521" width="11.81640625" style="665" customWidth="1"/>
    <col min="1522" max="1522" width="14.54296875" style="665" customWidth="1"/>
    <col min="1523" max="1523" width="12" style="665" customWidth="1"/>
    <col min="1524" max="1524" width="11.7265625" style="665" customWidth="1"/>
    <col min="1525" max="1525" width="12.81640625" style="665" customWidth="1"/>
    <col min="1526" max="1526" width="13.26953125" style="665" customWidth="1"/>
    <col min="1527" max="1527" width="12" style="665" customWidth="1"/>
    <col min="1528" max="1528" width="15.7265625" style="665" customWidth="1"/>
    <col min="1529" max="1529" width="13.1796875" style="665" customWidth="1"/>
    <col min="1530" max="1530" width="14.453125" style="665" customWidth="1"/>
    <col min="1531" max="1531" width="14" style="665" customWidth="1"/>
    <col min="1532" max="1534" width="9.1796875" style="665" customWidth="1"/>
    <col min="1535" max="1535" width="15.26953125" style="665" customWidth="1"/>
    <col min="1536" max="1538" width="9.1796875" style="665"/>
    <col min="1539" max="1539" width="7" style="665" customWidth="1"/>
    <col min="1540" max="1540" width="35.453125" style="665" customWidth="1"/>
    <col min="1541" max="1541" width="11.26953125" style="665" customWidth="1"/>
    <col min="1542" max="1542" width="15.54296875" style="665" customWidth="1"/>
    <col min="1543" max="1543" width="13.7265625" style="665" customWidth="1"/>
    <col min="1544" max="1544" width="15.1796875" style="665" customWidth="1"/>
    <col min="1545" max="1545" width="14.453125" style="665" customWidth="1"/>
    <col min="1546" max="1548" width="0" style="665" hidden="1" customWidth="1"/>
    <col min="1549" max="1549" width="13.54296875" style="665" customWidth="1"/>
    <col min="1550" max="1550" width="12.54296875" style="665" customWidth="1"/>
    <col min="1551" max="1551" width="13.453125" style="665" customWidth="1"/>
    <col min="1552" max="1552" width="11.1796875" style="665" customWidth="1"/>
    <col min="1553" max="1553" width="0" style="665" hidden="1" customWidth="1"/>
    <col min="1554" max="1554" width="8.1796875" style="665" customWidth="1"/>
    <col min="1555" max="1555" width="0" style="665" hidden="1" customWidth="1"/>
    <col min="1556" max="1556" width="9.453125" style="665" customWidth="1"/>
    <col min="1557" max="1772" width="9.1796875" style="665"/>
    <col min="1773" max="1773" width="6.1796875" style="665" customWidth="1"/>
    <col min="1774" max="1774" width="37.54296875" style="665" customWidth="1"/>
    <col min="1775" max="1775" width="13.26953125" style="665" customWidth="1"/>
    <col min="1776" max="1776" width="19.54296875" style="665" customWidth="1"/>
    <col min="1777" max="1777" width="11.81640625" style="665" customWidth="1"/>
    <col min="1778" max="1778" width="14.54296875" style="665" customWidth="1"/>
    <col min="1779" max="1779" width="12" style="665" customWidth="1"/>
    <col min="1780" max="1780" width="11.7265625" style="665" customWidth="1"/>
    <col min="1781" max="1781" width="12.81640625" style="665" customWidth="1"/>
    <col min="1782" max="1782" width="13.26953125" style="665" customWidth="1"/>
    <col min="1783" max="1783" width="12" style="665" customWidth="1"/>
    <col min="1784" max="1784" width="15.7265625" style="665" customWidth="1"/>
    <col min="1785" max="1785" width="13.1796875" style="665" customWidth="1"/>
    <col min="1786" max="1786" width="14.453125" style="665" customWidth="1"/>
    <col min="1787" max="1787" width="14" style="665" customWidth="1"/>
    <col min="1788" max="1790" width="9.1796875" style="665" customWidth="1"/>
    <col min="1791" max="1791" width="15.26953125" style="665" customWidth="1"/>
    <col min="1792" max="1794" width="9.1796875" style="665"/>
    <col min="1795" max="1795" width="7" style="665" customWidth="1"/>
    <col min="1796" max="1796" width="35.453125" style="665" customWidth="1"/>
    <col min="1797" max="1797" width="11.26953125" style="665" customWidth="1"/>
    <col min="1798" max="1798" width="15.54296875" style="665" customWidth="1"/>
    <col min="1799" max="1799" width="13.7265625" style="665" customWidth="1"/>
    <col min="1800" max="1800" width="15.1796875" style="665" customWidth="1"/>
    <col min="1801" max="1801" width="14.453125" style="665" customWidth="1"/>
    <col min="1802" max="1804" width="0" style="665" hidden="1" customWidth="1"/>
    <col min="1805" max="1805" width="13.54296875" style="665" customWidth="1"/>
    <col min="1806" max="1806" width="12.54296875" style="665" customWidth="1"/>
    <col min="1807" max="1807" width="13.453125" style="665" customWidth="1"/>
    <col min="1808" max="1808" width="11.1796875" style="665" customWidth="1"/>
    <col min="1809" max="1809" width="0" style="665" hidden="1" customWidth="1"/>
    <col min="1810" max="1810" width="8.1796875" style="665" customWidth="1"/>
    <col min="1811" max="1811" width="0" style="665" hidden="1" customWidth="1"/>
    <col min="1812" max="1812" width="9.453125" style="665" customWidth="1"/>
    <col min="1813" max="2028" width="9.1796875" style="665"/>
    <col min="2029" max="2029" width="6.1796875" style="665" customWidth="1"/>
    <col min="2030" max="2030" width="37.54296875" style="665" customWidth="1"/>
    <col min="2031" max="2031" width="13.26953125" style="665" customWidth="1"/>
    <col min="2032" max="2032" width="19.54296875" style="665" customWidth="1"/>
    <col min="2033" max="2033" width="11.81640625" style="665" customWidth="1"/>
    <col min="2034" max="2034" width="14.54296875" style="665" customWidth="1"/>
    <col min="2035" max="2035" width="12" style="665" customWidth="1"/>
    <col min="2036" max="2036" width="11.7265625" style="665" customWidth="1"/>
    <col min="2037" max="2037" width="12.81640625" style="665" customWidth="1"/>
    <col min="2038" max="2038" width="13.26953125" style="665" customWidth="1"/>
    <col min="2039" max="2039" width="12" style="665" customWidth="1"/>
    <col min="2040" max="2040" width="15.7265625" style="665" customWidth="1"/>
    <col min="2041" max="2041" width="13.1796875" style="665" customWidth="1"/>
    <col min="2042" max="2042" width="14.453125" style="665" customWidth="1"/>
    <col min="2043" max="2043" width="14" style="665" customWidth="1"/>
    <col min="2044" max="2046" width="9.1796875" style="665" customWidth="1"/>
    <col min="2047" max="2047" width="15.26953125" style="665" customWidth="1"/>
    <col min="2048" max="2050" width="9.1796875" style="665"/>
    <col min="2051" max="2051" width="7" style="665" customWidth="1"/>
    <col min="2052" max="2052" width="35.453125" style="665" customWidth="1"/>
    <col min="2053" max="2053" width="11.26953125" style="665" customWidth="1"/>
    <col min="2054" max="2054" width="15.54296875" style="665" customWidth="1"/>
    <col min="2055" max="2055" width="13.7265625" style="665" customWidth="1"/>
    <col min="2056" max="2056" width="15.1796875" style="665" customWidth="1"/>
    <col min="2057" max="2057" width="14.453125" style="665" customWidth="1"/>
    <col min="2058" max="2060" width="0" style="665" hidden="1" customWidth="1"/>
    <col min="2061" max="2061" width="13.54296875" style="665" customWidth="1"/>
    <col min="2062" max="2062" width="12.54296875" style="665" customWidth="1"/>
    <col min="2063" max="2063" width="13.453125" style="665" customWidth="1"/>
    <col min="2064" max="2064" width="11.1796875" style="665" customWidth="1"/>
    <col min="2065" max="2065" width="0" style="665" hidden="1" customWidth="1"/>
    <col min="2066" max="2066" width="8.1796875" style="665" customWidth="1"/>
    <col min="2067" max="2067" width="0" style="665" hidden="1" customWidth="1"/>
    <col min="2068" max="2068" width="9.453125" style="665" customWidth="1"/>
    <col min="2069" max="2284" width="9.1796875" style="665"/>
    <col min="2285" max="2285" width="6.1796875" style="665" customWidth="1"/>
    <col min="2286" max="2286" width="37.54296875" style="665" customWidth="1"/>
    <col min="2287" max="2287" width="13.26953125" style="665" customWidth="1"/>
    <col min="2288" max="2288" width="19.54296875" style="665" customWidth="1"/>
    <col min="2289" max="2289" width="11.81640625" style="665" customWidth="1"/>
    <col min="2290" max="2290" width="14.54296875" style="665" customWidth="1"/>
    <col min="2291" max="2291" width="12" style="665" customWidth="1"/>
    <col min="2292" max="2292" width="11.7265625" style="665" customWidth="1"/>
    <col min="2293" max="2293" width="12.81640625" style="665" customWidth="1"/>
    <col min="2294" max="2294" width="13.26953125" style="665" customWidth="1"/>
    <col min="2295" max="2295" width="12" style="665" customWidth="1"/>
    <col min="2296" max="2296" width="15.7265625" style="665" customWidth="1"/>
    <col min="2297" max="2297" width="13.1796875" style="665" customWidth="1"/>
    <col min="2298" max="2298" width="14.453125" style="665" customWidth="1"/>
    <col min="2299" max="2299" width="14" style="665" customWidth="1"/>
    <col min="2300" max="2302" width="9.1796875" style="665" customWidth="1"/>
    <col min="2303" max="2303" width="15.26953125" style="665" customWidth="1"/>
    <col min="2304" max="2306" width="9.1796875" style="665"/>
    <col min="2307" max="2307" width="7" style="665" customWidth="1"/>
    <col min="2308" max="2308" width="35.453125" style="665" customWidth="1"/>
    <col min="2309" max="2309" width="11.26953125" style="665" customWidth="1"/>
    <col min="2310" max="2310" width="15.54296875" style="665" customWidth="1"/>
    <col min="2311" max="2311" width="13.7265625" style="665" customWidth="1"/>
    <col min="2312" max="2312" width="15.1796875" style="665" customWidth="1"/>
    <col min="2313" max="2313" width="14.453125" style="665" customWidth="1"/>
    <col min="2314" max="2316" width="0" style="665" hidden="1" customWidth="1"/>
    <col min="2317" max="2317" width="13.54296875" style="665" customWidth="1"/>
    <col min="2318" max="2318" width="12.54296875" style="665" customWidth="1"/>
    <col min="2319" max="2319" width="13.453125" style="665" customWidth="1"/>
    <col min="2320" max="2320" width="11.1796875" style="665" customWidth="1"/>
    <col min="2321" max="2321" width="0" style="665" hidden="1" customWidth="1"/>
    <col min="2322" max="2322" width="8.1796875" style="665" customWidth="1"/>
    <col min="2323" max="2323" width="0" style="665" hidden="1" customWidth="1"/>
    <col min="2324" max="2324" width="9.453125" style="665" customWidth="1"/>
    <col min="2325" max="2540" width="9.1796875" style="665"/>
    <col min="2541" max="2541" width="6.1796875" style="665" customWidth="1"/>
    <col min="2542" max="2542" width="37.54296875" style="665" customWidth="1"/>
    <col min="2543" max="2543" width="13.26953125" style="665" customWidth="1"/>
    <col min="2544" max="2544" width="19.54296875" style="665" customWidth="1"/>
    <col min="2545" max="2545" width="11.81640625" style="665" customWidth="1"/>
    <col min="2546" max="2546" width="14.54296875" style="665" customWidth="1"/>
    <col min="2547" max="2547" width="12" style="665" customWidth="1"/>
    <col min="2548" max="2548" width="11.7265625" style="665" customWidth="1"/>
    <col min="2549" max="2549" width="12.81640625" style="665" customWidth="1"/>
    <col min="2550" max="2550" width="13.26953125" style="665" customWidth="1"/>
    <col min="2551" max="2551" width="12" style="665" customWidth="1"/>
    <col min="2552" max="2552" width="15.7265625" style="665" customWidth="1"/>
    <col min="2553" max="2553" width="13.1796875" style="665" customWidth="1"/>
    <col min="2554" max="2554" width="14.453125" style="665" customWidth="1"/>
    <col min="2555" max="2555" width="14" style="665" customWidth="1"/>
    <col min="2556" max="2558" width="9.1796875" style="665" customWidth="1"/>
    <col min="2559" max="2559" width="15.26953125" style="665" customWidth="1"/>
    <col min="2560" max="2562" width="9.1796875" style="665"/>
    <col min="2563" max="2563" width="7" style="665" customWidth="1"/>
    <col min="2564" max="2564" width="35.453125" style="665" customWidth="1"/>
    <col min="2565" max="2565" width="11.26953125" style="665" customWidth="1"/>
    <col min="2566" max="2566" width="15.54296875" style="665" customWidth="1"/>
    <col min="2567" max="2567" width="13.7265625" style="665" customWidth="1"/>
    <col min="2568" max="2568" width="15.1796875" style="665" customWidth="1"/>
    <col min="2569" max="2569" width="14.453125" style="665" customWidth="1"/>
    <col min="2570" max="2572" width="0" style="665" hidden="1" customWidth="1"/>
    <col min="2573" max="2573" width="13.54296875" style="665" customWidth="1"/>
    <col min="2574" max="2574" width="12.54296875" style="665" customWidth="1"/>
    <col min="2575" max="2575" width="13.453125" style="665" customWidth="1"/>
    <col min="2576" max="2576" width="11.1796875" style="665" customWidth="1"/>
    <col min="2577" max="2577" width="0" style="665" hidden="1" customWidth="1"/>
    <col min="2578" max="2578" width="8.1796875" style="665" customWidth="1"/>
    <col min="2579" max="2579" width="0" style="665" hidden="1" customWidth="1"/>
    <col min="2580" max="2580" width="9.453125" style="665" customWidth="1"/>
    <col min="2581" max="2796" width="9.1796875" style="665"/>
    <col min="2797" max="2797" width="6.1796875" style="665" customWidth="1"/>
    <col min="2798" max="2798" width="37.54296875" style="665" customWidth="1"/>
    <col min="2799" max="2799" width="13.26953125" style="665" customWidth="1"/>
    <col min="2800" max="2800" width="19.54296875" style="665" customWidth="1"/>
    <col min="2801" max="2801" width="11.81640625" style="665" customWidth="1"/>
    <col min="2802" max="2802" width="14.54296875" style="665" customWidth="1"/>
    <col min="2803" max="2803" width="12" style="665" customWidth="1"/>
    <col min="2804" max="2804" width="11.7265625" style="665" customWidth="1"/>
    <col min="2805" max="2805" width="12.81640625" style="665" customWidth="1"/>
    <col min="2806" max="2806" width="13.26953125" style="665" customWidth="1"/>
    <col min="2807" max="2807" width="12" style="665" customWidth="1"/>
    <col min="2808" max="2808" width="15.7265625" style="665" customWidth="1"/>
    <col min="2809" max="2809" width="13.1796875" style="665" customWidth="1"/>
    <col min="2810" max="2810" width="14.453125" style="665" customWidth="1"/>
    <col min="2811" max="2811" width="14" style="665" customWidth="1"/>
    <col min="2812" max="2814" width="9.1796875" style="665" customWidth="1"/>
    <col min="2815" max="2815" width="15.26953125" style="665" customWidth="1"/>
    <col min="2816" max="2818" width="9.1796875" style="665"/>
    <col min="2819" max="2819" width="7" style="665" customWidth="1"/>
    <col min="2820" max="2820" width="35.453125" style="665" customWidth="1"/>
    <col min="2821" max="2821" width="11.26953125" style="665" customWidth="1"/>
    <col min="2822" max="2822" width="15.54296875" style="665" customWidth="1"/>
    <col min="2823" max="2823" width="13.7265625" style="665" customWidth="1"/>
    <col min="2824" max="2824" width="15.1796875" style="665" customWidth="1"/>
    <col min="2825" max="2825" width="14.453125" style="665" customWidth="1"/>
    <col min="2826" max="2828" width="0" style="665" hidden="1" customWidth="1"/>
    <col min="2829" max="2829" width="13.54296875" style="665" customWidth="1"/>
    <col min="2830" max="2830" width="12.54296875" style="665" customWidth="1"/>
    <col min="2831" max="2831" width="13.453125" style="665" customWidth="1"/>
    <col min="2832" max="2832" width="11.1796875" style="665" customWidth="1"/>
    <col min="2833" max="2833" width="0" style="665" hidden="1" customWidth="1"/>
    <col min="2834" max="2834" width="8.1796875" style="665" customWidth="1"/>
    <col min="2835" max="2835" width="0" style="665" hidden="1" customWidth="1"/>
    <col min="2836" max="2836" width="9.453125" style="665" customWidth="1"/>
    <col min="2837" max="3052" width="9.1796875" style="665"/>
    <col min="3053" max="3053" width="6.1796875" style="665" customWidth="1"/>
    <col min="3054" max="3054" width="37.54296875" style="665" customWidth="1"/>
    <col min="3055" max="3055" width="13.26953125" style="665" customWidth="1"/>
    <col min="3056" max="3056" width="19.54296875" style="665" customWidth="1"/>
    <col min="3057" max="3057" width="11.81640625" style="665" customWidth="1"/>
    <col min="3058" max="3058" width="14.54296875" style="665" customWidth="1"/>
    <col min="3059" max="3059" width="12" style="665" customWidth="1"/>
    <col min="3060" max="3060" width="11.7265625" style="665" customWidth="1"/>
    <col min="3061" max="3061" width="12.81640625" style="665" customWidth="1"/>
    <col min="3062" max="3062" width="13.26953125" style="665" customWidth="1"/>
    <col min="3063" max="3063" width="12" style="665" customWidth="1"/>
    <col min="3064" max="3064" width="15.7265625" style="665" customWidth="1"/>
    <col min="3065" max="3065" width="13.1796875" style="665" customWidth="1"/>
    <col min="3066" max="3066" width="14.453125" style="665" customWidth="1"/>
    <col min="3067" max="3067" width="14" style="665" customWidth="1"/>
    <col min="3068" max="3070" width="9.1796875" style="665" customWidth="1"/>
    <col min="3071" max="3071" width="15.26953125" style="665" customWidth="1"/>
    <col min="3072" max="3074" width="9.1796875" style="665"/>
    <col min="3075" max="3075" width="7" style="665" customWidth="1"/>
    <col min="3076" max="3076" width="35.453125" style="665" customWidth="1"/>
    <col min="3077" max="3077" width="11.26953125" style="665" customWidth="1"/>
    <col min="3078" max="3078" width="15.54296875" style="665" customWidth="1"/>
    <col min="3079" max="3079" width="13.7265625" style="665" customWidth="1"/>
    <col min="3080" max="3080" width="15.1796875" style="665" customWidth="1"/>
    <col min="3081" max="3081" width="14.453125" style="665" customWidth="1"/>
    <col min="3082" max="3084" width="0" style="665" hidden="1" customWidth="1"/>
    <col min="3085" max="3085" width="13.54296875" style="665" customWidth="1"/>
    <col min="3086" max="3086" width="12.54296875" style="665" customWidth="1"/>
    <col min="3087" max="3087" width="13.453125" style="665" customWidth="1"/>
    <col min="3088" max="3088" width="11.1796875" style="665" customWidth="1"/>
    <col min="3089" max="3089" width="0" style="665" hidden="1" customWidth="1"/>
    <col min="3090" max="3090" width="8.1796875" style="665" customWidth="1"/>
    <col min="3091" max="3091" width="0" style="665" hidden="1" customWidth="1"/>
    <col min="3092" max="3092" width="9.453125" style="665" customWidth="1"/>
    <col min="3093" max="3308" width="9.1796875" style="665"/>
    <col min="3309" max="3309" width="6.1796875" style="665" customWidth="1"/>
    <col min="3310" max="3310" width="37.54296875" style="665" customWidth="1"/>
    <col min="3311" max="3311" width="13.26953125" style="665" customWidth="1"/>
    <col min="3312" max="3312" width="19.54296875" style="665" customWidth="1"/>
    <col min="3313" max="3313" width="11.81640625" style="665" customWidth="1"/>
    <col min="3314" max="3314" width="14.54296875" style="665" customWidth="1"/>
    <col min="3315" max="3315" width="12" style="665" customWidth="1"/>
    <col min="3316" max="3316" width="11.7265625" style="665" customWidth="1"/>
    <col min="3317" max="3317" width="12.81640625" style="665" customWidth="1"/>
    <col min="3318" max="3318" width="13.26953125" style="665" customWidth="1"/>
    <col min="3319" max="3319" width="12" style="665" customWidth="1"/>
    <col min="3320" max="3320" width="15.7265625" style="665" customWidth="1"/>
    <col min="3321" max="3321" width="13.1796875" style="665" customWidth="1"/>
    <col min="3322" max="3322" width="14.453125" style="665" customWidth="1"/>
    <col min="3323" max="3323" width="14" style="665" customWidth="1"/>
    <col min="3324" max="3326" width="9.1796875" style="665" customWidth="1"/>
    <col min="3327" max="3327" width="15.26953125" style="665" customWidth="1"/>
    <col min="3328" max="3330" width="9.1796875" style="665"/>
    <col min="3331" max="3331" width="7" style="665" customWidth="1"/>
    <col min="3332" max="3332" width="35.453125" style="665" customWidth="1"/>
    <col min="3333" max="3333" width="11.26953125" style="665" customWidth="1"/>
    <col min="3334" max="3334" width="15.54296875" style="665" customWidth="1"/>
    <col min="3335" max="3335" width="13.7265625" style="665" customWidth="1"/>
    <col min="3336" max="3336" width="15.1796875" style="665" customWidth="1"/>
    <col min="3337" max="3337" width="14.453125" style="665" customWidth="1"/>
    <col min="3338" max="3340" width="0" style="665" hidden="1" customWidth="1"/>
    <col min="3341" max="3341" width="13.54296875" style="665" customWidth="1"/>
    <col min="3342" max="3342" width="12.54296875" style="665" customWidth="1"/>
    <col min="3343" max="3343" width="13.453125" style="665" customWidth="1"/>
    <col min="3344" max="3344" width="11.1796875" style="665" customWidth="1"/>
    <col min="3345" max="3345" width="0" style="665" hidden="1" customWidth="1"/>
    <col min="3346" max="3346" width="8.1796875" style="665" customWidth="1"/>
    <col min="3347" max="3347" width="0" style="665" hidden="1" customWidth="1"/>
    <col min="3348" max="3348" width="9.453125" style="665" customWidth="1"/>
    <col min="3349" max="3564" width="9.1796875" style="665"/>
    <col min="3565" max="3565" width="6.1796875" style="665" customWidth="1"/>
    <col min="3566" max="3566" width="37.54296875" style="665" customWidth="1"/>
    <col min="3567" max="3567" width="13.26953125" style="665" customWidth="1"/>
    <col min="3568" max="3568" width="19.54296875" style="665" customWidth="1"/>
    <col min="3569" max="3569" width="11.81640625" style="665" customWidth="1"/>
    <col min="3570" max="3570" width="14.54296875" style="665" customWidth="1"/>
    <col min="3571" max="3571" width="12" style="665" customWidth="1"/>
    <col min="3572" max="3572" width="11.7265625" style="665" customWidth="1"/>
    <col min="3573" max="3573" width="12.81640625" style="665" customWidth="1"/>
    <col min="3574" max="3574" width="13.26953125" style="665" customWidth="1"/>
    <col min="3575" max="3575" width="12" style="665" customWidth="1"/>
    <col min="3576" max="3576" width="15.7265625" style="665" customWidth="1"/>
    <col min="3577" max="3577" width="13.1796875" style="665" customWidth="1"/>
    <col min="3578" max="3578" width="14.453125" style="665" customWidth="1"/>
    <col min="3579" max="3579" width="14" style="665" customWidth="1"/>
    <col min="3580" max="3582" width="9.1796875" style="665" customWidth="1"/>
    <col min="3583" max="3583" width="15.26953125" style="665" customWidth="1"/>
    <col min="3584" max="3586" width="9.1796875" style="665"/>
    <col min="3587" max="3587" width="7" style="665" customWidth="1"/>
    <col min="3588" max="3588" width="35.453125" style="665" customWidth="1"/>
    <col min="3589" max="3589" width="11.26953125" style="665" customWidth="1"/>
    <col min="3590" max="3590" width="15.54296875" style="665" customWidth="1"/>
    <col min="3591" max="3591" width="13.7265625" style="665" customWidth="1"/>
    <col min="3592" max="3592" width="15.1796875" style="665" customWidth="1"/>
    <col min="3593" max="3593" width="14.453125" style="665" customWidth="1"/>
    <col min="3594" max="3596" width="0" style="665" hidden="1" customWidth="1"/>
    <col min="3597" max="3597" width="13.54296875" style="665" customWidth="1"/>
    <col min="3598" max="3598" width="12.54296875" style="665" customWidth="1"/>
    <col min="3599" max="3599" width="13.453125" style="665" customWidth="1"/>
    <col min="3600" max="3600" width="11.1796875" style="665" customWidth="1"/>
    <col min="3601" max="3601" width="0" style="665" hidden="1" customWidth="1"/>
    <col min="3602" max="3602" width="8.1796875" style="665" customWidth="1"/>
    <col min="3603" max="3603" width="0" style="665" hidden="1" customWidth="1"/>
    <col min="3604" max="3604" width="9.453125" style="665" customWidth="1"/>
    <col min="3605" max="3820" width="9.1796875" style="665"/>
    <col min="3821" max="3821" width="6.1796875" style="665" customWidth="1"/>
    <col min="3822" max="3822" width="37.54296875" style="665" customWidth="1"/>
    <col min="3823" max="3823" width="13.26953125" style="665" customWidth="1"/>
    <col min="3824" max="3824" width="19.54296875" style="665" customWidth="1"/>
    <col min="3825" max="3825" width="11.81640625" style="665" customWidth="1"/>
    <col min="3826" max="3826" width="14.54296875" style="665" customWidth="1"/>
    <col min="3827" max="3827" width="12" style="665" customWidth="1"/>
    <col min="3828" max="3828" width="11.7265625" style="665" customWidth="1"/>
    <col min="3829" max="3829" width="12.81640625" style="665" customWidth="1"/>
    <col min="3830" max="3830" width="13.26953125" style="665" customWidth="1"/>
    <col min="3831" max="3831" width="12" style="665" customWidth="1"/>
    <col min="3832" max="3832" width="15.7265625" style="665" customWidth="1"/>
    <col min="3833" max="3833" width="13.1796875" style="665" customWidth="1"/>
    <col min="3834" max="3834" width="14.453125" style="665" customWidth="1"/>
    <col min="3835" max="3835" width="14" style="665" customWidth="1"/>
    <col min="3836" max="3838" width="9.1796875" style="665" customWidth="1"/>
    <col min="3839" max="3839" width="15.26953125" style="665" customWidth="1"/>
    <col min="3840" max="3842" width="9.1796875" style="665"/>
    <col min="3843" max="3843" width="7" style="665" customWidth="1"/>
    <col min="3844" max="3844" width="35.453125" style="665" customWidth="1"/>
    <col min="3845" max="3845" width="11.26953125" style="665" customWidth="1"/>
    <col min="3846" max="3846" width="15.54296875" style="665" customWidth="1"/>
    <col min="3847" max="3847" width="13.7265625" style="665" customWidth="1"/>
    <col min="3848" max="3848" width="15.1796875" style="665" customWidth="1"/>
    <col min="3849" max="3849" width="14.453125" style="665" customWidth="1"/>
    <col min="3850" max="3852" width="0" style="665" hidden="1" customWidth="1"/>
    <col min="3853" max="3853" width="13.54296875" style="665" customWidth="1"/>
    <col min="3854" max="3854" width="12.54296875" style="665" customWidth="1"/>
    <col min="3855" max="3855" width="13.453125" style="665" customWidth="1"/>
    <col min="3856" max="3856" width="11.1796875" style="665" customWidth="1"/>
    <col min="3857" max="3857" width="0" style="665" hidden="1" customWidth="1"/>
    <col min="3858" max="3858" width="8.1796875" style="665" customWidth="1"/>
    <col min="3859" max="3859" width="0" style="665" hidden="1" customWidth="1"/>
    <col min="3860" max="3860" width="9.453125" style="665" customWidth="1"/>
    <col min="3861" max="4076" width="9.1796875" style="665"/>
    <col min="4077" max="4077" width="6.1796875" style="665" customWidth="1"/>
    <col min="4078" max="4078" width="37.54296875" style="665" customWidth="1"/>
    <col min="4079" max="4079" width="13.26953125" style="665" customWidth="1"/>
    <col min="4080" max="4080" width="19.54296875" style="665" customWidth="1"/>
    <col min="4081" max="4081" width="11.81640625" style="665" customWidth="1"/>
    <col min="4082" max="4082" width="14.54296875" style="665" customWidth="1"/>
    <col min="4083" max="4083" width="12" style="665" customWidth="1"/>
    <col min="4084" max="4084" width="11.7265625" style="665" customWidth="1"/>
    <col min="4085" max="4085" width="12.81640625" style="665" customWidth="1"/>
    <col min="4086" max="4086" width="13.26953125" style="665" customWidth="1"/>
    <col min="4087" max="4087" width="12" style="665" customWidth="1"/>
    <col min="4088" max="4088" width="15.7265625" style="665" customWidth="1"/>
    <col min="4089" max="4089" width="13.1796875" style="665" customWidth="1"/>
    <col min="4090" max="4090" width="14.453125" style="665" customWidth="1"/>
    <col min="4091" max="4091" width="14" style="665" customWidth="1"/>
    <col min="4092" max="4094" width="9.1796875" style="665" customWidth="1"/>
    <col min="4095" max="4095" width="15.26953125" style="665" customWidth="1"/>
    <col min="4096" max="4098" width="9.1796875" style="665"/>
    <col min="4099" max="4099" width="7" style="665" customWidth="1"/>
    <col min="4100" max="4100" width="35.453125" style="665" customWidth="1"/>
    <col min="4101" max="4101" width="11.26953125" style="665" customWidth="1"/>
    <col min="4102" max="4102" width="15.54296875" style="665" customWidth="1"/>
    <col min="4103" max="4103" width="13.7265625" style="665" customWidth="1"/>
    <col min="4104" max="4104" width="15.1796875" style="665" customWidth="1"/>
    <col min="4105" max="4105" width="14.453125" style="665" customWidth="1"/>
    <col min="4106" max="4108" width="0" style="665" hidden="1" customWidth="1"/>
    <col min="4109" max="4109" width="13.54296875" style="665" customWidth="1"/>
    <col min="4110" max="4110" width="12.54296875" style="665" customWidth="1"/>
    <col min="4111" max="4111" width="13.453125" style="665" customWidth="1"/>
    <col min="4112" max="4112" width="11.1796875" style="665" customWidth="1"/>
    <col min="4113" max="4113" width="0" style="665" hidden="1" customWidth="1"/>
    <col min="4114" max="4114" width="8.1796875" style="665" customWidth="1"/>
    <col min="4115" max="4115" width="0" style="665" hidden="1" customWidth="1"/>
    <col min="4116" max="4116" width="9.453125" style="665" customWidth="1"/>
    <col min="4117" max="4332" width="9.1796875" style="665"/>
    <col min="4333" max="4333" width="6.1796875" style="665" customWidth="1"/>
    <col min="4334" max="4334" width="37.54296875" style="665" customWidth="1"/>
    <col min="4335" max="4335" width="13.26953125" style="665" customWidth="1"/>
    <col min="4336" max="4336" width="19.54296875" style="665" customWidth="1"/>
    <col min="4337" max="4337" width="11.81640625" style="665" customWidth="1"/>
    <col min="4338" max="4338" width="14.54296875" style="665" customWidth="1"/>
    <col min="4339" max="4339" width="12" style="665" customWidth="1"/>
    <col min="4340" max="4340" width="11.7265625" style="665" customWidth="1"/>
    <col min="4341" max="4341" width="12.81640625" style="665" customWidth="1"/>
    <col min="4342" max="4342" width="13.26953125" style="665" customWidth="1"/>
    <col min="4343" max="4343" width="12" style="665" customWidth="1"/>
    <col min="4344" max="4344" width="15.7265625" style="665" customWidth="1"/>
    <col min="4345" max="4345" width="13.1796875" style="665" customWidth="1"/>
    <col min="4346" max="4346" width="14.453125" style="665" customWidth="1"/>
    <col min="4347" max="4347" width="14" style="665" customWidth="1"/>
    <col min="4348" max="4350" width="9.1796875" style="665" customWidth="1"/>
    <col min="4351" max="4351" width="15.26953125" style="665" customWidth="1"/>
    <col min="4352" max="4354" width="9.1796875" style="665"/>
    <col min="4355" max="4355" width="7" style="665" customWidth="1"/>
    <col min="4356" max="4356" width="35.453125" style="665" customWidth="1"/>
    <col min="4357" max="4357" width="11.26953125" style="665" customWidth="1"/>
    <col min="4358" max="4358" width="15.54296875" style="665" customWidth="1"/>
    <col min="4359" max="4359" width="13.7265625" style="665" customWidth="1"/>
    <col min="4360" max="4360" width="15.1796875" style="665" customWidth="1"/>
    <col min="4361" max="4361" width="14.453125" style="665" customWidth="1"/>
    <col min="4362" max="4364" width="0" style="665" hidden="1" customWidth="1"/>
    <col min="4365" max="4365" width="13.54296875" style="665" customWidth="1"/>
    <col min="4366" max="4366" width="12.54296875" style="665" customWidth="1"/>
    <col min="4367" max="4367" width="13.453125" style="665" customWidth="1"/>
    <col min="4368" max="4368" width="11.1796875" style="665" customWidth="1"/>
    <col min="4369" max="4369" width="0" style="665" hidden="1" customWidth="1"/>
    <col min="4370" max="4370" width="8.1796875" style="665" customWidth="1"/>
    <col min="4371" max="4371" width="0" style="665" hidden="1" customWidth="1"/>
    <col min="4372" max="4372" width="9.453125" style="665" customWidth="1"/>
    <col min="4373" max="4588" width="9.1796875" style="665"/>
    <col min="4589" max="4589" width="6.1796875" style="665" customWidth="1"/>
    <col min="4590" max="4590" width="37.54296875" style="665" customWidth="1"/>
    <col min="4591" max="4591" width="13.26953125" style="665" customWidth="1"/>
    <col min="4592" max="4592" width="19.54296875" style="665" customWidth="1"/>
    <col min="4593" max="4593" width="11.81640625" style="665" customWidth="1"/>
    <col min="4594" max="4594" width="14.54296875" style="665" customWidth="1"/>
    <col min="4595" max="4595" width="12" style="665" customWidth="1"/>
    <col min="4596" max="4596" width="11.7265625" style="665" customWidth="1"/>
    <col min="4597" max="4597" width="12.81640625" style="665" customWidth="1"/>
    <col min="4598" max="4598" width="13.26953125" style="665" customWidth="1"/>
    <col min="4599" max="4599" width="12" style="665" customWidth="1"/>
    <col min="4600" max="4600" width="15.7265625" style="665" customWidth="1"/>
    <col min="4601" max="4601" width="13.1796875" style="665" customWidth="1"/>
    <col min="4602" max="4602" width="14.453125" style="665" customWidth="1"/>
    <col min="4603" max="4603" width="14" style="665" customWidth="1"/>
    <col min="4604" max="4606" width="9.1796875" style="665" customWidth="1"/>
    <col min="4607" max="4607" width="15.26953125" style="665" customWidth="1"/>
    <col min="4608" max="4610" width="9.1796875" style="665"/>
    <col min="4611" max="4611" width="7" style="665" customWidth="1"/>
    <col min="4612" max="4612" width="35.453125" style="665" customWidth="1"/>
    <col min="4613" max="4613" width="11.26953125" style="665" customWidth="1"/>
    <col min="4614" max="4614" width="15.54296875" style="665" customWidth="1"/>
    <col min="4615" max="4615" width="13.7265625" style="665" customWidth="1"/>
    <col min="4616" max="4616" width="15.1796875" style="665" customWidth="1"/>
    <col min="4617" max="4617" width="14.453125" style="665" customWidth="1"/>
    <col min="4618" max="4620" width="0" style="665" hidden="1" customWidth="1"/>
    <col min="4621" max="4621" width="13.54296875" style="665" customWidth="1"/>
    <col min="4622" max="4622" width="12.54296875" style="665" customWidth="1"/>
    <col min="4623" max="4623" width="13.453125" style="665" customWidth="1"/>
    <col min="4624" max="4624" width="11.1796875" style="665" customWidth="1"/>
    <col min="4625" max="4625" width="0" style="665" hidden="1" customWidth="1"/>
    <col min="4626" max="4626" width="8.1796875" style="665" customWidth="1"/>
    <col min="4627" max="4627" width="0" style="665" hidden="1" customWidth="1"/>
    <col min="4628" max="4628" width="9.453125" style="665" customWidth="1"/>
    <col min="4629" max="4844" width="9.1796875" style="665"/>
    <col min="4845" max="4845" width="6.1796875" style="665" customWidth="1"/>
    <col min="4846" max="4846" width="37.54296875" style="665" customWidth="1"/>
    <col min="4847" max="4847" width="13.26953125" style="665" customWidth="1"/>
    <col min="4848" max="4848" width="19.54296875" style="665" customWidth="1"/>
    <col min="4849" max="4849" width="11.81640625" style="665" customWidth="1"/>
    <col min="4850" max="4850" width="14.54296875" style="665" customWidth="1"/>
    <col min="4851" max="4851" width="12" style="665" customWidth="1"/>
    <col min="4852" max="4852" width="11.7265625" style="665" customWidth="1"/>
    <col min="4853" max="4853" width="12.81640625" style="665" customWidth="1"/>
    <col min="4854" max="4854" width="13.26953125" style="665" customWidth="1"/>
    <col min="4855" max="4855" width="12" style="665" customWidth="1"/>
    <col min="4856" max="4856" width="15.7265625" style="665" customWidth="1"/>
    <col min="4857" max="4857" width="13.1796875" style="665" customWidth="1"/>
    <col min="4858" max="4858" width="14.453125" style="665" customWidth="1"/>
    <col min="4859" max="4859" width="14" style="665" customWidth="1"/>
    <col min="4860" max="4862" width="9.1796875" style="665" customWidth="1"/>
    <col min="4863" max="4863" width="15.26953125" style="665" customWidth="1"/>
    <col min="4864" max="4866" width="9.1796875" style="665"/>
    <col min="4867" max="4867" width="7" style="665" customWidth="1"/>
    <col min="4868" max="4868" width="35.453125" style="665" customWidth="1"/>
    <col min="4869" max="4869" width="11.26953125" style="665" customWidth="1"/>
    <col min="4870" max="4870" width="15.54296875" style="665" customWidth="1"/>
    <col min="4871" max="4871" width="13.7265625" style="665" customWidth="1"/>
    <col min="4872" max="4872" width="15.1796875" style="665" customWidth="1"/>
    <col min="4873" max="4873" width="14.453125" style="665" customWidth="1"/>
    <col min="4874" max="4876" width="0" style="665" hidden="1" customWidth="1"/>
    <col min="4877" max="4877" width="13.54296875" style="665" customWidth="1"/>
    <col min="4878" max="4878" width="12.54296875" style="665" customWidth="1"/>
    <col min="4879" max="4879" width="13.453125" style="665" customWidth="1"/>
    <col min="4880" max="4880" width="11.1796875" style="665" customWidth="1"/>
    <col min="4881" max="4881" width="0" style="665" hidden="1" customWidth="1"/>
    <col min="4882" max="4882" width="8.1796875" style="665" customWidth="1"/>
    <col min="4883" max="4883" width="0" style="665" hidden="1" customWidth="1"/>
    <col min="4884" max="4884" width="9.453125" style="665" customWidth="1"/>
    <col min="4885" max="5100" width="9.1796875" style="665"/>
    <col min="5101" max="5101" width="6.1796875" style="665" customWidth="1"/>
    <col min="5102" max="5102" width="37.54296875" style="665" customWidth="1"/>
    <col min="5103" max="5103" width="13.26953125" style="665" customWidth="1"/>
    <col min="5104" max="5104" width="19.54296875" style="665" customWidth="1"/>
    <col min="5105" max="5105" width="11.81640625" style="665" customWidth="1"/>
    <col min="5106" max="5106" width="14.54296875" style="665" customWidth="1"/>
    <col min="5107" max="5107" width="12" style="665" customWidth="1"/>
    <col min="5108" max="5108" width="11.7265625" style="665" customWidth="1"/>
    <col min="5109" max="5109" width="12.81640625" style="665" customWidth="1"/>
    <col min="5110" max="5110" width="13.26953125" style="665" customWidth="1"/>
    <col min="5111" max="5111" width="12" style="665" customWidth="1"/>
    <col min="5112" max="5112" width="15.7265625" style="665" customWidth="1"/>
    <col min="5113" max="5113" width="13.1796875" style="665" customWidth="1"/>
    <col min="5114" max="5114" width="14.453125" style="665" customWidth="1"/>
    <col min="5115" max="5115" width="14" style="665" customWidth="1"/>
    <col min="5116" max="5118" width="9.1796875" style="665" customWidth="1"/>
    <col min="5119" max="5119" width="15.26953125" style="665" customWidth="1"/>
    <col min="5120" max="5122" width="9.1796875" style="665"/>
    <col min="5123" max="5123" width="7" style="665" customWidth="1"/>
    <col min="5124" max="5124" width="35.453125" style="665" customWidth="1"/>
    <col min="5125" max="5125" width="11.26953125" style="665" customWidth="1"/>
    <col min="5126" max="5126" width="15.54296875" style="665" customWidth="1"/>
    <col min="5127" max="5127" width="13.7265625" style="665" customWidth="1"/>
    <col min="5128" max="5128" width="15.1796875" style="665" customWidth="1"/>
    <col min="5129" max="5129" width="14.453125" style="665" customWidth="1"/>
    <col min="5130" max="5132" width="0" style="665" hidden="1" customWidth="1"/>
    <col min="5133" max="5133" width="13.54296875" style="665" customWidth="1"/>
    <col min="5134" max="5134" width="12.54296875" style="665" customWidth="1"/>
    <col min="5135" max="5135" width="13.453125" style="665" customWidth="1"/>
    <col min="5136" max="5136" width="11.1796875" style="665" customWidth="1"/>
    <col min="5137" max="5137" width="0" style="665" hidden="1" customWidth="1"/>
    <col min="5138" max="5138" width="8.1796875" style="665" customWidth="1"/>
    <col min="5139" max="5139" width="0" style="665" hidden="1" customWidth="1"/>
    <col min="5140" max="5140" width="9.453125" style="665" customWidth="1"/>
    <col min="5141" max="5356" width="9.1796875" style="665"/>
    <col min="5357" max="5357" width="6.1796875" style="665" customWidth="1"/>
    <col min="5358" max="5358" width="37.54296875" style="665" customWidth="1"/>
    <col min="5359" max="5359" width="13.26953125" style="665" customWidth="1"/>
    <col min="5360" max="5360" width="19.54296875" style="665" customWidth="1"/>
    <col min="5361" max="5361" width="11.81640625" style="665" customWidth="1"/>
    <col min="5362" max="5362" width="14.54296875" style="665" customWidth="1"/>
    <col min="5363" max="5363" width="12" style="665" customWidth="1"/>
    <col min="5364" max="5364" width="11.7265625" style="665" customWidth="1"/>
    <col min="5365" max="5365" width="12.81640625" style="665" customWidth="1"/>
    <col min="5366" max="5366" width="13.26953125" style="665" customWidth="1"/>
    <col min="5367" max="5367" width="12" style="665" customWidth="1"/>
    <col min="5368" max="5368" width="15.7265625" style="665" customWidth="1"/>
    <col min="5369" max="5369" width="13.1796875" style="665" customWidth="1"/>
    <col min="5370" max="5370" width="14.453125" style="665" customWidth="1"/>
    <col min="5371" max="5371" width="14" style="665" customWidth="1"/>
    <col min="5372" max="5374" width="9.1796875" style="665" customWidth="1"/>
    <col min="5375" max="5375" width="15.26953125" style="665" customWidth="1"/>
    <col min="5376" max="5378" width="9.1796875" style="665"/>
    <col min="5379" max="5379" width="7" style="665" customWidth="1"/>
    <col min="5380" max="5380" width="35.453125" style="665" customWidth="1"/>
    <col min="5381" max="5381" width="11.26953125" style="665" customWidth="1"/>
    <col min="5382" max="5382" width="15.54296875" style="665" customWidth="1"/>
    <col min="5383" max="5383" width="13.7265625" style="665" customWidth="1"/>
    <col min="5384" max="5384" width="15.1796875" style="665" customWidth="1"/>
    <col min="5385" max="5385" width="14.453125" style="665" customWidth="1"/>
    <col min="5386" max="5388" width="0" style="665" hidden="1" customWidth="1"/>
    <col min="5389" max="5389" width="13.54296875" style="665" customWidth="1"/>
    <col min="5390" max="5390" width="12.54296875" style="665" customWidth="1"/>
    <col min="5391" max="5391" width="13.453125" style="665" customWidth="1"/>
    <col min="5392" max="5392" width="11.1796875" style="665" customWidth="1"/>
    <col min="5393" max="5393" width="0" style="665" hidden="1" customWidth="1"/>
    <col min="5394" max="5394" width="8.1796875" style="665" customWidth="1"/>
    <col min="5395" max="5395" width="0" style="665" hidden="1" customWidth="1"/>
    <col min="5396" max="5396" width="9.453125" style="665" customWidth="1"/>
    <col min="5397" max="5612" width="9.1796875" style="665"/>
    <col min="5613" max="5613" width="6.1796875" style="665" customWidth="1"/>
    <col min="5614" max="5614" width="37.54296875" style="665" customWidth="1"/>
    <col min="5615" max="5615" width="13.26953125" style="665" customWidth="1"/>
    <col min="5616" max="5616" width="19.54296875" style="665" customWidth="1"/>
    <col min="5617" max="5617" width="11.81640625" style="665" customWidth="1"/>
    <col min="5618" max="5618" width="14.54296875" style="665" customWidth="1"/>
    <col min="5619" max="5619" width="12" style="665" customWidth="1"/>
    <col min="5620" max="5620" width="11.7265625" style="665" customWidth="1"/>
    <col min="5621" max="5621" width="12.81640625" style="665" customWidth="1"/>
    <col min="5622" max="5622" width="13.26953125" style="665" customWidth="1"/>
    <col min="5623" max="5623" width="12" style="665" customWidth="1"/>
    <col min="5624" max="5624" width="15.7265625" style="665" customWidth="1"/>
    <col min="5625" max="5625" width="13.1796875" style="665" customWidth="1"/>
    <col min="5626" max="5626" width="14.453125" style="665" customWidth="1"/>
    <col min="5627" max="5627" width="14" style="665" customWidth="1"/>
    <col min="5628" max="5630" width="9.1796875" style="665" customWidth="1"/>
    <col min="5631" max="5631" width="15.26953125" style="665" customWidth="1"/>
    <col min="5632" max="5634" width="9.1796875" style="665"/>
    <col min="5635" max="5635" width="7" style="665" customWidth="1"/>
    <col min="5636" max="5636" width="35.453125" style="665" customWidth="1"/>
    <col min="5637" max="5637" width="11.26953125" style="665" customWidth="1"/>
    <col min="5638" max="5638" width="15.54296875" style="665" customWidth="1"/>
    <col min="5639" max="5639" width="13.7265625" style="665" customWidth="1"/>
    <col min="5640" max="5640" width="15.1796875" style="665" customWidth="1"/>
    <col min="5641" max="5641" width="14.453125" style="665" customWidth="1"/>
    <col min="5642" max="5644" width="0" style="665" hidden="1" customWidth="1"/>
    <col min="5645" max="5645" width="13.54296875" style="665" customWidth="1"/>
    <col min="5646" max="5646" width="12.54296875" style="665" customWidth="1"/>
    <col min="5647" max="5647" width="13.453125" style="665" customWidth="1"/>
    <col min="5648" max="5648" width="11.1796875" style="665" customWidth="1"/>
    <col min="5649" max="5649" width="0" style="665" hidden="1" customWidth="1"/>
    <col min="5650" max="5650" width="8.1796875" style="665" customWidth="1"/>
    <col min="5651" max="5651" width="0" style="665" hidden="1" customWidth="1"/>
    <col min="5652" max="5652" width="9.453125" style="665" customWidth="1"/>
    <col min="5653" max="5868" width="9.1796875" style="665"/>
    <col min="5869" max="5869" width="6.1796875" style="665" customWidth="1"/>
    <col min="5870" max="5870" width="37.54296875" style="665" customWidth="1"/>
    <col min="5871" max="5871" width="13.26953125" style="665" customWidth="1"/>
    <col min="5872" max="5872" width="19.54296875" style="665" customWidth="1"/>
    <col min="5873" max="5873" width="11.81640625" style="665" customWidth="1"/>
    <col min="5874" max="5874" width="14.54296875" style="665" customWidth="1"/>
    <col min="5875" max="5875" width="12" style="665" customWidth="1"/>
    <col min="5876" max="5876" width="11.7265625" style="665" customWidth="1"/>
    <col min="5877" max="5877" width="12.81640625" style="665" customWidth="1"/>
    <col min="5878" max="5878" width="13.26953125" style="665" customWidth="1"/>
    <col min="5879" max="5879" width="12" style="665" customWidth="1"/>
    <col min="5880" max="5880" width="15.7265625" style="665" customWidth="1"/>
    <col min="5881" max="5881" width="13.1796875" style="665" customWidth="1"/>
    <col min="5882" max="5882" width="14.453125" style="665" customWidth="1"/>
    <col min="5883" max="5883" width="14" style="665" customWidth="1"/>
    <col min="5884" max="5886" width="9.1796875" style="665" customWidth="1"/>
    <col min="5887" max="5887" width="15.26953125" style="665" customWidth="1"/>
    <col min="5888" max="5890" width="9.1796875" style="665"/>
    <col min="5891" max="5891" width="7" style="665" customWidth="1"/>
    <col min="5892" max="5892" width="35.453125" style="665" customWidth="1"/>
    <col min="5893" max="5893" width="11.26953125" style="665" customWidth="1"/>
    <col min="5894" max="5894" width="15.54296875" style="665" customWidth="1"/>
    <col min="5895" max="5895" width="13.7265625" style="665" customWidth="1"/>
    <col min="5896" max="5896" width="15.1796875" style="665" customWidth="1"/>
    <col min="5897" max="5897" width="14.453125" style="665" customWidth="1"/>
    <col min="5898" max="5900" width="0" style="665" hidden="1" customWidth="1"/>
    <col min="5901" max="5901" width="13.54296875" style="665" customWidth="1"/>
    <col min="5902" max="5902" width="12.54296875" style="665" customWidth="1"/>
    <col min="5903" max="5903" width="13.453125" style="665" customWidth="1"/>
    <col min="5904" max="5904" width="11.1796875" style="665" customWidth="1"/>
    <col min="5905" max="5905" width="0" style="665" hidden="1" customWidth="1"/>
    <col min="5906" max="5906" width="8.1796875" style="665" customWidth="1"/>
    <col min="5907" max="5907" width="0" style="665" hidden="1" customWidth="1"/>
    <col min="5908" max="5908" width="9.453125" style="665" customWidth="1"/>
    <col min="5909" max="6124" width="9.1796875" style="665"/>
    <col min="6125" max="6125" width="6.1796875" style="665" customWidth="1"/>
    <col min="6126" max="6126" width="37.54296875" style="665" customWidth="1"/>
    <col min="6127" max="6127" width="13.26953125" style="665" customWidth="1"/>
    <col min="6128" max="6128" width="19.54296875" style="665" customWidth="1"/>
    <col min="6129" max="6129" width="11.81640625" style="665" customWidth="1"/>
    <col min="6130" max="6130" width="14.54296875" style="665" customWidth="1"/>
    <col min="6131" max="6131" width="12" style="665" customWidth="1"/>
    <col min="6132" max="6132" width="11.7265625" style="665" customWidth="1"/>
    <col min="6133" max="6133" width="12.81640625" style="665" customWidth="1"/>
    <col min="6134" max="6134" width="13.26953125" style="665" customWidth="1"/>
    <col min="6135" max="6135" width="12" style="665" customWidth="1"/>
    <col min="6136" max="6136" width="15.7265625" style="665" customWidth="1"/>
    <col min="6137" max="6137" width="13.1796875" style="665" customWidth="1"/>
    <col min="6138" max="6138" width="14.453125" style="665" customWidth="1"/>
    <col min="6139" max="6139" width="14" style="665" customWidth="1"/>
    <col min="6140" max="6142" width="9.1796875" style="665" customWidth="1"/>
    <col min="6143" max="6143" width="15.26953125" style="665" customWidth="1"/>
    <col min="6144" max="6146" width="9.1796875" style="665"/>
    <col min="6147" max="6147" width="7" style="665" customWidth="1"/>
    <col min="6148" max="6148" width="35.453125" style="665" customWidth="1"/>
    <col min="6149" max="6149" width="11.26953125" style="665" customWidth="1"/>
    <col min="6150" max="6150" width="15.54296875" style="665" customWidth="1"/>
    <col min="6151" max="6151" width="13.7265625" style="665" customWidth="1"/>
    <col min="6152" max="6152" width="15.1796875" style="665" customWidth="1"/>
    <col min="6153" max="6153" width="14.453125" style="665" customWidth="1"/>
    <col min="6154" max="6156" width="0" style="665" hidden="1" customWidth="1"/>
    <col min="6157" max="6157" width="13.54296875" style="665" customWidth="1"/>
    <col min="6158" max="6158" width="12.54296875" style="665" customWidth="1"/>
    <col min="6159" max="6159" width="13.453125" style="665" customWidth="1"/>
    <col min="6160" max="6160" width="11.1796875" style="665" customWidth="1"/>
    <col min="6161" max="6161" width="0" style="665" hidden="1" customWidth="1"/>
    <col min="6162" max="6162" width="8.1796875" style="665" customWidth="1"/>
    <col min="6163" max="6163" width="0" style="665" hidden="1" customWidth="1"/>
    <col min="6164" max="6164" width="9.453125" style="665" customWidth="1"/>
    <col min="6165" max="6380" width="9.1796875" style="665"/>
    <col min="6381" max="6381" width="6.1796875" style="665" customWidth="1"/>
    <col min="6382" max="6382" width="37.54296875" style="665" customWidth="1"/>
    <col min="6383" max="6383" width="13.26953125" style="665" customWidth="1"/>
    <col min="6384" max="6384" width="19.54296875" style="665" customWidth="1"/>
    <col min="6385" max="6385" width="11.81640625" style="665" customWidth="1"/>
    <col min="6386" max="6386" width="14.54296875" style="665" customWidth="1"/>
    <col min="6387" max="6387" width="12" style="665" customWidth="1"/>
    <col min="6388" max="6388" width="11.7265625" style="665" customWidth="1"/>
    <col min="6389" max="6389" width="12.81640625" style="665" customWidth="1"/>
    <col min="6390" max="6390" width="13.26953125" style="665" customWidth="1"/>
    <col min="6391" max="6391" width="12" style="665" customWidth="1"/>
    <col min="6392" max="6392" width="15.7265625" style="665" customWidth="1"/>
    <col min="6393" max="6393" width="13.1796875" style="665" customWidth="1"/>
    <col min="6394" max="6394" width="14.453125" style="665" customWidth="1"/>
    <col min="6395" max="6395" width="14" style="665" customWidth="1"/>
    <col min="6396" max="6398" width="9.1796875" style="665" customWidth="1"/>
    <col min="6399" max="6399" width="15.26953125" style="665" customWidth="1"/>
    <col min="6400" max="6402" width="9.1796875" style="665"/>
    <col min="6403" max="6403" width="7" style="665" customWidth="1"/>
    <col min="6404" max="6404" width="35.453125" style="665" customWidth="1"/>
    <col min="6405" max="6405" width="11.26953125" style="665" customWidth="1"/>
    <col min="6406" max="6406" width="15.54296875" style="665" customWidth="1"/>
    <col min="6407" max="6407" width="13.7265625" style="665" customWidth="1"/>
    <col min="6408" max="6408" width="15.1796875" style="665" customWidth="1"/>
    <col min="6409" max="6409" width="14.453125" style="665" customWidth="1"/>
    <col min="6410" max="6412" width="0" style="665" hidden="1" customWidth="1"/>
    <col min="6413" max="6413" width="13.54296875" style="665" customWidth="1"/>
    <col min="6414" max="6414" width="12.54296875" style="665" customWidth="1"/>
    <col min="6415" max="6415" width="13.453125" style="665" customWidth="1"/>
    <col min="6416" max="6416" width="11.1796875" style="665" customWidth="1"/>
    <col min="6417" max="6417" width="0" style="665" hidden="1" customWidth="1"/>
    <col min="6418" max="6418" width="8.1796875" style="665" customWidth="1"/>
    <col min="6419" max="6419" width="0" style="665" hidden="1" customWidth="1"/>
    <col min="6420" max="6420" width="9.453125" style="665" customWidth="1"/>
    <col min="6421" max="6636" width="9.1796875" style="665"/>
    <col min="6637" max="6637" width="6.1796875" style="665" customWidth="1"/>
    <col min="6638" max="6638" width="37.54296875" style="665" customWidth="1"/>
    <col min="6639" max="6639" width="13.26953125" style="665" customWidth="1"/>
    <col min="6640" max="6640" width="19.54296875" style="665" customWidth="1"/>
    <col min="6641" max="6641" width="11.81640625" style="665" customWidth="1"/>
    <col min="6642" max="6642" width="14.54296875" style="665" customWidth="1"/>
    <col min="6643" max="6643" width="12" style="665" customWidth="1"/>
    <col min="6644" max="6644" width="11.7265625" style="665" customWidth="1"/>
    <col min="6645" max="6645" width="12.81640625" style="665" customWidth="1"/>
    <col min="6646" max="6646" width="13.26953125" style="665" customWidth="1"/>
    <col min="6647" max="6647" width="12" style="665" customWidth="1"/>
    <col min="6648" max="6648" width="15.7265625" style="665" customWidth="1"/>
    <col min="6649" max="6649" width="13.1796875" style="665" customWidth="1"/>
    <col min="6650" max="6650" width="14.453125" style="665" customWidth="1"/>
    <col min="6651" max="6651" width="14" style="665" customWidth="1"/>
    <col min="6652" max="6654" width="9.1796875" style="665" customWidth="1"/>
    <col min="6655" max="6655" width="15.26953125" style="665" customWidth="1"/>
    <col min="6656" max="6658" width="9.1796875" style="665"/>
    <col min="6659" max="6659" width="7" style="665" customWidth="1"/>
    <col min="6660" max="6660" width="35.453125" style="665" customWidth="1"/>
    <col min="6661" max="6661" width="11.26953125" style="665" customWidth="1"/>
    <col min="6662" max="6662" width="15.54296875" style="665" customWidth="1"/>
    <col min="6663" max="6663" width="13.7265625" style="665" customWidth="1"/>
    <col min="6664" max="6664" width="15.1796875" style="665" customWidth="1"/>
    <col min="6665" max="6665" width="14.453125" style="665" customWidth="1"/>
    <col min="6666" max="6668" width="0" style="665" hidden="1" customWidth="1"/>
    <col min="6669" max="6669" width="13.54296875" style="665" customWidth="1"/>
    <col min="6670" max="6670" width="12.54296875" style="665" customWidth="1"/>
    <col min="6671" max="6671" width="13.453125" style="665" customWidth="1"/>
    <col min="6672" max="6672" width="11.1796875" style="665" customWidth="1"/>
    <col min="6673" max="6673" width="0" style="665" hidden="1" customWidth="1"/>
    <col min="6674" max="6674" width="8.1796875" style="665" customWidth="1"/>
    <col min="6675" max="6675" width="0" style="665" hidden="1" customWidth="1"/>
    <col min="6676" max="6676" width="9.453125" style="665" customWidth="1"/>
    <col min="6677" max="6892" width="9.1796875" style="665"/>
    <col min="6893" max="6893" width="6.1796875" style="665" customWidth="1"/>
    <col min="6894" max="6894" width="37.54296875" style="665" customWidth="1"/>
    <col min="6895" max="6895" width="13.26953125" style="665" customWidth="1"/>
    <col min="6896" max="6896" width="19.54296875" style="665" customWidth="1"/>
    <col min="6897" max="6897" width="11.81640625" style="665" customWidth="1"/>
    <col min="6898" max="6898" width="14.54296875" style="665" customWidth="1"/>
    <col min="6899" max="6899" width="12" style="665" customWidth="1"/>
    <col min="6900" max="6900" width="11.7265625" style="665" customWidth="1"/>
    <col min="6901" max="6901" width="12.81640625" style="665" customWidth="1"/>
    <col min="6902" max="6902" width="13.26953125" style="665" customWidth="1"/>
    <col min="6903" max="6903" width="12" style="665" customWidth="1"/>
    <col min="6904" max="6904" width="15.7265625" style="665" customWidth="1"/>
    <col min="6905" max="6905" width="13.1796875" style="665" customWidth="1"/>
    <col min="6906" max="6906" width="14.453125" style="665" customWidth="1"/>
    <col min="6907" max="6907" width="14" style="665" customWidth="1"/>
    <col min="6908" max="6910" width="9.1796875" style="665" customWidth="1"/>
    <col min="6911" max="6911" width="15.26953125" style="665" customWidth="1"/>
    <col min="6912" max="6914" width="9.1796875" style="665"/>
    <col min="6915" max="6915" width="7" style="665" customWidth="1"/>
    <col min="6916" max="6916" width="35.453125" style="665" customWidth="1"/>
    <col min="6917" max="6917" width="11.26953125" style="665" customWidth="1"/>
    <col min="6918" max="6918" width="15.54296875" style="665" customWidth="1"/>
    <col min="6919" max="6919" width="13.7265625" style="665" customWidth="1"/>
    <col min="6920" max="6920" width="15.1796875" style="665" customWidth="1"/>
    <col min="6921" max="6921" width="14.453125" style="665" customWidth="1"/>
    <col min="6922" max="6924" width="0" style="665" hidden="1" customWidth="1"/>
    <col min="6925" max="6925" width="13.54296875" style="665" customWidth="1"/>
    <col min="6926" max="6926" width="12.54296875" style="665" customWidth="1"/>
    <col min="6927" max="6927" width="13.453125" style="665" customWidth="1"/>
    <col min="6928" max="6928" width="11.1796875" style="665" customWidth="1"/>
    <col min="6929" max="6929" width="0" style="665" hidden="1" customWidth="1"/>
    <col min="6930" max="6930" width="8.1796875" style="665" customWidth="1"/>
    <col min="6931" max="6931" width="0" style="665" hidden="1" customWidth="1"/>
    <col min="6932" max="6932" width="9.453125" style="665" customWidth="1"/>
    <col min="6933" max="7148" width="9.1796875" style="665"/>
    <col min="7149" max="7149" width="6.1796875" style="665" customWidth="1"/>
    <col min="7150" max="7150" width="37.54296875" style="665" customWidth="1"/>
    <col min="7151" max="7151" width="13.26953125" style="665" customWidth="1"/>
    <col min="7152" max="7152" width="19.54296875" style="665" customWidth="1"/>
    <col min="7153" max="7153" width="11.81640625" style="665" customWidth="1"/>
    <col min="7154" max="7154" width="14.54296875" style="665" customWidth="1"/>
    <col min="7155" max="7155" width="12" style="665" customWidth="1"/>
    <col min="7156" max="7156" width="11.7265625" style="665" customWidth="1"/>
    <col min="7157" max="7157" width="12.81640625" style="665" customWidth="1"/>
    <col min="7158" max="7158" width="13.26953125" style="665" customWidth="1"/>
    <col min="7159" max="7159" width="12" style="665" customWidth="1"/>
    <col min="7160" max="7160" width="15.7265625" style="665" customWidth="1"/>
    <col min="7161" max="7161" width="13.1796875" style="665" customWidth="1"/>
    <col min="7162" max="7162" width="14.453125" style="665" customWidth="1"/>
    <col min="7163" max="7163" width="14" style="665" customWidth="1"/>
    <col min="7164" max="7166" width="9.1796875" style="665" customWidth="1"/>
    <col min="7167" max="7167" width="15.26953125" style="665" customWidth="1"/>
    <col min="7168" max="7170" width="9.1796875" style="665"/>
    <col min="7171" max="7171" width="7" style="665" customWidth="1"/>
    <col min="7172" max="7172" width="35.453125" style="665" customWidth="1"/>
    <col min="7173" max="7173" width="11.26953125" style="665" customWidth="1"/>
    <col min="7174" max="7174" width="15.54296875" style="665" customWidth="1"/>
    <col min="7175" max="7175" width="13.7265625" style="665" customWidth="1"/>
    <col min="7176" max="7176" width="15.1796875" style="665" customWidth="1"/>
    <col min="7177" max="7177" width="14.453125" style="665" customWidth="1"/>
    <col min="7178" max="7180" width="0" style="665" hidden="1" customWidth="1"/>
    <col min="7181" max="7181" width="13.54296875" style="665" customWidth="1"/>
    <col min="7182" max="7182" width="12.54296875" style="665" customWidth="1"/>
    <col min="7183" max="7183" width="13.453125" style="665" customWidth="1"/>
    <col min="7184" max="7184" width="11.1796875" style="665" customWidth="1"/>
    <col min="7185" max="7185" width="0" style="665" hidden="1" customWidth="1"/>
    <col min="7186" max="7186" width="8.1796875" style="665" customWidth="1"/>
    <col min="7187" max="7187" width="0" style="665" hidden="1" customWidth="1"/>
    <col min="7188" max="7188" width="9.453125" style="665" customWidth="1"/>
    <col min="7189" max="7404" width="9.1796875" style="665"/>
    <col min="7405" max="7405" width="6.1796875" style="665" customWidth="1"/>
    <col min="7406" max="7406" width="37.54296875" style="665" customWidth="1"/>
    <col min="7407" max="7407" width="13.26953125" style="665" customWidth="1"/>
    <col min="7408" max="7408" width="19.54296875" style="665" customWidth="1"/>
    <col min="7409" max="7409" width="11.81640625" style="665" customWidth="1"/>
    <col min="7410" max="7410" width="14.54296875" style="665" customWidth="1"/>
    <col min="7411" max="7411" width="12" style="665" customWidth="1"/>
    <col min="7412" max="7412" width="11.7265625" style="665" customWidth="1"/>
    <col min="7413" max="7413" width="12.81640625" style="665" customWidth="1"/>
    <col min="7414" max="7414" width="13.26953125" style="665" customWidth="1"/>
    <col min="7415" max="7415" width="12" style="665" customWidth="1"/>
    <col min="7416" max="7416" width="15.7265625" style="665" customWidth="1"/>
    <col min="7417" max="7417" width="13.1796875" style="665" customWidth="1"/>
    <col min="7418" max="7418" width="14.453125" style="665" customWidth="1"/>
    <col min="7419" max="7419" width="14" style="665" customWidth="1"/>
    <col min="7420" max="7422" width="9.1796875" style="665" customWidth="1"/>
    <col min="7423" max="7423" width="15.26953125" style="665" customWidth="1"/>
    <col min="7424" max="7426" width="9.1796875" style="665"/>
    <col min="7427" max="7427" width="7" style="665" customWidth="1"/>
    <col min="7428" max="7428" width="35.453125" style="665" customWidth="1"/>
    <col min="7429" max="7429" width="11.26953125" style="665" customWidth="1"/>
    <col min="7430" max="7430" width="15.54296875" style="665" customWidth="1"/>
    <col min="7431" max="7431" width="13.7265625" style="665" customWidth="1"/>
    <col min="7432" max="7432" width="15.1796875" style="665" customWidth="1"/>
    <col min="7433" max="7433" width="14.453125" style="665" customWidth="1"/>
    <col min="7434" max="7436" width="0" style="665" hidden="1" customWidth="1"/>
    <col min="7437" max="7437" width="13.54296875" style="665" customWidth="1"/>
    <col min="7438" max="7438" width="12.54296875" style="665" customWidth="1"/>
    <col min="7439" max="7439" width="13.453125" style="665" customWidth="1"/>
    <col min="7440" max="7440" width="11.1796875" style="665" customWidth="1"/>
    <col min="7441" max="7441" width="0" style="665" hidden="1" customWidth="1"/>
    <col min="7442" max="7442" width="8.1796875" style="665" customWidth="1"/>
    <col min="7443" max="7443" width="0" style="665" hidden="1" customWidth="1"/>
    <col min="7444" max="7444" width="9.453125" style="665" customWidth="1"/>
    <col min="7445" max="7660" width="9.1796875" style="665"/>
    <col min="7661" max="7661" width="6.1796875" style="665" customWidth="1"/>
    <col min="7662" max="7662" width="37.54296875" style="665" customWidth="1"/>
    <col min="7663" max="7663" width="13.26953125" style="665" customWidth="1"/>
    <col min="7664" max="7664" width="19.54296875" style="665" customWidth="1"/>
    <col min="7665" max="7665" width="11.81640625" style="665" customWidth="1"/>
    <col min="7666" max="7666" width="14.54296875" style="665" customWidth="1"/>
    <col min="7667" max="7667" width="12" style="665" customWidth="1"/>
    <col min="7668" max="7668" width="11.7265625" style="665" customWidth="1"/>
    <col min="7669" max="7669" width="12.81640625" style="665" customWidth="1"/>
    <col min="7670" max="7670" width="13.26953125" style="665" customWidth="1"/>
    <col min="7671" max="7671" width="12" style="665" customWidth="1"/>
    <col min="7672" max="7672" width="15.7265625" style="665" customWidth="1"/>
    <col min="7673" max="7673" width="13.1796875" style="665" customWidth="1"/>
    <col min="7674" max="7674" width="14.453125" style="665" customWidth="1"/>
    <col min="7675" max="7675" width="14" style="665" customWidth="1"/>
    <col min="7676" max="7678" width="9.1796875" style="665" customWidth="1"/>
    <col min="7679" max="7679" width="15.26953125" style="665" customWidth="1"/>
    <col min="7680" max="7682" width="9.1796875" style="665"/>
    <col min="7683" max="7683" width="7" style="665" customWidth="1"/>
    <col min="7684" max="7684" width="35.453125" style="665" customWidth="1"/>
    <col min="7685" max="7685" width="11.26953125" style="665" customWidth="1"/>
    <col min="7686" max="7686" width="15.54296875" style="665" customWidth="1"/>
    <col min="7687" max="7687" width="13.7265625" style="665" customWidth="1"/>
    <col min="7688" max="7688" width="15.1796875" style="665" customWidth="1"/>
    <col min="7689" max="7689" width="14.453125" style="665" customWidth="1"/>
    <col min="7690" max="7692" width="0" style="665" hidden="1" customWidth="1"/>
    <col min="7693" max="7693" width="13.54296875" style="665" customWidth="1"/>
    <col min="7694" max="7694" width="12.54296875" style="665" customWidth="1"/>
    <col min="7695" max="7695" width="13.453125" style="665" customWidth="1"/>
    <col min="7696" max="7696" width="11.1796875" style="665" customWidth="1"/>
    <col min="7697" max="7697" width="0" style="665" hidden="1" customWidth="1"/>
    <col min="7698" max="7698" width="8.1796875" style="665" customWidth="1"/>
    <col min="7699" max="7699" width="0" style="665" hidden="1" customWidth="1"/>
    <col min="7700" max="7700" width="9.453125" style="665" customWidth="1"/>
    <col min="7701" max="7916" width="9.1796875" style="665"/>
    <col min="7917" max="7917" width="6.1796875" style="665" customWidth="1"/>
    <col min="7918" max="7918" width="37.54296875" style="665" customWidth="1"/>
    <col min="7919" max="7919" width="13.26953125" style="665" customWidth="1"/>
    <col min="7920" max="7920" width="19.54296875" style="665" customWidth="1"/>
    <col min="7921" max="7921" width="11.81640625" style="665" customWidth="1"/>
    <col min="7922" max="7922" width="14.54296875" style="665" customWidth="1"/>
    <col min="7923" max="7923" width="12" style="665" customWidth="1"/>
    <col min="7924" max="7924" width="11.7265625" style="665" customWidth="1"/>
    <col min="7925" max="7925" width="12.81640625" style="665" customWidth="1"/>
    <col min="7926" max="7926" width="13.26953125" style="665" customWidth="1"/>
    <col min="7927" max="7927" width="12" style="665" customWidth="1"/>
    <col min="7928" max="7928" width="15.7265625" style="665" customWidth="1"/>
    <col min="7929" max="7929" width="13.1796875" style="665" customWidth="1"/>
    <col min="7930" max="7930" width="14.453125" style="665" customWidth="1"/>
    <col min="7931" max="7931" width="14" style="665" customWidth="1"/>
    <col min="7932" max="7934" width="9.1796875" style="665" customWidth="1"/>
    <col min="7935" max="7935" width="15.26953125" style="665" customWidth="1"/>
    <col min="7936" max="7938" width="9.1796875" style="665"/>
    <col min="7939" max="7939" width="7" style="665" customWidth="1"/>
    <col min="7940" max="7940" width="35.453125" style="665" customWidth="1"/>
    <col min="7941" max="7941" width="11.26953125" style="665" customWidth="1"/>
    <col min="7942" max="7942" width="15.54296875" style="665" customWidth="1"/>
    <col min="7943" max="7943" width="13.7265625" style="665" customWidth="1"/>
    <col min="7944" max="7944" width="15.1796875" style="665" customWidth="1"/>
    <col min="7945" max="7945" width="14.453125" style="665" customWidth="1"/>
    <col min="7946" max="7948" width="0" style="665" hidden="1" customWidth="1"/>
    <col min="7949" max="7949" width="13.54296875" style="665" customWidth="1"/>
    <col min="7950" max="7950" width="12.54296875" style="665" customWidth="1"/>
    <col min="7951" max="7951" width="13.453125" style="665" customWidth="1"/>
    <col min="7952" max="7952" width="11.1796875" style="665" customWidth="1"/>
    <col min="7953" max="7953" width="0" style="665" hidden="1" customWidth="1"/>
    <col min="7954" max="7954" width="8.1796875" style="665" customWidth="1"/>
    <col min="7955" max="7955" width="0" style="665" hidden="1" customWidth="1"/>
    <col min="7956" max="7956" width="9.453125" style="665" customWidth="1"/>
    <col min="7957" max="8172" width="9.1796875" style="665"/>
    <col min="8173" max="8173" width="6.1796875" style="665" customWidth="1"/>
    <col min="8174" max="8174" width="37.54296875" style="665" customWidth="1"/>
    <col min="8175" max="8175" width="13.26953125" style="665" customWidth="1"/>
    <col min="8176" max="8176" width="19.54296875" style="665" customWidth="1"/>
    <col min="8177" max="8177" width="11.81640625" style="665" customWidth="1"/>
    <col min="8178" max="8178" width="14.54296875" style="665" customWidth="1"/>
    <col min="8179" max="8179" width="12" style="665" customWidth="1"/>
    <col min="8180" max="8180" width="11.7265625" style="665" customWidth="1"/>
    <col min="8181" max="8181" width="12.81640625" style="665" customWidth="1"/>
    <col min="8182" max="8182" width="13.26953125" style="665" customWidth="1"/>
    <col min="8183" max="8183" width="12" style="665" customWidth="1"/>
    <col min="8184" max="8184" width="15.7265625" style="665" customWidth="1"/>
    <col min="8185" max="8185" width="13.1796875" style="665" customWidth="1"/>
    <col min="8186" max="8186" width="14.453125" style="665" customWidth="1"/>
    <col min="8187" max="8187" width="14" style="665" customWidth="1"/>
    <col min="8188" max="8190" width="9.1796875" style="665" customWidth="1"/>
    <col min="8191" max="8191" width="15.26953125" style="665" customWidth="1"/>
    <col min="8192" max="8194" width="9.1796875" style="665"/>
    <col min="8195" max="8195" width="7" style="665" customWidth="1"/>
    <col min="8196" max="8196" width="35.453125" style="665" customWidth="1"/>
    <col min="8197" max="8197" width="11.26953125" style="665" customWidth="1"/>
    <col min="8198" max="8198" width="15.54296875" style="665" customWidth="1"/>
    <col min="8199" max="8199" width="13.7265625" style="665" customWidth="1"/>
    <col min="8200" max="8200" width="15.1796875" style="665" customWidth="1"/>
    <col min="8201" max="8201" width="14.453125" style="665" customWidth="1"/>
    <col min="8202" max="8204" width="0" style="665" hidden="1" customWidth="1"/>
    <col min="8205" max="8205" width="13.54296875" style="665" customWidth="1"/>
    <col min="8206" max="8206" width="12.54296875" style="665" customWidth="1"/>
    <col min="8207" max="8207" width="13.453125" style="665" customWidth="1"/>
    <col min="8208" max="8208" width="11.1796875" style="665" customWidth="1"/>
    <col min="8209" max="8209" width="0" style="665" hidden="1" customWidth="1"/>
    <col min="8210" max="8210" width="8.1796875" style="665" customWidth="1"/>
    <col min="8211" max="8211" width="0" style="665" hidden="1" customWidth="1"/>
    <col min="8212" max="8212" width="9.453125" style="665" customWidth="1"/>
    <col min="8213" max="8428" width="9.1796875" style="665"/>
    <col min="8429" max="8429" width="6.1796875" style="665" customWidth="1"/>
    <col min="8430" max="8430" width="37.54296875" style="665" customWidth="1"/>
    <col min="8431" max="8431" width="13.26953125" style="665" customWidth="1"/>
    <col min="8432" max="8432" width="19.54296875" style="665" customWidth="1"/>
    <col min="8433" max="8433" width="11.81640625" style="665" customWidth="1"/>
    <col min="8434" max="8434" width="14.54296875" style="665" customWidth="1"/>
    <col min="8435" max="8435" width="12" style="665" customWidth="1"/>
    <col min="8436" max="8436" width="11.7265625" style="665" customWidth="1"/>
    <col min="8437" max="8437" width="12.81640625" style="665" customWidth="1"/>
    <col min="8438" max="8438" width="13.26953125" style="665" customWidth="1"/>
    <col min="8439" max="8439" width="12" style="665" customWidth="1"/>
    <col min="8440" max="8440" width="15.7265625" style="665" customWidth="1"/>
    <col min="8441" max="8441" width="13.1796875" style="665" customWidth="1"/>
    <col min="8442" max="8442" width="14.453125" style="665" customWidth="1"/>
    <col min="8443" max="8443" width="14" style="665" customWidth="1"/>
    <col min="8444" max="8446" width="9.1796875" style="665" customWidth="1"/>
    <col min="8447" max="8447" width="15.26953125" style="665" customWidth="1"/>
    <col min="8448" max="8450" width="9.1796875" style="665"/>
    <col min="8451" max="8451" width="7" style="665" customWidth="1"/>
    <col min="8452" max="8452" width="35.453125" style="665" customWidth="1"/>
    <col min="8453" max="8453" width="11.26953125" style="665" customWidth="1"/>
    <col min="8454" max="8454" width="15.54296875" style="665" customWidth="1"/>
    <col min="8455" max="8455" width="13.7265625" style="665" customWidth="1"/>
    <col min="8456" max="8456" width="15.1796875" style="665" customWidth="1"/>
    <col min="8457" max="8457" width="14.453125" style="665" customWidth="1"/>
    <col min="8458" max="8460" width="0" style="665" hidden="1" customWidth="1"/>
    <col min="8461" max="8461" width="13.54296875" style="665" customWidth="1"/>
    <col min="8462" max="8462" width="12.54296875" style="665" customWidth="1"/>
    <col min="8463" max="8463" width="13.453125" style="665" customWidth="1"/>
    <col min="8464" max="8464" width="11.1796875" style="665" customWidth="1"/>
    <col min="8465" max="8465" width="0" style="665" hidden="1" customWidth="1"/>
    <col min="8466" max="8466" width="8.1796875" style="665" customWidth="1"/>
    <col min="8467" max="8467" width="0" style="665" hidden="1" customWidth="1"/>
    <col min="8468" max="8468" width="9.453125" style="665" customWidth="1"/>
    <col min="8469" max="8684" width="9.1796875" style="665"/>
    <col min="8685" max="8685" width="6.1796875" style="665" customWidth="1"/>
    <col min="8686" max="8686" width="37.54296875" style="665" customWidth="1"/>
    <col min="8687" max="8687" width="13.26953125" style="665" customWidth="1"/>
    <col min="8688" max="8688" width="19.54296875" style="665" customWidth="1"/>
    <col min="8689" max="8689" width="11.81640625" style="665" customWidth="1"/>
    <col min="8690" max="8690" width="14.54296875" style="665" customWidth="1"/>
    <col min="8691" max="8691" width="12" style="665" customWidth="1"/>
    <col min="8692" max="8692" width="11.7265625" style="665" customWidth="1"/>
    <col min="8693" max="8693" width="12.81640625" style="665" customWidth="1"/>
    <col min="8694" max="8694" width="13.26953125" style="665" customWidth="1"/>
    <col min="8695" max="8695" width="12" style="665" customWidth="1"/>
    <col min="8696" max="8696" width="15.7265625" style="665" customWidth="1"/>
    <col min="8697" max="8697" width="13.1796875" style="665" customWidth="1"/>
    <col min="8698" max="8698" width="14.453125" style="665" customWidth="1"/>
    <col min="8699" max="8699" width="14" style="665" customWidth="1"/>
    <col min="8700" max="8702" width="9.1796875" style="665" customWidth="1"/>
    <col min="8703" max="8703" width="15.26953125" style="665" customWidth="1"/>
    <col min="8704" max="8706" width="9.1796875" style="665"/>
    <col min="8707" max="8707" width="7" style="665" customWidth="1"/>
    <col min="8708" max="8708" width="35.453125" style="665" customWidth="1"/>
    <col min="8709" max="8709" width="11.26953125" style="665" customWidth="1"/>
    <col min="8710" max="8710" width="15.54296875" style="665" customWidth="1"/>
    <col min="8711" max="8711" width="13.7265625" style="665" customWidth="1"/>
    <col min="8712" max="8712" width="15.1796875" style="665" customWidth="1"/>
    <col min="8713" max="8713" width="14.453125" style="665" customWidth="1"/>
    <col min="8714" max="8716" width="0" style="665" hidden="1" customWidth="1"/>
    <col min="8717" max="8717" width="13.54296875" style="665" customWidth="1"/>
    <col min="8718" max="8718" width="12.54296875" style="665" customWidth="1"/>
    <col min="8719" max="8719" width="13.453125" style="665" customWidth="1"/>
    <col min="8720" max="8720" width="11.1796875" style="665" customWidth="1"/>
    <col min="8721" max="8721" width="0" style="665" hidden="1" customWidth="1"/>
    <col min="8722" max="8722" width="8.1796875" style="665" customWidth="1"/>
    <col min="8723" max="8723" width="0" style="665" hidden="1" customWidth="1"/>
    <col min="8724" max="8724" width="9.453125" style="665" customWidth="1"/>
    <col min="8725" max="8940" width="9.1796875" style="665"/>
    <col min="8941" max="8941" width="6.1796875" style="665" customWidth="1"/>
    <col min="8942" max="8942" width="37.54296875" style="665" customWidth="1"/>
    <col min="8943" max="8943" width="13.26953125" style="665" customWidth="1"/>
    <col min="8944" max="8944" width="19.54296875" style="665" customWidth="1"/>
    <col min="8945" max="8945" width="11.81640625" style="665" customWidth="1"/>
    <col min="8946" max="8946" width="14.54296875" style="665" customWidth="1"/>
    <col min="8947" max="8947" width="12" style="665" customWidth="1"/>
    <col min="8948" max="8948" width="11.7265625" style="665" customWidth="1"/>
    <col min="8949" max="8949" width="12.81640625" style="665" customWidth="1"/>
    <col min="8950" max="8950" width="13.26953125" style="665" customWidth="1"/>
    <col min="8951" max="8951" width="12" style="665" customWidth="1"/>
    <col min="8952" max="8952" width="15.7265625" style="665" customWidth="1"/>
    <col min="8953" max="8953" width="13.1796875" style="665" customWidth="1"/>
    <col min="8954" max="8954" width="14.453125" style="665" customWidth="1"/>
    <col min="8955" max="8955" width="14" style="665" customWidth="1"/>
    <col min="8956" max="8958" width="9.1796875" style="665" customWidth="1"/>
    <col min="8959" max="8959" width="15.26953125" style="665" customWidth="1"/>
    <col min="8960" max="8962" width="9.1796875" style="665"/>
    <col min="8963" max="8963" width="7" style="665" customWidth="1"/>
    <col min="8964" max="8964" width="35.453125" style="665" customWidth="1"/>
    <col min="8965" max="8965" width="11.26953125" style="665" customWidth="1"/>
    <col min="8966" max="8966" width="15.54296875" style="665" customWidth="1"/>
    <col min="8967" max="8967" width="13.7265625" style="665" customWidth="1"/>
    <col min="8968" max="8968" width="15.1796875" style="665" customWidth="1"/>
    <col min="8969" max="8969" width="14.453125" style="665" customWidth="1"/>
    <col min="8970" max="8972" width="0" style="665" hidden="1" customWidth="1"/>
    <col min="8973" max="8973" width="13.54296875" style="665" customWidth="1"/>
    <col min="8974" max="8974" width="12.54296875" style="665" customWidth="1"/>
    <col min="8975" max="8975" width="13.453125" style="665" customWidth="1"/>
    <col min="8976" max="8976" width="11.1796875" style="665" customWidth="1"/>
    <col min="8977" max="8977" width="0" style="665" hidden="1" customWidth="1"/>
    <col min="8978" max="8978" width="8.1796875" style="665" customWidth="1"/>
    <col min="8979" max="8979" width="0" style="665" hidden="1" customWidth="1"/>
    <col min="8980" max="8980" width="9.453125" style="665" customWidth="1"/>
    <col min="8981" max="9196" width="9.1796875" style="665"/>
    <col min="9197" max="9197" width="6.1796875" style="665" customWidth="1"/>
    <col min="9198" max="9198" width="37.54296875" style="665" customWidth="1"/>
    <col min="9199" max="9199" width="13.26953125" style="665" customWidth="1"/>
    <col min="9200" max="9200" width="19.54296875" style="665" customWidth="1"/>
    <col min="9201" max="9201" width="11.81640625" style="665" customWidth="1"/>
    <col min="9202" max="9202" width="14.54296875" style="665" customWidth="1"/>
    <col min="9203" max="9203" width="12" style="665" customWidth="1"/>
    <col min="9204" max="9204" width="11.7265625" style="665" customWidth="1"/>
    <col min="9205" max="9205" width="12.81640625" style="665" customWidth="1"/>
    <col min="9206" max="9206" width="13.26953125" style="665" customWidth="1"/>
    <col min="9207" max="9207" width="12" style="665" customWidth="1"/>
    <col min="9208" max="9208" width="15.7265625" style="665" customWidth="1"/>
    <col min="9209" max="9209" width="13.1796875" style="665" customWidth="1"/>
    <col min="9210" max="9210" width="14.453125" style="665" customWidth="1"/>
    <col min="9211" max="9211" width="14" style="665" customWidth="1"/>
    <col min="9212" max="9214" width="9.1796875" style="665" customWidth="1"/>
    <col min="9215" max="9215" width="15.26953125" style="665" customWidth="1"/>
    <col min="9216" max="9218" width="9.1796875" style="665"/>
    <col min="9219" max="9219" width="7" style="665" customWidth="1"/>
    <col min="9220" max="9220" width="35.453125" style="665" customWidth="1"/>
    <col min="9221" max="9221" width="11.26953125" style="665" customWidth="1"/>
    <col min="9222" max="9222" width="15.54296875" style="665" customWidth="1"/>
    <col min="9223" max="9223" width="13.7265625" style="665" customWidth="1"/>
    <col min="9224" max="9224" width="15.1796875" style="665" customWidth="1"/>
    <col min="9225" max="9225" width="14.453125" style="665" customWidth="1"/>
    <col min="9226" max="9228" width="0" style="665" hidden="1" customWidth="1"/>
    <col min="9229" max="9229" width="13.54296875" style="665" customWidth="1"/>
    <col min="9230" max="9230" width="12.54296875" style="665" customWidth="1"/>
    <col min="9231" max="9231" width="13.453125" style="665" customWidth="1"/>
    <col min="9232" max="9232" width="11.1796875" style="665" customWidth="1"/>
    <col min="9233" max="9233" width="0" style="665" hidden="1" customWidth="1"/>
    <col min="9234" max="9234" width="8.1796875" style="665" customWidth="1"/>
    <col min="9235" max="9235" width="0" style="665" hidden="1" customWidth="1"/>
    <col min="9236" max="9236" width="9.453125" style="665" customWidth="1"/>
    <col min="9237" max="9452" width="9.1796875" style="665"/>
    <col min="9453" max="9453" width="6.1796875" style="665" customWidth="1"/>
    <col min="9454" max="9454" width="37.54296875" style="665" customWidth="1"/>
    <col min="9455" max="9455" width="13.26953125" style="665" customWidth="1"/>
    <col min="9456" max="9456" width="19.54296875" style="665" customWidth="1"/>
    <col min="9457" max="9457" width="11.81640625" style="665" customWidth="1"/>
    <col min="9458" max="9458" width="14.54296875" style="665" customWidth="1"/>
    <col min="9459" max="9459" width="12" style="665" customWidth="1"/>
    <col min="9460" max="9460" width="11.7265625" style="665" customWidth="1"/>
    <col min="9461" max="9461" width="12.81640625" style="665" customWidth="1"/>
    <col min="9462" max="9462" width="13.26953125" style="665" customWidth="1"/>
    <col min="9463" max="9463" width="12" style="665" customWidth="1"/>
    <col min="9464" max="9464" width="15.7265625" style="665" customWidth="1"/>
    <col min="9465" max="9465" width="13.1796875" style="665" customWidth="1"/>
    <col min="9466" max="9466" width="14.453125" style="665" customWidth="1"/>
    <col min="9467" max="9467" width="14" style="665" customWidth="1"/>
    <col min="9468" max="9470" width="9.1796875" style="665" customWidth="1"/>
    <col min="9471" max="9471" width="15.26953125" style="665" customWidth="1"/>
    <col min="9472" max="9474" width="9.1796875" style="665"/>
    <col min="9475" max="9475" width="7" style="665" customWidth="1"/>
    <col min="9476" max="9476" width="35.453125" style="665" customWidth="1"/>
    <col min="9477" max="9477" width="11.26953125" style="665" customWidth="1"/>
    <col min="9478" max="9478" width="15.54296875" style="665" customWidth="1"/>
    <col min="9479" max="9479" width="13.7265625" style="665" customWidth="1"/>
    <col min="9480" max="9480" width="15.1796875" style="665" customWidth="1"/>
    <col min="9481" max="9481" width="14.453125" style="665" customWidth="1"/>
    <col min="9482" max="9484" width="0" style="665" hidden="1" customWidth="1"/>
    <col min="9485" max="9485" width="13.54296875" style="665" customWidth="1"/>
    <col min="9486" max="9486" width="12.54296875" style="665" customWidth="1"/>
    <col min="9487" max="9487" width="13.453125" style="665" customWidth="1"/>
    <col min="9488" max="9488" width="11.1796875" style="665" customWidth="1"/>
    <col min="9489" max="9489" width="0" style="665" hidden="1" customWidth="1"/>
    <col min="9490" max="9490" width="8.1796875" style="665" customWidth="1"/>
    <col min="9491" max="9491" width="0" style="665" hidden="1" customWidth="1"/>
    <col min="9492" max="9492" width="9.453125" style="665" customWidth="1"/>
    <col min="9493" max="9708" width="9.1796875" style="665"/>
    <col min="9709" max="9709" width="6.1796875" style="665" customWidth="1"/>
    <col min="9710" max="9710" width="37.54296875" style="665" customWidth="1"/>
    <col min="9711" max="9711" width="13.26953125" style="665" customWidth="1"/>
    <col min="9712" max="9712" width="19.54296875" style="665" customWidth="1"/>
    <col min="9713" max="9713" width="11.81640625" style="665" customWidth="1"/>
    <col min="9714" max="9714" width="14.54296875" style="665" customWidth="1"/>
    <col min="9715" max="9715" width="12" style="665" customWidth="1"/>
    <col min="9716" max="9716" width="11.7265625" style="665" customWidth="1"/>
    <col min="9717" max="9717" width="12.81640625" style="665" customWidth="1"/>
    <col min="9718" max="9718" width="13.26953125" style="665" customWidth="1"/>
    <col min="9719" max="9719" width="12" style="665" customWidth="1"/>
    <col min="9720" max="9720" width="15.7265625" style="665" customWidth="1"/>
    <col min="9721" max="9721" width="13.1796875" style="665" customWidth="1"/>
    <col min="9722" max="9722" width="14.453125" style="665" customWidth="1"/>
    <col min="9723" max="9723" width="14" style="665" customWidth="1"/>
    <col min="9724" max="9726" width="9.1796875" style="665" customWidth="1"/>
    <col min="9727" max="9727" width="15.26953125" style="665" customWidth="1"/>
    <col min="9728" max="9730" width="9.1796875" style="665"/>
    <col min="9731" max="9731" width="7" style="665" customWidth="1"/>
    <col min="9732" max="9732" width="35.453125" style="665" customWidth="1"/>
    <col min="9733" max="9733" width="11.26953125" style="665" customWidth="1"/>
    <col min="9734" max="9734" width="15.54296875" style="665" customWidth="1"/>
    <col min="9735" max="9735" width="13.7265625" style="665" customWidth="1"/>
    <col min="9736" max="9736" width="15.1796875" style="665" customWidth="1"/>
    <col min="9737" max="9737" width="14.453125" style="665" customWidth="1"/>
    <col min="9738" max="9740" width="0" style="665" hidden="1" customWidth="1"/>
    <col min="9741" max="9741" width="13.54296875" style="665" customWidth="1"/>
    <col min="9742" max="9742" width="12.54296875" style="665" customWidth="1"/>
    <col min="9743" max="9743" width="13.453125" style="665" customWidth="1"/>
    <col min="9744" max="9744" width="11.1796875" style="665" customWidth="1"/>
    <col min="9745" max="9745" width="0" style="665" hidden="1" customWidth="1"/>
    <col min="9746" max="9746" width="8.1796875" style="665" customWidth="1"/>
    <col min="9747" max="9747" width="0" style="665" hidden="1" customWidth="1"/>
    <col min="9748" max="9748" width="9.453125" style="665" customWidth="1"/>
    <col min="9749" max="9964" width="9.1796875" style="665"/>
    <col min="9965" max="9965" width="6.1796875" style="665" customWidth="1"/>
    <col min="9966" max="9966" width="37.54296875" style="665" customWidth="1"/>
    <col min="9967" max="9967" width="13.26953125" style="665" customWidth="1"/>
    <col min="9968" max="9968" width="19.54296875" style="665" customWidth="1"/>
    <col min="9969" max="9969" width="11.81640625" style="665" customWidth="1"/>
    <col min="9970" max="9970" width="14.54296875" style="665" customWidth="1"/>
    <col min="9971" max="9971" width="12" style="665" customWidth="1"/>
    <col min="9972" max="9972" width="11.7265625" style="665" customWidth="1"/>
    <col min="9973" max="9973" width="12.81640625" style="665" customWidth="1"/>
    <col min="9974" max="9974" width="13.26953125" style="665" customWidth="1"/>
    <col min="9975" max="9975" width="12" style="665" customWidth="1"/>
    <col min="9976" max="9976" width="15.7265625" style="665" customWidth="1"/>
    <col min="9977" max="9977" width="13.1796875" style="665" customWidth="1"/>
    <col min="9978" max="9978" width="14.453125" style="665" customWidth="1"/>
    <col min="9979" max="9979" width="14" style="665" customWidth="1"/>
    <col min="9980" max="9982" width="9.1796875" style="665" customWidth="1"/>
    <col min="9983" max="9983" width="15.26953125" style="665" customWidth="1"/>
    <col min="9984" max="9986" width="9.1796875" style="665"/>
    <col min="9987" max="9987" width="7" style="665" customWidth="1"/>
    <col min="9988" max="9988" width="35.453125" style="665" customWidth="1"/>
    <col min="9989" max="9989" width="11.26953125" style="665" customWidth="1"/>
    <col min="9990" max="9990" width="15.54296875" style="665" customWidth="1"/>
    <col min="9991" max="9991" width="13.7265625" style="665" customWidth="1"/>
    <col min="9992" max="9992" width="15.1796875" style="665" customWidth="1"/>
    <col min="9993" max="9993" width="14.453125" style="665" customWidth="1"/>
    <col min="9994" max="9996" width="0" style="665" hidden="1" customWidth="1"/>
    <col min="9997" max="9997" width="13.54296875" style="665" customWidth="1"/>
    <col min="9998" max="9998" width="12.54296875" style="665" customWidth="1"/>
    <col min="9999" max="9999" width="13.453125" style="665" customWidth="1"/>
    <col min="10000" max="10000" width="11.1796875" style="665" customWidth="1"/>
    <col min="10001" max="10001" width="0" style="665" hidden="1" customWidth="1"/>
    <col min="10002" max="10002" width="8.1796875" style="665" customWidth="1"/>
    <col min="10003" max="10003" width="0" style="665" hidden="1" customWidth="1"/>
    <col min="10004" max="10004" width="9.453125" style="665" customWidth="1"/>
    <col min="10005" max="10220" width="9.1796875" style="665"/>
    <col min="10221" max="10221" width="6.1796875" style="665" customWidth="1"/>
    <col min="10222" max="10222" width="37.54296875" style="665" customWidth="1"/>
    <col min="10223" max="10223" width="13.26953125" style="665" customWidth="1"/>
    <col min="10224" max="10224" width="19.54296875" style="665" customWidth="1"/>
    <col min="10225" max="10225" width="11.81640625" style="665" customWidth="1"/>
    <col min="10226" max="10226" width="14.54296875" style="665" customWidth="1"/>
    <col min="10227" max="10227" width="12" style="665" customWidth="1"/>
    <col min="10228" max="10228" width="11.7265625" style="665" customWidth="1"/>
    <col min="10229" max="10229" width="12.81640625" style="665" customWidth="1"/>
    <col min="10230" max="10230" width="13.26953125" style="665" customWidth="1"/>
    <col min="10231" max="10231" width="12" style="665" customWidth="1"/>
    <col min="10232" max="10232" width="15.7265625" style="665" customWidth="1"/>
    <col min="10233" max="10233" width="13.1796875" style="665" customWidth="1"/>
    <col min="10234" max="10234" width="14.453125" style="665" customWidth="1"/>
    <col min="10235" max="10235" width="14" style="665" customWidth="1"/>
    <col min="10236" max="10238" width="9.1796875" style="665" customWidth="1"/>
    <col min="10239" max="10239" width="15.26953125" style="665" customWidth="1"/>
    <col min="10240" max="10242" width="9.1796875" style="665"/>
    <col min="10243" max="10243" width="7" style="665" customWidth="1"/>
    <col min="10244" max="10244" width="35.453125" style="665" customWidth="1"/>
    <col min="10245" max="10245" width="11.26953125" style="665" customWidth="1"/>
    <col min="10246" max="10246" width="15.54296875" style="665" customWidth="1"/>
    <col min="10247" max="10247" width="13.7265625" style="665" customWidth="1"/>
    <col min="10248" max="10248" width="15.1796875" style="665" customWidth="1"/>
    <col min="10249" max="10249" width="14.453125" style="665" customWidth="1"/>
    <col min="10250" max="10252" width="0" style="665" hidden="1" customWidth="1"/>
    <col min="10253" max="10253" width="13.54296875" style="665" customWidth="1"/>
    <col min="10254" max="10254" width="12.54296875" style="665" customWidth="1"/>
    <col min="10255" max="10255" width="13.453125" style="665" customWidth="1"/>
    <col min="10256" max="10256" width="11.1796875" style="665" customWidth="1"/>
    <col min="10257" max="10257" width="0" style="665" hidden="1" customWidth="1"/>
    <col min="10258" max="10258" width="8.1796875" style="665" customWidth="1"/>
    <col min="10259" max="10259" width="0" style="665" hidden="1" customWidth="1"/>
    <col min="10260" max="10260" width="9.453125" style="665" customWidth="1"/>
    <col min="10261" max="10476" width="9.1796875" style="665"/>
    <col min="10477" max="10477" width="6.1796875" style="665" customWidth="1"/>
    <col min="10478" max="10478" width="37.54296875" style="665" customWidth="1"/>
    <col min="10479" max="10479" width="13.26953125" style="665" customWidth="1"/>
    <col min="10480" max="10480" width="19.54296875" style="665" customWidth="1"/>
    <col min="10481" max="10481" width="11.81640625" style="665" customWidth="1"/>
    <col min="10482" max="10482" width="14.54296875" style="665" customWidth="1"/>
    <col min="10483" max="10483" width="12" style="665" customWidth="1"/>
    <col min="10484" max="10484" width="11.7265625" style="665" customWidth="1"/>
    <col min="10485" max="10485" width="12.81640625" style="665" customWidth="1"/>
    <col min="10486" max="10486" width="13.26953125" style="665" customWidth="1"/>
    <col min="10487" max="10487" width="12" style="665" customWidth="1"/>
    <col min="10488" max="10488" width="15.7265625" style="665" customWidth="1"/>
    <col min="10489" max="10489" width="13.1796875" style="665" customWidth="1"/>
    <col min="10490" max="10490" width="14.453125" style="665" customWidth="1"/>
    <col min="10491" max="10491" width="14" style="665" customWidth="1"/>
    <col min="10492" max="10494" width="9.1796875" style="665" customWidth="1"/>
    <col min="10495" max="10495" width="15.26953125" style="665" customWidth="1"/>
    <col min="10496" max="10498" width="9.1796875" style="665"/>
    <col min="10499" max="10499" width="7" style="665" customWidth="1"/>
    <col min="10500" max="10500" width="35.453125" style="665" customWidth="1"/>
    <col min="10501" max="10501" width="11.26953125" style="665" customWidth="1"/>
    <col min="10502" max="10502" width="15.54296875" style="665" customWidth="1"/>
    <col min="10503" max="10503" width="13.7265625" style="665" customWidth="1"/>
    <col min="10504" max="10504" width="15.1796875" style="665" customWidth="1"/>
    <col min="10505" max="10505" width="14.453125" style="665" customWidth="1"/>
    <col min="10506" max="10508" width="0" style="665" hidden="1" customWidth="1"/>
    <col min="10509" max="10509" width="13.54296875" style="665" customWidth="1"/>
    <col min="10510" max="10510" width="12.54296875" style="665" customWidth="1"/>
    <col min="10511" max="10511" width="13.453125" style="665" customWidth="1"/>
    <col min="10512" max="10512" width="11.1796875" style="665" customWidth="1"/>
    <col min="10513" max="10513" width="0" style="665" hidden="1" customWidth="1"/>
    <col min="10514" max="10514" width="8.1796875" style="665" customWidth="1"/>
    <col min="10515" max="10515" width="0" style="665" hidden="1" customWidth="1"/>
    <col min="10516" max="10516" width="9.453125" style="665" customWidth="1"/>
    <col min="10517" max="10732" width="9.1796875" style="665"/>
    <col min="10733" max="10733" width="6.1796875" style="665" customWidth="1"/>
    <col min="10734" max="10734" width="37.54296875" style="665" customWidth="1"/>
    <col min="10735" max="10735" width="13.26953125" style="665" customWidth="1"/>
    <col min="10736" max="10736" width="19.54296875" style="665" customWidth="1"/>
    <col min="10737" max="10737" width="11.81640625" style="665" customWidth="1"/>
    <col min="10738" max="10738" width="14.54296875" style="665" customWidth="1"/>
    <col min="10739" max="10739" width="12" style="665" customWidth="1"/>
    <col min="10740" max="10740" width="11.7265625" style="665" customWidth="1"/>
    <col min="10741" max="10741" width="12.81640625" style="665" customWidth="1"/>
    <col min="10742" max="10742" width="13.26953125" style="665" customWidth="1"/>
    <col min="10743" max="10743" width="12" style="665" customWidth="1"/>
    <col min="10744" max="10744" width="15.7265625" style="665" customWidth="1"/>
    <col min="10745" max="10745" width="13.1796875" style="665" customWidth="1"/>
    <col min="10746" max="10746" width="14.453125" style="665" customWidth="1"/>
    <col min="10747" max="10747" width="14" style="665" customWidth="1"/>
    <col min="10748" max="10750" width="9.1796875" style="665" customWidth="1"/>
    <col min="10751" max="10751" width="15.26953125" style="665" customWidth="1"/>
    <col min="10752" max="10754" width="9.1796875" style="665"/>
    <col min="10755" max="10755" width="7" style="665" customWidth="1"/>
    <col min="10756" max="10756" width="35.453125" style="665" customWidth="1"/>
    <col min="10757" max="10757" width="11.26953125" style="665" customWidth="1"/>
    <col min="10758" max="10758" width="15.54296875" style="665" customWidth="1"/>
    <col min="10759" max="10759" width="13.7265625" style="665" customWidth="1"/>
    <col min="10760" max="10760" width="15.1796875" style="665" customWidth="1"/>
    <col min="10761" max="10761" width="14.453125" style="665" customWidth="1"/>
    <col min="10762" max="10764" width="0" style="665" hidden="1" customWidth="1"/>
    <col min="10765" max="10765" width="13.54296875" style="665" customWidth="1"/>
    <col min="10766" max="10766" width="12.54296875" style="665" customWidth="1"/>
    <col min="10767" max="10767" width="13.453125" style="665" customWidth="1"/>
    <col min="10768" max="10768" width="11.1796875" style="665" customWidth="1"/>
    <col min="10769" max="10769" width="0" style="665" hidden="1" customWidth="1"/>
    <col min="10770" max="10770" width="8.1796875" style="665" customWidth="1"/>
    <col min="10771" max="10771" width="0" style="665" hidden="1" customWidth="1"/>
    <col min="10772" max="10772" width="9.453125" style="665" customWidth="1"/>
    <col min="10773" max="10988" width="9.1796875" style="665"/>
    <col min="10989" max="10989" width="6.1796875" style="665" customWidth="1"/>
    <col min="10990" max="10990" width="37.54296875" style="665" customWidth="1"/>
    <col min="10991" max="10991" width="13.26953125" style="665" customWidth="1"/>
    <col min="10992" max="10992" width="19.54296875" style="665" customWidth="1"/>
    <col min="10993" max="10993" width="11.81640625" style="665" customWidth="1"/>
    <col min="10994" max="10994" width="14.54296875" style="665" customWidth="1"/>
    <col min="10995" max="10995" width="12" style="665" customWidth="1"/>
    <col min="10996" max="10996" width="11.7265625" style="665" customWidth="1"/>
    <col min="10997" max="10997" width="12.81640625" style="665" customWidth="1"/>
    <col min="10998" max="10998" width="13.26953125" style="665" customWidth="1"/>
    <col min="10999" max="10999" width="12" style="665" customWidth="1"/>
    <col min="11000" max="11000" width="15.7265625" style="665" customWidth="1"/>
    <col min="11001" max="11001" width="13.1796875" style="665" customWidth="1"/>
    <col min="11002" max="11002" width="14.453125" style="665" customWidth="1"/>
    <col min="11003" max="11003" width="14" style="665" customWidth="1"/>
    <col min="11004" max="11006" width="9.1796875" style="665" customWidth="1"/>
    <col min="11007" max="11007" width="15.26953125" style="665" customWidth="1"/>
    <col min="11008" max="11010" width="9.1796875" style="665"/>
    <col min="11011" max="11011" width="7" style="665" customWidth="1"/>
    <col min="11012" max="11012" width="35.453125" style="665" customWidth="1"/>
    <col min="11013" max="11013" width="11.26953125" style="665" customWidth="1"/>
    <col min="11014" max="11014" width="15.54296875" style="665" customWidth="1"/>
    <col min="11015" max="11015" width="13.7265625" style="665" customWidth="1"/>
    <col min="11016" max="11016" width="15.1796875" style="665" customWidth="1"/>
    <col min="11017" max="11017" width="14.453125" style="665" customWidth="1"/>
    <col min="11018" max="11020" width="0" style="665" hidden="1" customWidth="1"/>
    <col min="11021" max="11021" width="13.54296875" style="665" customWidth="1"/>
    <col min="11022" max="11022" width="12.54296875" style="665" customWidth="1"/>
    <col min="11023" max="11023" width="13.453125" style="665" customWidth="1"/>
    <col min="11024" max="11024" width="11.1796875" style="665" customWidth="1"/>
    <col min="11025" max="11025" width="0" style="665" hidden="1" customWidth="1"/>
    <col min="11026" max="11026" width="8.1796875" style="665" customWidth="1"/>
    <col min="11027" max="11027" width="0" style="665" hidden="1" customWidth="1"/>
    <col min="11028" max="11028" width="9.453125" style="665" customWidth="1"/>
    <col min="11029" max="11244" width="9.1796875" style="665"/>
    <col min="11245" max="11245" width="6.1796875" style="665" customWidth="1"/>
    <col min="11246" max="11246" width="37.54296875" style="665" customWidth="1"/>
    <col min="11247" max="11247" width="13.26953125" style="665" customWidth="1"/>
    <col min="11248" max="11248" width="19.54296875" style="665" customWidth="1"/>
    <col min="11249" max="11249" width="11.81640625" style="665" customWidth="1"/>
    <col min="11250" max="11250" width="14.54296875" style="665" customWidth="1"/>
    <col min="11251" max="11251" width="12" style="665" customWidth="1"/>
    <col min="11252" max="11252" width="11.7265625" style="665" customWidth="1"/>
    <col min="11253" max="11253" width="12.81640625" style="665" customWidth="1"/>
    <col min="11254" max="11254" width="13.26953125" style="665" customWidth="1"/>
    <col min="11255" max="11255" width="12" style="665" customWidth="1"/>
    <col min="11256" max="11256" width="15.7265625" style="665" customWidth="1"/>
    <col min="11257" max="11257" width="13.1796875" style="665" customWidth="1"/>
    <col min="11258" max="11258" width="14.453125" style="665" customWidth="1"/>
    <col min="11259" max="11259" width="14" style="665" customWidth="1"/>
    <col min="11260" max="11262" width="9.1796875" style="665" customWidth="1"/>
    <col min="11263" max="11263" width="15.26953125" style="665" customWidth="1"/>
    <col min="11264" max="11266" width="9.1796875" style="665"/>
    <col min="11267" max="11267" width="7" style="665" customWidth="1"/>
    <col min="11268" max="11268" width="35.453125" style="665" customWidth="1"/>
    <col min="11269" max="11269" width="11.26953125" style="665" customWidth="1"/>
    <col min="11270" max="11270" width="15.54296875" style="665" customWidth="1"/>
    <col min="11271" max="11271" width="13.7265625" style="665" customWidth="1"/>
    <col min="11272" max="11272" width="15.1796875" style="665" customWidth="1"/>
    <col min="11273" max="11273" width="14.453125" style="665" customWidth="1"/>
    <col min="11274" max="11276" width="0" style="665" hidden="1" customWidth="1"/>
    <col min="11277" max="11277" width="13.54296875" style="665" customWidth="1"/>
    <col min="11278" max="11278" width="12.54296875" style="665" customWidth="1"/>
    <col min="11279" max="11279" width="13.453125" style="665" customWidth="1"/>
    <col min="11280" max="11280" width="11.1796875" style="665" customWidth="1"/>
    <col min="11281" max="11281" width="0" style="665" hidden="1" customWidth="1"/>
    <col min="11282" max="11282" width="8.1796875" style="665" customWidth="1"/>
    <col min="11283" max="11283" width="0" style="665" hidden="1" customWidth="1"/>
    <col min="11284" max="11284" width="9.453125" style="665" customWidth="1"/>
    <col min="11285" max="11500" width="9.1796875" style="665"/>
    <col min="11501" max="11501" width="6.1796875" style="665" customWidth="1"/>
    <col min="11502" max="11502" width="37.54296875" style="665" customWidth="1"/>
    <col min="11503" max="11503" width="13.26953125" style="665" customWidth="1"/>
    <col min="11504" max="11504" width="19.54296875" style="665" customWidth="1"/>
    <col min="11505" max="11505" width="11.81640625" style="665" customWidth="1"/>
    <col min="11506" max="11506" width="14.54296875" style="665" customWidth="1"/>
    <col min="11507" max="11507" width="12" style="665" customWidth="1"/>
    <col min="11508" max="11508" width="11.7265625" style="665" customWidth="1"/>
    <col min="11509" max="11509" width="12.81640625" style="665" customWidth="1"/>
    <col min="11510" max="11510" width="13.26953125" style="665" customWidth="1"/>
    <col min="11511" max="11511" width="12" style="665" customWidth="1"/>
    <col min="11512" max="11512" width="15.7265625" style="665" customWidth="1"/>
    <col min="11513" max="11513" width="13.1796875" style="665" customWidth="1"/>
    <col min="11514" max="11514" width="14.453125" style="665" customWidth="1"/>
    <col min="11515" max="11515" width="14" style="665" customWidth="1"/>
    <col min="11516" max="11518" width="9.1796875" style="665" customWidth="1"/>
    <col min="11519" max="11519" width="15.26953125" style="665" customWidth="1"/>
    <col min="11520" max="11522" width="9.1796875" style="665"/>
    <col min="11523" max="11523" width="7" style="665" customWidth="1"/>
    <col min="11524" max="11524" width="35.453125" style="665" customWidth="1"/>
    <col min="11525" max="11525" width="11.26953125" style="665" customWidth="1"/>
    <col min="11526" max="11526" width="15.54296875" style="665" customWidth="1"/>
    <col min="11527" max="11527" width="13.7265625" style="665" customWidth="1"/>
    <col min="11528" max="11528" width="15.1796875" style="665" customWidth="1"/>
    <col min="11529" max="11529" width="14.453125" style="665" customWidth="1"/>
    <col min="11530" max="11532" width="0" style="665" hidden="1" customWidth="1"/>
    <col min="11533" max="11533" width="13.54296875" style="665" customWidth="1"/>
    <col min="11534" max="11534" width="12.54296875" style="665" customWidth="1"/>
    <col min="11535" max="11535" width="13.453125" style="665" customWidth="1"/>
    <col min="11536" max="11536" width="11.1796875" style="665" customWidth="1"/>
    <col min="11537" max="11537" width="0" style="665" hidden="1" customWidth="1"/>
    <col min="11538" max="11538" width="8.1796875" style="665" customWidth="1"/>
    <col min="11539" max="11539" width="0" style="665" hidden="1" customWidth="1"/>
    <col min="11540" max="11540" width="9.453125" style="665" customWidth="1"/>
    <col min="11541" max="11756" width="9.1796875" style="665"/>
    <col min="11757" max="11757" width="6.1796875" style="665" customWidth="1"/>
    <col min="11758" max="11758" width="37.54296875" style="665" customWidth="1"/>
    <col min="11759" max="11759" width="13.26953125" style="665" customWidth="1"/>
    <col min="11760" max="11760" width="19.54296875" style="665" customWidth="1"/>
    <col min="11761" max="11761" width="11.81640625" style="665" customWidth="1"/>
    <col min="11762" max="11762" width="14.54296875" style="665" customWidth="1"/>
    <col min="11763" max="11763" width="12" style="665" customWidth="1"/>
    <col min="11764" max="11764" width="11.7265625" style="665" customWidth="1"/>
    <col min="11765" max="11765" width="12.81640625" style="665" customWidth="1"/>
    <col min="11766" max="11766" width="13.26953125" style="665" customWidth="1"/>
    <col min="11767" max="11767" width="12" style="665" customWidth="1"/>
    <col min="11768" max="11768" width="15.7265625" style="665" customWidth="1"/>
    <col min="11769" max="11769" width="13.1796875" style="665" customWidth="1"/>
    <col min="11770" max="11770" width="14.453125" style="665" customWidth="1"/>
    <col min="11771" max="11771" width="14" style="665" customWidth="1"/>
    <col min="11772" max="11774" width="9.1796875" style="665" customWidth="1"/>
    <col min="11775" max="11775" width="15.26953125" style="665" customWidth="1"/>
    <col min="11776" max="11778" width="9.1796875" style="665"/>
    <col min="11779" max="11779" width="7" style="665" customWidth="1"/>
    <col min="11780" max="11780" width="35.453125" style="665" customWidth="1"/>
    <col min="11781" max="11781" width="11.26953125" style="665" customWidth="1"/>
    <col min="11782" max="11782" width="15.54296875" style="665" customWidth="1"/>
    <col min="11783" max="11783" width="13.7265625" style="665" customWidth="1"/>
    <col min="11784" max="11784" width="15.1796875" style="665" customWidth="1"/>
    <col min="11785" max="11785" width="14.453125" style="665" customWidth="1"/>
    <col min="11786" max="11788" width="0" style="665" hidden="1" customWidth="1"/>
    <col min="11789" max="11789" width="13.54296875" style="665" customWidth="1"/>
    <col min="11790" max="11790" width="12.54296875" style="665" customWidth="1"/>
    <col min="11791" max="11791" width="13.453125" style="665" customWidth="1"/>
    <col min="11792" max="11792" width="11.1796875" style="665" customWidth="1"/>
    <col min="11793" max="11793" width="0" style="665" hidden="1" customWidth="1"/>
    <col min="11794" max="11794" width="8.1796875" style="665" customWidth="1"/>
    <col min="11795" max="11795" width="0" style="665" hidden="1" customWidth="1"/>
    <col min="11796" max="11796" width="9.453125" style="665" customWidth="1"/>
    <col min="11797" max="12012" width="9.1796875" style="665"/>
    <col min="12013" max="12013" width="6.1796875" style="665" customWidth="1"/>
    <col min="12014" max="12014" width="37.54296875" style="665" customWidth="1"/>
    <col min="12015" max="12015" width="13.26953125" style="665" customWidth="1"/>
    <col min="12016" max="12016" width="19.54296875" style="665" customWidth="1"/>
    <col min="12017" max="12017" width="11.81640625" style="665" customWidth="1"/>
    <col min="12018" max="12018" width="14.54296875" style="665" customWidth="1"/>
    <col min="12019" max="12019" width="12" style="665" customWidth="1"/>
    <col min="12020" max="12020" width="11.7265625" style="665" customWidth="1"/>
    <col min="12021" max="12021" width="12.81640625" style="665" customWidth="1"/>
    <col min="12022" max="12022" width="13.26953125" style="665" customWidth="1"/>
    <col min="12023" max="12023" width="12" style="665" customWidth="1"/>
    <col min="12024" max="12024" width="15.7265625" style="665" customWidth="1"/>
    <col min="12025" max="12025" width="13.1796875" style="665" customWidth="1"/>
    <col min="12026" max="12026" width="14.453125" style="665" customWidth="1"/>
    <col min="12027" max="12027" width="14" style="665" customWidth="1"/>
    <col min="12028" max="12030" width="9.1796875" style="665" customWidth="1"/>
    <col min="12031" max="12031" width="15.26953125" style="665" customWidth="1"/>
    <col min="12032" max="12034" width="9.1796875" style="665"/>
    <col min="12035" max="12035" width="7" style="665" customWidth="1"/>
    <col min="12036" max="12036" width="35.453125" style="665" customWidth="1"/>
    <col min="12037" max="12037" width="11.26953125" style="665" customWidth="1"/>
    <col min="12038" max="12038" width="15.54296875" style="665" customWidth="1"/>
    <col min="12039" max="12039" width="13.7265625" style="665" customWidth="1"/>
    <col min="12040" max="12040" width="15.1796875" style="665" customWidth="1"/>
    <col min="12041" max="12041" width="14.453125" style="665" customWidth="1"/>
    <col min="12042" max="12044" width="0" style="665" hidden="1" customWidth="1"/>
    <col min="12045" max="12045" width="13.54296875" style="665" customWidth="1"/>
    <col min="12046" max="12046" width="12.54296875" style="665" customWidth="1"/>
    <col min="12047" max="12047" width="13.453125" style="665" customWidth="1"/>
    <col min="12048" max="12048" width="11.1796875" style="665" customWidth="1"/>
    <col min="12049" max="12049" width="0" style="665" hidden="1" customWidth="1"/>
    <col min="12050" max="12050" width="8.1796875" style="665" customWidth="1"/>
    <col min="12051" max="12051" width="0" style="665" hidden="1" customWidth="1"/>
    <col min="12052" max="12052" width="9.453125" style="665" customWidth="1"/>
    <col min="12053" max="12268" width="9.1796875" style="665"/>
    <col min="12269" max="12269" width="6.1796875" style="665" customWidth="1"/>
    <col min="12270" max="12270" width="37.54296875" style="665" customWidth="1"/>
    <col min="12271" max="12271" width="13.26953125" style="665" customWidth="1"/>
    <col min="12272" max="12272" width="19.54296875" style="665" customWidth="1"/>
    <col min="12273" max="12273" width="11.81640625" style="665" customWidth="1"/>
    <col min="12274" max="12274" width="14.54296875" style="665" customWidth="1"/>
    <col min="12275" max="12275" width="12" style="665" customWidth="1"/>
    <col min="12276" max="12276" width="11.7265625" style="665" customWidth="1"/>
    <col min="12277" max="12277" width="12.81640625" style="665" customWidth="1"/>
    <col min="12278" max="12278" width="13.26953125" style="665" customWidth="1"/>
    <col min="12279" max="12279" width="12" style="665" customWidth="1"/>
    <col min="12280" max="12280" width="15.7265625" style="665" customWidth="1"/>
    <col min="12281" max="12281" width="13.1796875" style="665" customWidth="1"/>
    <col min="12282" max="12282" width="14.453125" style="665" customWidth="1"/>
    <col min="12283" max="12283" width="14" style="665" customWidth="1"/>
    <col min="12284" max="12286" width="9.1796875" style="665" customWidth="1"/>
    <col min="12287" max="12287" width="15.26953125" style="665" customWidth="1"/>
    <col min="12288" max="12290" width="9.1796875" style="665"/>
    <col min="12291" max="12291" width="7" style="665" customWidth="1"/>
    <col min="12292" max="12292" width="35.453125" style="665" customWidth="1"/>
    <col min="12293" max="12293" width="11.26953125" style="665" customWidth="1"/>
    <col min="12294" max="12294" width="15.54296875" style="665" customWidth="1"/>
    <col min="12295" max="12295" width="13.7265625" style="665" customWidth="1"/>
    <col min="12296" max="12296" width="15.1796875" style="665" customWidth="1"/>
    <col min="12297" max="12297" width="14.453125" style="665" customWidth="1"/>
    <col min="12298" max="12300" width="0" style="665" hidden="1" customWidth="1"/>
    <col min="12301" max="12301" width="13.54296875" style="665" customWidth="1"/>
    <col min="12302" max="12302" width="12.54296875" style="665" customWidth="1"/>
    <col min="12303" max="12303" width="13.453125" style="665" customWidth="1"/>
    <col min="12304" max="12304" width="11.1796875" style="665" customWidth="1"/>
    <col min="12305" max="12305" width="0" style="665" hidden="1" customWidth="1"/>
    <col min="12306" max="12306" width="8.1796875" style="665" customWidth="1"/>
    <col min="12307" max="12307" width="0" style="665" hidden="1" customWidth="1"/>
    <col min="12308" max="12308" width="9.453125" style="665" customWidth="1"/>
    <col min="12309" max="12524" width="9.1796875" style="665"/>
    <col min="12525" max="12525" width="6.1796875" style="665" customWidth="1"/>
    <col min="12526" max="12526" width="37.54296875" style="665" customWidth="1"/>
    <col min="12527" max="12527" width="13.26953125" style="665" customWidth="1"/>
    <col min="12528" max="12528" width="19.54296875" style="665" customWidth="1"/>
    <col min="12529" max="12529" width="11.81640625" style="665" customWidth="1"/>
    <col min="12530" max="12530" width="14.54296875" style="665" customWidth="1"/>
    <col min="12531" max="12531" width="12" style="665" customWidth="1"/>
    <col min="12532" max="12532" width="11.7265625" style="665" customWidth="1"/>
    <col min="12533" max="12533" width="12.81640625" style="665" customWidth="1"/>
    <col min="12534" max="12534" width="13.26953125" style="665" customWidth="1"/>
    <col min="12535" max="12535" width="12" style="665" customWidth="1"/>
    <col min="12536" max="12536" width="15.7265625" style="665" customWidth="1"/>
    <col min="12537" max="12537" width="13.1796875" style="665" customWidth="1"/>
    <col min="12538" max="12538" width="14.453125" style="665" customWidth="1"/>
    <col min="12539" max="12539" width="14" style="665" customWidth="1"/>
    <col min="12540" max="12542" width="9.1796875" style="665" customWidth="1"/>
    <col min="12543" max="12543" width="15.26953125" style="665" customWidth="1"/>
    <col min="12544" max="12546" width="9.1796875" style="665"/>
    <col min="12547" max="12547" width="7" style="665" customWidth="1"/>
    <col min="12548" max="12548" width="35.453125" style="665" customWidth="1"/>
    <col min="12549" max="12549" width="11.26953125" style="665" customWidth="1"/>
    <col min="12550" max="12550" width="15.54296875" style="665" customWidth="1"/>
    <col min="12551" max="12551" width="13.7265625" style="665" customWidth="1"/>
    <col min="12552" max="12552" width="15.1796875" style="665" customWidth="1"/>
    <col min="12553" max="12553" width="14.453125" style="665" customWidth="1"/>
    <col min="12554" max="12556" width="0" style="665" hidden="1" customWidth="1"/>
    <col min="12557" max="12557" width="13.54296875" style="665" customWidth="1"/>
    <col min="12558" max="12558" width="12.54296875" style="665" customWidth="1"/>
    <col min="12559" max="12559" width="13.453125" style="665" customWidth="1"/>
    <col min="12560" max="12560" width="11.1796875" style="665" customWidth="1"/>
    <col min="12561" max="12561" width="0" style="665" hidden="1" customWidth="1"/>
    <col min="12562" max="12562" width="8.1796875" style="665" customWidth="1"/>
    <col min="12563" max="12563" width="0" style="665" hidden="1" customWidth="1"/>
    <col min="12564" max="12564" width="9.453125" style="665" customWidth="1"/>
    <col min="12565" max="12780" width="9.1796875" style="665"/>
    <col min="12781" max="12781" width="6.1796875" style="665" customWidth="1"/>
    <col min="12782" max="12782" width="37.54296875" style="665" customWidth="1"/>
    <col min="12783" max="12783" width="13.26953125" style="665" customWidth="1"/>
    <col min="12784" max="12784" width="19.54296875" style="665" customWidth="1"/>
    <col min="12785" max="12785" width="11.81640625" style="665" customWidth="1"/>
    <col min="12786" max="12786" width="14.54296875" style="665" customWidth="1"/>
    <col min="12787" max="12787" width="12" style="665" customWidth="1"/>
    <col min="12788" max="12788" width="11.7265625" style="665" customWidth="1"/>
    <col min="12789" max="12789" width="12.81640625" style="665" customWidth="1"/>
    <col min="12790" max="12790" width="13.26953125" style="665" customWidth="1"/>
    <col min="12791" max="12791" width="12" style="665" customWidth="1"/>
    <col min="12792" max="12792" width="15.7265625" style="665" customWidth="1"/>
    <col min="12793" max="12793" width="13.1796875" style="665" customWidth="1"/>
    <col min="12794" max="12794" width="14.453125" style="665" customWidth="1"/>
    <col min="12795" max="12795" width="14" style="665" customWidth="1"/>
    <col min="12796" max="12798" width="9.1796875" style="665" customWidth="1"/>
    <col min="12799" max="12799" width="15.26953125" style="665" customWidth="1"/>
    <col min="12800" max="12802" width="9.1796875" style="665"/>
    <col min="12803" max="12803" width="7" style="665" customWidth="1"/>
    <col min="12804" max="12804" width="35.453125" style="665" customWidth="1"/>
    <col min="12805" max="12805" width="11.26953125" style="665" customWidth="1"/>
    <col min="12806" max="12806" width="15.54296875" style="665" customWidth="1"/>
    <col min="12807" max="12807" width="13.7265625" style="665" customWidth="1"/>
    <col min="12808" max="12808" width="15.1796875" style="665" customWidth="1"/>
    <col min="12809" max="12809" width="14.453125" style="665" customWidth="1"/>
    <col min="12810" max="12812" width="0" style="665" hidden="1" customWidth="1"/>
    <col min="12813" max="12813" width="13.54296875" style="665" customWidth="1"/>
    <col min="12814" max="12814" width="12.54296875" style="665" customWidth="1"/>
    <col min="12815" max="12815" width="13.453125" style="665" customWidth="1"/>
    <col min="12816" max="12816" width="11.1796875" style="665" customWidth="1"/>
    <col min="12817" max="12817" width="0" style="665" hidden="1" customWidth="1"/>
    <col min="12818" max="12818" width="8.1796875" style="665" customWidth="1"/>
    <col min="12819" max="12819" width="0" style="665" hidden="1" customWidth="1"/>
    <col min="12820" max="12820" width="9.453125" style="665" customWidth="1"/>
    <col min="12821" max="13036" width="9.1796875" style="665"/>
    <col min="13037" max="13037" width="6.1796875" style="665" customWidth="1"/>
    <col min="13038" max="13038" width="37.54296875" style="665" customWidth="1"/>
    <col min="13039" max="13039" width="13.26953125" style="665" customWidth="1"/>
    <col min="13040" max="13040" width="19.54296875" style="665" customWidth="1"/>
    <col min="13041" max="13041" width="11.81640625" style="665" customWidth="1"/>
    <col min="13042" max="13042" width="14.54296875" style="665" customWidth="1"/>
    <col min="13043" max="13043" width="12" style="665" customWidth="1"/>
    <col min="13044" max="13044" width="11.7265625" style="665" customWidth="1"/>
    <col min="13045" max="13045" width="12.81640625" style="665" customWidth="1"/>
    <col min="13046" max="13046" width="13.26953125" style="665" customWidth="1"/>
    <col min="13047" max="13047" width="12" style="665" customWidth="1"/>
    <col min="13048" max="13048" width="15.7265625" style="665" customWidth="1"/>
    <col min="13049" max="13049" width="13.1796875" style="665" customWidth="1"/>
    <col min="13050" max="13050" width="14.453125" style="665" customWidth="1"/>
    <col min="13051" max="13051" width="14" style="665" customWidth="1"/>
    <col min="13052" max="13054" width="9.1796875" style="665" customWidth="1"/>
    <col min="13055" max="13055" width="15.26953125" style="665" customWidth="1"/>
    <col min="13056" max="13058" width="9.1796875" style="665"/>
    <col min="13059" max="13059" width="7" style="665" customWidth="1"/>
    <col min="13060" max="13060" width="35.453125" style="665" customWidth="1"/>
    <col min="13061" max="13061" width="11.26953125" style="665" customWidth="1"/>
    <col min="13062" max="13062" width="15.54296875" style="665" customWidth="1"/>
    <col min="13063" max="13063" width="13.7265625" style="665" customWidth="1"/>
    <col min="13064" max="13064" width="15.1796875" style="665" customWidth="1"/>
    <col min="13065" max="13065" width="14.453125" style="665" customWidth="1"/>
    <col min="13066" max="13068" width="0" style="665" hidden="1" customWidth="1"/>
    <col min="13069" max="13069" width="13.54296875" style="665" customWidth="1"/>
    <col min="13070" max="13070" width="12.54296875" style="665" customWidth="1"/>
    <col min="13071" max="13071" width="13.453125" style="665" customWidth="1"/>
    <col min="13072" max="13072" width="11.1796875" style="665" customWidth="1"/>
    <col min="13073" max="13073" width="0" style="665" hidden="1" customWidth="1"/>
    <col min="13074" max="13074" width="8.1796875" style="665" customWidth="1"/>
    <col min="13075" max="13075" width="0" style="665" hidden="1" customWidth="1"/>
    <col min="13076" max="13076" width="9.453125" style="665" customWidth="1"/>
    <col min="13077" max="13292" width="9.1796875" style="665"/>
    <col min="13293" max="13293" width="6.1796875" style="665" customWidth="1"/>
    <col min="13294" max="13294" width="37.54296875" style="665" customWidth="1"/>
    <col min="13295" max="13295" width="13.26953125" style="665" customWidth="1"/>
    <col min="13296" max="13296" width="19.54296875" style="665" customWidth="1"/>
    <col min="13297" max="13297" width="11.81640625" style="665" customWidth="1"/>
    <col min="13298" max="13298" width="14.54296875" style="665" customWidth="1"/>
    <col min="13299" max="13299" width="12" style="665" customWidth="1"/>
    <col min="13300" max="13300" width="11.7265625" style="665" customWidth="1"/>
    <col min="13301" max="13301" width="12.81640625" style="665" customWidth="1"/>
    <col min="13302" max="13302" width="13.26953125" style="665" customWidth="1"/>
    <col min="13303" max="13303" width="12" style="665" customWidth="1"/>
    <col min="13304" max="13304" width="15.7265625" style="665" customWidth="1"/>
    <col min="13305" max="13305" width="13.1796875" style="665" customWidth="1"/>
    <col min="13306" max="13306" width="14.453125" style="665" customWidth="1"/>
    <col min="13307" max="13307" width="14" style="665" customWidth="1"/>
    <col min="13308" max="13310" width="9.1796875" style="665" customWidth="1"/>
    <col min="13311" max="13311" width="15.26953125" style="665" customWidth="1"/>
    <col min="13312" max="13314" width="9.1796875" style="665"/>
    <col min="13315" max="13315" width="7" style="665" customWidth="1"/>
    <col min="13316" max="13316" width="35.453125" style="665" customWidth="1"/>
    <col min="13317" max="13317" width="11.26953125" style="665" customWidth="1"/>
    <col min="13318" max="13318" width="15.54296875" style="665" customWidth="1"/>
    <col min="13319" max="13319" width="13.7265625" style="665" customWidth="1"/>
    <col min="13320" max="13320" width="15.1796875" style="665" customWidth="1"/>
    <col min="13321" max="13321" width="14.453125" style="665" customWidth="1"/>
    <col min="13322" max="13324" width="0" style="665" hidden="1" customWidth="1"/>
    <col min="13325" max="13325" width="13.54296875" style="665" customWidth="1"/>
    <col min="13326" max="13326" width="12.54296875" style="665" customWidth="1"/>
    <col min="13327" max="13327" width="13.453125" style="665" customWidth="1"/>
    <col min="13328" max="13328" width="11.1796875" style="665" customWidth="1"/>
    <col min="13329" max="13329" width="0" style="665" hidden="1" customWidth="1"/>
    <col min="13330" max="13330" width="8.1796875" style="665" customWidth="1"/>
    <col min="13331" max="13331" width="0" style="665" hidden="1" customWidth="1"/>
    <col min="13332" max="13332" width="9.453125" style="665" customWidth="1"/>
    <col min="13333" max="13548" width="9.1796875" style="665"/>
    <col min="13549" max="13549" width="6.1796875" style="665" customWidth="1"/>
    <col min="13550" max="13550" width="37.54296875" style="665" customWidth="1"/>
    <col min="13551" max="13551" width="13.26953125" style="665" customWidth="1"/>
    <col min="13552" max="13552" width="19.54296875" style="665" customWidth="1"/>
    <col min="13553" max="13553" width="11.81640625" style="665" customWidth="1"/>
    <col min="13554" max="13554" width="14.54296875" style="665" customWidth="1"/>
    <col min="13555" max="13555" width="12" style="665" customWidth="1"/>
    <col min="13556" max="13556" width="11.7265625" style="665" customWidth="1"/>
    <col min="13557" max="13557" width="12.81640625" style="665" customWidth="1"/>
    <col min="13558" max="13558" width="13.26953125" style="665" customWidth="1"/>
    <col min="13559" max="13559" width="12" style="665" customWidth="1"/>
    <col min="13560" max="13560" width="15.7265625" style="665" customWidth="1"/>
    <col min="13561" max="13561" width="13.1796875" style="665" customWidth="1"/>
    <col min="13562" max="13562" width="14.453125" style="665" customWidth="1"/>
    <col min="13563" max="13563" width="14" style="665" customWidth="1"/>
    <col min="13564" max="13566" width="9.1796875" style="665" customWidth="1"/>
    <col min="13567" max="13567" width="15.26953125" style="665" customWidth="1"/>
    <col min="13568" max="13570" width="9.1796875" style="665"/>
    <col min="13571" max="13571" width="7" style="665" customWidth="1"/>
    <col min="13572" max="13572" width="35.453125" style="665" customWidth="1"/>
    <col min="13573" max="13573" width="11.26953125" style="665" customWidth="1"/>
    <col min="13574" max="13574" width="15.54296875" style="665" customWidth="1"/>
    <col min="13575" max="13575" width="13.7265625" style="665" customWidth="1"/>
    <col min="13576" max="13576" width="15.1796875" style="665" customWidth="1"/>
    <col min="13577" max="13577" width="14.453125" style="665" customWidth="1"/>
    <col min="13578" max="13580" width="0" style="665" hidden="1" customWidth="1"/>
    <col min="13581" max="13581" width="13.54296875" style="665" customWidth="1"/>
    <col min="13582" max="13582" width="12.54296875" style="665" customWidth="1"/>
    <col min="13583" max="13583" width="13.453125" style="665" customWidth="1"/>
    <col min="13584" max="13584" width="11.1796875" style="665" customWidth="1"/>
    <col min="13585" max="13585" width="0" style="665" hidden="1" customWidth="1"/>
    <col min="13586" max="13586" width="8.1796875" style="665" customWidth="1"/>
    <col min="13587" max="13587" width="0" style="665" hidden="1" customWidth="1"/>
    <col min="13588" max="13588" width="9.453125" style="665" customWidth="1"/>
    <col min="13589" max="13804" width="9.1796875" style="665"/>
    <col min="13805" max="13805" width="6.1796875" style="665" customWidth="1"/>
    <col min="13806" max="13806" width="37.54296875" style="665" customWidth="1"/>
    <col min="13807" max="13807" width="13.26953125" style="665" customWidth="1"/>
    <col min="13808" max="13808" width="19.54296875" style="665" customWidth="1"/>
    <col min="13809" max="13809" width="11.81640625" style="665" customWidth="1"/>
    <col min="13810" max="13810" width="14.54296875" style="665" customWidth="1"/>
    <col min="13811" max="13811" width="12" style="665" customWidth="1"/>
    <col min="13812" max="13812" width="11.7265625" style="665" customWidth="1"/>
    <col min="13813" max="13813" width="12.81640625" style="665" customWidth="1"/>
    <col min="13814" max="13814" width="13.26953125" style="665" customWidth="1"/>
    <col min="13815" max="13815" width="12" style="665" customWidth="1"/>
    <col min="13816" max="13816" width="15.7265625" style="665" customWidth="1"/>
    <col min="13817" max="13817" width="13.1796875" style="665" customWidth="1"/>
    <col min="13818" max="13818" width="14.453125" style="665" customWidth="1"/>
    <col min="13819" max="13819" width="14" style="665" customWidth="1"/>
    <col min="13820" max="13822" width="9.1796875" style="665" customWidth="1"/>
    <col min="13823" max="13823" width="15.26953125" style="665" customWidth="1"/>
    <col min="13824" max="13826" width="9.1796875" style="665"/>
    <col min="13827" max="13827" width="7" style="665" customWidth="1"/>
    <col min="13828" max="13828" width="35.453125" style="665" customWidth="1"/>
    <col min="13829" max="13829" width="11.26953125" style="665" customWidth="1"/>
    <col min="13830" max="13830" width="15.54296875" style="665" customWidth="1"/>
    <col min="13831" max="13831" width="13.7265625" style="665" customWidth="1"/>
    <col min="13832" max="13832" width="15.1796875" style="665" customWidth="1"/>
    <col min="13833" max="13833" width="14.453125" style="665" customWidth="1"/>
    <col min="13834" max="13836" width="0" style="665" hidden="1" customWidth="1"/>
    <col min="13837" max="13837" width="13.54296875" style="665" customWidth="1"/>
    <col min="13838" max="13838" width="12.54296875" style="665" customWidth="1"/>
    <col min="13839" max="13839" width="13.453125" style="665" customWidth="1"/>
    <col min="13840" max="13840" width="11.1796875" style="665" customWidth="1"/>
    <col min="13841" max="13841" width="0" style="665" hidden="1" customWidth="1"/>
    <col min="13842" max="13842" width="8.1796875" style="665" customWidth="1"/>
    <col min="13843" max="13843" width="0" style="665" hidden="1" customWidth="1"/>
    <col min="13844" max="13844" width="9.453125" style="665" customWidth="1"/>
    <col min="13845" max="14060" width="9.1796875" style="665"/>
    <col min="14061" max="14061" width="6.1796875" style="665" customWidth="1"/>
    <col min="14062" max="14062" width="37.54296875" style="665" customWidth="1"/>
    <col min="14063" max="14063" width="13.26953125" style="665" customWidth="1"/>
    <col min="14064" max="14064" width="19.54296875" style="665" customWidth="1"/>
    <col min="14065" max="14065" width="11.81640625" style="665" customWidth="1"/>
    <col min="14066" max="14066" width="14.54296875" style="665" customWidth="1"/>
    <col min="14067" max="14067" width="12" style="665" customWidth="1"/>
    <col min="14068" max="14068" width="11.7265625" style="665" customWidth="1"/>
    <col min="14069" max="14069" width="12.81640625" style="665" customWidth="1"/>
    <col min="14070" max="14070" width="13.26953125" style="665" customWidth="1"/>
    <col min="14071" max="14071" width="12" style="665" customWidth="1"/>
    <col min="14072" max="14072" width="15.7265625" style="665" customWidth="1"/>
    <col min="14073" max="14073" width="13.1796875" style="665" customWidth="1"/>
    <col min="14074" max="14074" width="14.453125" style="665" customWidth="1"/>
    <col min="14075" max="14075" width="14" style="665" customWidth="1"/>
    <col min="14076" max="14078" width="9.1796875" style="665" customWidth="1"/>
    <col min="14079" max="14079" width="15.26953125" style="665" customWidth="1"/>
    <col min="14080" max="14082" width="9.1796875" style="665"/>
    <col min="14083" max="14083" width="7" style="665" customWidth="1"/>
    <col min="14084" max="14084" width="35.453125" style="665" customWidth="1"/>
    <col min="14085" max="14085" width="11.26953125" style="665" customWidth="1"/>
    <col min="14086" max="14086" width="15.54296875" style="665" customWidth="1"/>
    <col min="14087" max="14087" width="13.7265625" style="665" customWidth="1"/>
    <col min="14088" max="14088" width="15.1796875" style="665" customWidth="1"/>
    <col min="14089" max="14089" width="14.453125" style="665" customWidth="1"/>
    <col min="14090" max="14092" width="0" style="665" hidden="1" customWidth="1"/>
    <col min="14093" max="14093" width="13.54296875" style="665" customWidth="1"/>
    <col min="14094" max="14094" width="12.54296875" style="665" customWidth="1"/>
    <col min="14095" max="14095" width="13.453125" style="665" customWidth="1"/>
    <col min="14096" max="14096" width="11.1796875" style="665" customWidth="1"/>
    <col min="14097" max="14097" width="0" style="665" hidden="1" customWidth="1"/>
    <col min="14098" max="14098" width="8.1796875" style="665" customWidth="1"/>
    <col min="14099" max="14099" width="0" style="665" hidden="1" customWidth="1"/>
    <col min="14100" max="14100" width="9.453125" style="665" customWidth="1"/>
    <col min="14101" max="14316" width="9.1796875" style="665"/>
    <col min="14317" max="14317" width="6.1796875" style="665" customWidth="1"/>
    <col min="14318" max="14318" width="37.54296875" style="665" customWidth="1"/>
    <col min="14319" max="14319" width="13.26953125" style="665" customWidth="1"/>
    <col min="14320" max="14320" width="19.54296875" style="665" customWidth="1"/>
    <col min="14321" max="14321" width="11.81640625" style="665" customWidth="1"/>
    <col min="14322" max="14322" width="14.54296875" style="665" customWidth="1"/>
    <col min="14323" max="14323" width="12" style="665" customWidth="1"/>
    <col min="14324" max="14324" width="11.7265625" style="665" customWidth="1"/>
    <col min="14325" max="14325" width="12.81640625" style="665" customWidth="1"/>
    <col min="14326" max="14326" width="13.26953125" style="665" customWidth="1"/>
    <col min="14327" max="14327" width="12" style="665" customWidth="1"/>
    <col min="14328" max="14328" width="15.7265625" style="665" customWidth="1"/>
    <col min="14329" max="14329" width="13.1796875" style="665" customWidth="1"/>
    <col min="14330" max="14330" width="14.453125" style="665" customWidth="1"/>
    <col min="14331" max="14331" width="14" style="665" customWidth="1"/>
    <col min="14332" max="14334" width="9.1796875" style="665" customWidth="1"/>
    <col min="14335" max="14335" width="15.26953125" style="665" customWidth="1"/>
    <col min="14336" max="14338" width="9.1796875" style="665"/>
    <col min="14339" max="14339" width="7" style="665" customWidth="1"/>
    <col min="14340" max="14340" width="35.453125" style="665" customWidth="1"/>
    <col min="14341" max="14341" width="11.26953125" style="665" customWidth="1"/>
    <col min="14342" max="14342" width="15.54296875" style="665" customWidth="1"/>
    <col min="14343" max="14343" width="13.7265625" style="665" customWidth="1"/>
    <col min="14344" max="14344" width="15.1796875" style="665" customWidth="1"/>
    <col min="14345" max="14345" width="14.453125" style="665" customWidth="1"/>
    <col min="14346" max="14348" width="0" style="665" hidden="1" customWidth="1"/>
    <col min="14349" max="14349" width="13.54296875" style="665" customWidth="1"/>
    <col min="14350" max="14350" width="12.54296875" style="665" customWidth="1"/>
    <col min="14351" max="14351" width="13.453125" style="665" customWidth="1"/>
    <col min="14352" max="14352" width="11.1796875" style="665" customWidth="1"/>
    <col min="14353" max="14353" width="0" style="665" hidden="1" customWidth="1"/>
    <col min="14354" max="14354" width="8.1796875" style="665" customWidth="1"/>
    <col min="14355" max="14355" width="0" style="665" hidden="1" customWidth="1"/>
    <col min="14356" max="14356" width="9.453125" style="665" customWidth="1"/>
    <col min="14357" max="14572" width="9.1796875" style="665"/>
    <col min="14573" max="14573" width="6.1796875" style="665" customWidth="1"/>
    <col min="14574" max="14574" width="37.54296875" style="665" customWidth="1"/>
    <col min="14575" max="14575" width="13.26953125" style="665" customWidth="1"/>
    <col min="14576" max="14576" width="19.54296875" style="665" customWidth="1"/>
    <col min="14577" max="14577" width="11.81640625" style="665" customWidth="1"/>
    <col min="14578" max="14578" width="14.54296875" style="665" customWidth="1"/>
    <col min="14579" max="14579" width="12" style="665" customWidth="1"/>
    <col min="14580" max="14580" width="11.7265625" style="665" customWidth="1"/>
    <col min="14581" max="14581" width="12.81640625" style="665" customWidth="1"/>
    <col min="14582" max="14582" width="13.26953125" style="665" customWidth="1"/>
    <col min="14583" max="14583" width="12" style="665" customWidth="1"/>
    <col min="14584" max="14584" width="15.7265625" style="665" customWidth="1"/>
    <col min="14585" max="14585" width="13.1796875" style="665" customWidth="1"/>
    <col min="14586" max="14586" width="14.453125" style="665" customWidth="1"/>
    <col min="14587" max="14587" width="14" style="665" customWidth="1"/>
    <col min="14588" max="14590" width="9.1796875" style="665" customWidth="1"/>
    <col min="14591" max="14591" width="15.26953125" style="665" customWidth="1"/>
    <col min="14592" max="14594" width="9.1796875" style="665"/>
    <col min="14595" max="14595" width="7" style="665" customWidth="1"/>
    <col min="14596" max="14596" width="35.453125" style="665" customWidth="1"/>
    <col min="14597" max="14597" width="11.26953125" style="665" customWidth="1"/>
    <col min="14598" max="14598" width="15.54296875" style="665" customWidth="1"/>
    <col min="14599" max="14599" width="13.7265625" style="665" customWidth="1"/>
    <col min="14600" max="14600" width="15.1796875" style="665" customWidth="1"/>
    <col min="14601" max="14601" width="14.453125" style="665" customWidth="1"/>
    <col min="14602" max="14604" width="0" style="665" hidden="1" customWidth="1"/>
    <col min="14605" max="14605" width="13.54296875" style="665" customWidth="1"/>
    <col min="14606" max="14606" width="12.54296875" style="665" customWidth="1"/>
    <col min="14607" max="14607" width="13.453125" style="665" customWidth="1"/>
    <col min="14608" max="14608" width="11.1796875" style="665" customWidth="1"/>
    <col min="14609" max="14609" width="0" style="665" hidden="1" customWidth="1"/>
    <col min="14610" max="14610" width="8.1796875" style="665" customWidth="1"/>
    <col min="14611" max="14611" width="0" style="665" hidden="1" customWidth="1"/>
    <col min="14612" max="14612" width="9.453125" style="665" customWidth="1"/>
    <col min="14613" max="14828" width="9.1796875" style="665"/>
    <col min="14829" max="14829" width="6.1796875" style="665" customWidth="1"/>
    <col min="14830" max="14830" width="37.54296875" style="665" customWidth="1"/>
    <col min="14831" max="14831" width="13.26953125" style="665" customWidth="1"/>
    <col min="14832" max="14832" width="19.54296875" style="665" customWidth="1"/>
    <col min="14833" max="14833" width="11.81640625" style="665" customWidth="1"/>
    <col min="14834" max="14834" width="14.54296875" style="665" customWidth="1"/>
    <col min="14835" max="14835" width="12" style="665" customWidth="1"/>
    <col min="14836" max="14836" width="11.7265625" style="665" customWidth="1"/>
    <col min="14837" max="14837" width="12.81640625" style="665" customWidth="1"/>
    <col min="14838" max="14838" width="13.26953125" style="665" customWidth="1"/>
    <col min="14839" max="14839" width="12" style="665" customWidth="1"/>
    <col min="14840" max="14840" width="15.7265625" style="665" customWidth="1"/>
    <col min="14841" max="14841" width="13.1796875" style="665" customWidth="1"/>
    <col min="14842" max="14842" width="14.453125" style="665" customWidth="1"/>
    <col min="14843" max="14843" width="14" style="665" customWidth="1"/>
    <col min="14844" max="14846" width="9.1796875" style="665" customWidth="1"/>
    <col min="14847" max="14847" width="15.26953125" style="665" customWidth="1"/>
    <col min="14848" max="14850" width="9.1796875" style="665"/>
    <col min="14851" max="14851" width="7" style="665" customWidth="1"/>
    <col min="14852" max="14852" width="35.453125" style="665" customWidth="1"/>
    <col min="14853" max="14853" width="11.26953125" style="665" customWidth="1"/>
    <col min="14854" max="14854" width="15.54296875" style="665" customWidth="1"/>
    <col min="14855" max="14855" width="13.7265625" style="665" customWidth="1"/>
    <col min="14856" max="14856" width="15.1796875" style="665" customWidth="1"/>
    <col min="14857" max="14857" width="14.453125" style="665" customWidth="1"/>
    <col min="14858" max="14860" width="0" style="665" hidden="1" customWidth="1"/>
    <col min="14861" max="14861" width="13.54296875" style="665" customWidth="1"/>
    <col min="14862" max="14862" width="12.54296875" style="665" customWidth="1"/>
    <col min="14863" max="14863" width="13.453125" style="665" customWidth="1"/>
    <col min="14864" max="14864" width="11.1796875" style="665" customWidth="1"/>
    <col min="14865" max="14865" width="0" style="665" hidden="1" customWidth="1"/>
    <col min="14866" max="14866" width="8.1796875" style="665" customWidth="1"/>
    <col min="14867" max="14867" width="0" style="665" hidden="1" customWidth="1"/>
    <col min="14868" max="14868" width="9.453125" style="665" customWidth="1"/>
    <col min="14869" max="15084" width="9.1796875" style="665"/>
    <col min="15085" max="15085" width="6.1796875" style="665" customWidth="1"/>
    <col min="15086" max="15086" width="37.54296875" style="665" customWidth="1"/>
    <col min="15087" max="15087" width="13.26953125" style="665" customWidth="1"/>
    <col min="15088" max="15088" width="19.54296875" style="665" customWidth="1"/>
    <col min="15089" max="15089" width="11.81640625" style="665" customWidth="1"/>
    <col min="15090" max="15090" width="14.54296875" style="665" customWidth="1"/>
    <col min="15091" max="15091" width="12" style="665" customWidth="1"/>
    <col min="15092" max="15092" width="11.7265625" style="665" customWidth="1"/>
    <col min="15093" max="15093" width="12.81640625" style="665" customWidth="1"/>
    <col min="15094" max="15094" width="13.26953125" style="665" customWidth="1"/>
    <col min="15095" max="15095" width="12" style="665" customWidth="1"/>
    <col min="15096" max="15096" width="15.7265625" style="665" customWidth="1"/>
    <col min="15097" max="15097" width="13.1796875" style="665" customWidth="1"/>
    <col min="15098" max="15098" width="14.453125" style="665" customWidth="1"/>
    <col min="15099" max="15099" width="14" style="665" customWidth="1"/>
    <col min="15100" max="15102" width="9.1796875" style="665" customWidth="1"/>
    <col min="15103" max="15103" width="15.26953125" style="665" customWidth="1"/>
    <col min="15104" max="15106" width="9.1796875" style="665"/>
    <col min="15107" max="15107" width="7" style="665" customWidth="1"/>
    <col min="15108" max="15108" width="35.453125" style="665" customWidth="1"/>
    <col min="15109" max="15109" width="11.26953125" style="665" customWidth="1"/>
    <col min="15110" max="15110" width="15.54296875" style="665" customWidth="1"/>
    <col min="15111" max="15111" width="13.7265625" style="665" customWidth="1"/>
    <col min="15112" max="15112" width="15.1796875" style="665" customWidth="1"/>
    <col min="15113" max="15113" width="14.453125" style="665" customWidth="1"/>
    <col min="15114" max="15116" width="0" style="665" hidden="1" customWidth="1"/>
    <col min="15117" max="15117" width="13.54296875" style="665" customWidth="1"/>
    <col min="15118" max="15118" width="12.54296875" style="665" customWidth="1"/>
    <col min="15119" max="15119" width="13.453125" style="665" customWidth="1"/>
    <col min="15120" max="15120" width="11.1796875" style="665" customWidth="1"/>
    <col min="15121" max="15121" width="0" style="665" hidden="1" customWidth="1"/>
    <col min="15122" max="15122" width="8.1796875" style="665" customWidth="1"/>
    <col min="15123" max="15123" width="0" style="665" hidden="1" customWidth="1"/>
    <col min="15124" max="15124" width="9.453125" style="665" customWidth="1"/>
    <col min="15125" max="15340" width="9.1796875" style="665"/>
    <col min="15341" max="15341" width="6.1796875" style="665" customWidth="1"/>
    <col min="15342" max="15342" width="37.54296875" style="665" customWidth="1"/>
    <col min="15343" max="15343" width="13.26953125" style="665" customWidth="1"/>
    <col min="15344" max="15344" width="19.54296875" style="665" customWidth="1"/>
    <col min="15345" max="15345" width="11.81640625" style="665" customWidth="1"/>
    <col min="15346" max="15346" width="14.54296875" style="665" customWidth="1"/>
    <col min="15347" max="15347" width="12" style="665" customWidth="1"/>
    <col min="15348" max="15348" width="11.7265625" style="665" customWidth="1"/>
    <col min="15349" max="15349" width="12.81640625" style="665" customWidth="1"/>
    <col min="15350" max="15350" width="13.26953125" style="665" customWidth="1"/>
    <col min="15351" max="15351" width="12" style="665" customWidth="1"/>
    <col min="15352" max="15352" width="15.7265625" style="665" customWidth="1"/>
    <col min="15353" max="15353" width="13.1796875" style="665" customWidth="1"/>
    <col min="15354" max="15354" width="14.453125" style="665" customWidth="1"/>
    <col min="15355" max="15355" width="14" style="665" customWidth="1"/>
    <col min="15356" max="15358" width="9.1796875" style="665" customWidth="1"/>
    <col min="15359" max="15359" width="15.26953125" style="665" customWidth="1"/>
    <col min="15360" max="15362" width="9.1796875" style="665"/>
    <col min="15363" max="15363" width="7" style="665" customWidth="1"/>
    <col min="15364" max="15364" width="35.453125" style="665" customWidth="1"/>
    <col min="15365" max="15365" width="11.26953125" style="665" customWidth="1"/>
    <col min="15366" max="15366" width="15.54296875" style="665" customWidth="1"/>
    <col min="15367" max="15367" width="13.7265625" style="665" customWidth="1"/>
    <col min="15368" max="15368" width="15.1796875" style="665" customWidth="1"/>
    <col min="15369" max="15369" width="14.453125" style="665" customWidth="1"/>
    <col min="15370" max="15372" width="0" style="665" hidden="1" customWidth="1"/>
    <col min="15373" max="15373" width="13.54296875" style="665" customWidth="1"/>
    <col min="15374" max="15374" width="12.54296875" style="665" customWidth="1"/>
    <col min="15375" max="15375" width="13.453125" style="665" customWidth="1"/>
    <col min="15376" max="15376" width="11.1796875" style="665" customWidth="1"/>
    <col min="15377" max="15377" width="0" style="665" hidden="1" customWidth="1"/>
    <col min="15378" max="15378" width="8.1796875" style="665" customWidth="1"/>
    <col min="15379" max="15379" width="0" style="665" hidden="1" customWidth="1"/>
    <col min="15380" max="15380" width="9.453125" style="665" customWidth="1"/>
    <col min="15381" max="15596" width="9.1796875" style="665"/>
    <col min="15597" max="15597" width="6.1796875" style="665" customWidth="1"/>
    <col min="15598" max="15598" width="37.54296875" style="665" customWidth="1"/>
    <col min="15599" max="15599" width="13.26953125" style="665" customWidth="1"/>
    <col min="15600" max="15600" width="19.54296875" style="665" customWidth="1"/>
    <col min="15601" max="15601" width="11.81640625" style="665" customWidth="1"/>
    <col min="15602" max="15602" width="14.54296875" style="665" customWidth="1"/>
    <col min="15603" max="15603" width="12" style="665" customWidth="1"/>
    <col min="15604" max="15604" width="11.7265625" style="665" customWidth="1"/>
    <col min="15605" max="15605" width="12.81640625" style="665" customWidth="1"/>
    <col min="15606" max="15606" width="13.26953125" style="665" customWidth="1"/>
    <col min="15607" max="15607" width="12" style="665" customWidth="1"/>
    <col min="15608" max="15608" width="15.7265625" style="665" customWidth="1"/>
    <col min="15609" max="15609" width="13.1796875" style="665" customWidth="1"/>
    <col min="15610" max="15610" width="14.453125" style="665" customWidth="1"/>
    <col min="15611" max="15611" width="14" style="665" customWidth="1"/>
    <col min="15612" max="15614" width="9.1796875" style="665" customWidth="1"/>
    <col min="15615" max="15615" width="15.26953125" style="665" customWidth="1"/>
    <col min="15616" max="15618" width="9.1796875" style="665"/>
    <col min="15619" max="15619" width="7" style="665" customWidth="1"/>
    <col min="15620" max="15620" width="35.453125" style="665" customWidth="1"/>
    <col min="15621" max="15621" width="11.26953125" style="665" customWidth="1"/>
    <col min="15622" max="15622" width="15.54296875" style="665" customWidth="1"/>
    <col min="15623" max="15623" width="13.7265625" style="665" customWidth="1"/>
    <col min="15624" max="15624" width="15.1796875" style="665" customWidth="1"/>
    <col min="15625" max="15625" width="14.453125" style="665" customWidth="1"/>
    <col min="15626" max="15628" width="0" style="665" hidden="1" customWidth="1"/>
    <col min="15629" max="15629" width="13.54296875" style="665" customWidth="1"/>
    <col min="15630" max="15630" width="12.54296875" style="665" customWidth="1"/>
    <col min="15631" max="15631" width="13.453125" style="665" customWidth="1"/>
    <col min="15632" max="15632" width="11.1796875" style="665" customWidth="1"/>
    <col min="15633" max="15633" width="0" style="665" hidden="1" customWidth="1"/>
    <col min="15634" max="15634" width="8.1796875" style="665" customWidth="1"/>
    <col min="15635" max="15635" width="0" style="665" hidden="1" customWidth="1"/>
    <col min="15636" max="15636" width="9.453125" style="665" customWidth="1"/>
    <col min="15637" max="15852" width="9.1796875" style="665"/>
    <col min="15853" max="15853" width="6.1796875" style="665" customWidth="1"/>
    <col min="15854" max="15854" width="37.54296875" style="665" customWidth="1"/>
    <col min="15855" max="15855" width="13.26953125" style="665" customWidth="1"/>
    <col min="15856" max="15856" width="19.54296875" style="665" customWidth="1"/>
    <col min="15857" max="15857" width="11.81640625" style="665" customWidth="1"/>
    <col min="15858" max="15858" width="14.54296875" style="665" customWidth="1"/>
    <col min="15859" max="15859" width="12" style="665" customWidth="1"/>
    <col min="15860" max="15860" width="11.7265625" style="665" customWidth="1"/>
    <col min="15861" max="15861" width="12.81640625" style="665" customWidth="1"/>
    <col min="15862" max="15862" width="13.26953125" style="665" customWidth="1"/>
    <col min="15863" max="15863" width="12" style="665" customWidth="1"/>
    <col min="15864" max="15864" width="15.7265625" style="665" customWidth="1"/>
    <col min="15865" max="15865" width="13.1796875" style="665" customWidth="1"/>
    <col min="15866" max="15866" width="14.453125" style="665" customWidth="1"/>
    <col min="15867" max="15867" width="14" style="665" customWidth="1"/>
    <col min="15868" max="15870" width="9.1796875" style="665" customWidth="1"/>
    <col min="15871" max="15871" width="15.26953125" style="665" customWidth="1"/>
    <col min="15872" max="15874" width="9.1796875" style="665"/>
    <col min="15875" max="15875" width="7" style="665" customWidth="1"/>
    <col min="15876" max="15876" width="35.453125" style="665" customWidth="1"/>
    <col min="15877" max="15877" width="11.26953125" style="665" customWidth="1"/>
    <col min="15878" max="15878" width="15.54296875" style="665" customWidth="1"/>
    <col min="15879" max="15879" width="13.7265625" style="665" customWidth="1"/>
    <col min="15880" max="15880" width="15.1796875" style="665" customWidth="1"/>
    <col min="15881" max="15881" width="14.453125" style="665" customWidth="1"/>
    <col min="15882" max="15884" width="0" style="665" hidden="1" customWidth="1"/>
    <col min="15885" max="15885" width="13.54296875" style="665" customWidth="1"/>
    <col min="15886" max="15886" width="12.54296875" style="665" customWidth="1"/>
    <col min="15887" max="15887" width="13.453125" style="665" customWidth="1"/>
    <col min="15888" max="15888" width="11.1796875" style="665" customWidth="1"/>
    <col min="15889" max="15889" width="0" style="665" hidden="1" customWidth="1"/>
    <col min="15890" max="15890" width="8.1796875" style="665" customWidth="1"/>
    <col min="15891" max="15891" width="0" style="665" hidden="1" customWidth="1"/>
    <col min="15892" max="15892" width="9.453125" style="665" customWidth="1"/>
    <col min="15893" max="16108" width="9.1796875" style="665"/>
    <col min="16109" max="16109" width="6.1796875" style="665" customWidth="1"/>
    <col min="16110" max="16110" width="37.54296875" style="665" customWidth="1"/>
    <col min="16111" max="16111" width="13.26953125" style="665" customWidth="1"/>
    <col min="16112" max="16112" width="19.54296875" style="665" customWidth="1"/>
    <col min="16113" max="16113" width="11.81640625" style="665" customWidth="1"/>
    <col min="16114" max="16114" width="14.54296875" style="665" customWidth="1"/>
    <col min="16115" max="16115" width="12" style="665" customWidth="1"/>
    <col min="16116" max="16116" width="11.7265625" style="665" customWidth="1"/>
    <col min="16117" max="16117" width="12.81640625" style="665" customWidth="1"/>
    <col min="16118" max="16118" width="13.26953125" style="665" customWidth="1"/>
    <col min="16119" max="16119" width="12" style="665" customWidth="1"/>
    <col min="16120" max="16120" width="15.7265625" style="665" customWidth="1"/>
    <col min="16121" max="16121" width="13.1796875" style="665" customWidth="1"/>
    <col min="16122" max="16122" width="14.453125" style="665" customWidth="1"/>
    <col min="16123" max="16123" width="14" style="665" customWidth="1"/>
    <col min="16124" max="16126" width="9.1796875" style="665" customWidth="1"/>
    <col min="16127" max="16127" width="15.26953125" style="665" customWidth="1"/>
    <col min="16128" max="16130" width="9.1796875" style="665"/>
    <col min="16131" max="16131" width="7" style="665" customWidth="1"/>
    <col min="16132" max="16132" width="35.453125" style="665" customWidth="1"/>
    <col min="16133" max="16133" width="11.26953125" style="665" customWidth="1"/>
    <col min="16134" max="16134" width="15.54296875" style="665" customWidth="1"/>
    <col min="16135" max="16135" width="13.7265625" style="665" customWidth="1"/>
    <col min="16136" max="16136" width="15.1796875" style="665" customWidth="1"/>
    <col min="16137" max="16137" width="14.453125" style="665" customWidth="1"/>
    <col min="16138" max="16140" width="0" style="665" hidden="1" customWidth="1"/>
    <col min="16141" max="16141" width="13.54296875" style="665" customWidth="1"/>
    <col min="16142" max="16142" width="12.54296875" style="665" customWidth="1"/>
    <col min="16143" max="16143" width="13.453125" style="665" customWidth="1"/>
    <col min="16144" max="16144" width="11.1796875" style="665" customWidth="1"/>
    <col min="16145" max="16145" width="0" style="665" hidden="1" customWidth="1"/>
    <col min="16146" max="16146" width="8.1796875" style="665" customWidth="1"/>
    <col min="16147" max="16147" width="0" style="665" hidden="1" customWidth="1"/>
    <col min="16148" max="16148" width="9.453125" style="665" customWidth="1"/>
    <col min="16149" max="16364" width="9.1796875" style="665"/>
    <col min="16365" max="16365" width="6.1796875" style="665" customWidth="1"/>
    <col min="16366" max="16366" width="37.54296875" style="665" customWidth="1"/>
    <col min="16367" max="16367" width="13.26953125" style="665" customWidth="1"/>
    <col min="16368" max="16368" width="19.54296875" style="665" customWidth="1"/>
    <col min="16369" max="16369" width="11.81640625" style="665" customWidth="1"/>
    <col min="16370" max="16370" width="14.54296875" style="665" customWidth="1"/>
    <col min="16371" max="16371" width="12" style="665" customWidth="1"/>
    <col min="16372" max="16372" width="11.7265625" style="665" customWidth="1"/>
    <col min="16373" max="16373" width="12.81640625" style="665" customWidth="1"/>
    <col min="16374" max="16374" width="13.26953125" style="665" customWidth="1"/>
    <col min="16375" max="16375" width="12" style="665" customWidth="1"/>
    <col min="16376" max="16376" width="15.7265625" style="665" customWidth="1"/>
    <col min="16377" max="16377" width="13.1796875" style="665" customWidth="1"/>
    <col min="16378" max="16378" width="14.453125" style="665" customWidth="1"/>
    <col min="16379" max="16379" width="14" style="665" customWidth="1"/>
    <col min="16380" max="16382" width="9.1796875" style="665" customWidth="1"/>
    <col min="16383" max="16383" width="15.26953125" style="665" customWidth="1"/>
    <col min="16384" max="16384" width="9.1796875" style="665"/>
  </cols>
  <sheetData>
    <row r="1" spans="1:20" ht="22.5" customHeight="1">
      <c r="A1" s="1262" t="s">
        <v>1085</v>
      </c>
      <c r="B1" s="1262"/>
      <c r="C1" s="1262"/>
      <c r="D1" s="1262"/>
      <c r="E1" s="1262"/>
      <c r="F1" s="1262"/>
      <c r="G1" s="1262"/>
      <c r="H1" s="1262"/>
      <c r="I1" s="1262"/>
      <c r="J1" s="1262"/>
      <c r="K1" s="1262"/>
      <c r="L1" s="1262"/>
      <c r="M1" s="1262"/>
      <c r="N1" s="1262"/>
      <c r="O1" s="1262"/>
      <c r="P1" s="1262"/>
      <c r="Q1" s="1262"/>
      <c r="R1" s="1262"/>
      <c r="S1" s="1262"/>
      <c r="T1" s="1262"/>
    </row>
    <row r="2" spans="1:20" ht="25.5" customHeight="1">
      <c r="A2" s="1262" t="s">
        <v>1078</v>
      </c>
      <c r="B2" s="1262"/>
      <c r="C2" s="1262"/>
      <c r="D2" s="1262"/>
      <c r="E2" s="1262"/>
      <c r="F2" s="1262"/>
      <c r="G2" s="1262"/>
      <c r="H2" s="1262"/>
      <c r="I2" s="1262"/>
      <c r="J2" s="1262"/>
      <c r="K2" s="1262"/>
      <c r="L2" s="1262"/>
      <c r="M2" s="1262"/>
      <c r="N2" s="1262"/>
      <c r="O2" s="1262"/>
      <c r="P2" s="1262"/>
      <c r="Q2" s="1262"/>
      <c r="R2" s="1262"/>
      <c r="S2" s="1262"/>
      <c r="T2" s="1262"/>
    </row>
    <row r="3" spans="1:20" ht="22.5" customHeight="1">
      <c r="A3" s="1263" t="str">
        <f>'[4]Vốn 2020'!$A$3:$AE$3</f>
        <v>(Ban hành kèm theo Báo cáo số:      /BC-TCKH ngày       /         /2020 của Phòng Tài chính - Kế hoạch)</v>
      </c>
      <c r="B3" s="1263"/>
      <c r="C3" s="1263"/>
      <c r="D3" s="1263"/>
      <c r="E3" s="1263"/>
      <c r="F3" s="1263"/>
      <c r="G3" s="1263"/>
      <c r="H3" s="1263"/>
      <c r="I3" s="1263"/>
      <c r="J3" s="1263"/>
      <c r="K3" s="1263"/>
      <c r="L3" s="1263"/>
      <c r="M3" s="1263"/>
      <c r="N3" s="1263"/>
      <c r="O3" s="1263"/>
      <c r="P3" s="1263"/>
      <c r="Q3" s="1263"/>
      <c r="R3" s="1263"/>
      <c r="S3" s="1263"/>
      <c r="T3" s="1263"/>
    </row>
    <row r="4" spans="1:20">
      <c r="E4" s="667"/>
      <c r="F4" s="668"/>
      <c r="G4" s="668"/>
      <c r="H4" s="668"/>
      <c r="I4" s="668"/>
      <c r="M4" s="1345" t="s">
        <v>1011</v>
      </c>
      <c r="N4" s="1345"/>
      <c r="O4" s="639"/>
      <c r="Q4" s="1345" t="s">
        <v>1011</v>
      </c>
      <c r="R4" s="1345"/>
      <c r="S4" s="639"/>
    </row>
    <row r="5" spans="1:20" ht="48" customHeight="1">
      <c r="A5" s="1261" t="s">
        <v>4</v>
      </c>
      <c r="B5" s="1261" t="s">
        <v>1012</v>
      </c>
      <c r="C5" s="1261" t="s">
        <v>31</v>
      </c>
      <c r="D5" s="1261" t="s">
        <v>339</v>
      </c>
      <c r="E5" s="1261" t="s">
        <v>32</v>
      </c>
      <c r="F5" s="1261" t="s">
        <v>34</v>
      </c>
      <c r="G5" s="1261"/>
      <c r="H5" s="1261" t="s">
        <v>1013</v>
      </c>
      <c r="I5" s="1261" t="s">
        <v>1014</v>
      </c>
      <c r="J5" s="1346" t="s">
        <v>1015</v>
      </c>
      <c r="K5" s="1346" t="s">
        <v>673</v>
      </c>
      <c r="L5" s="1261" t="s">
        <v>1079</v>
      </c>
      <c r="M5" s="1261"/>
      <c r="N5" s="1261"/>
      <c r="O5" s="1267" t="s">
        <v>1086</v>
      </c>
      <c r="P5" s="1261" t="s">
        <v>1080</v>
      </c>
      <c r="Q5" s="1261"/>
      <c r="R5" s="1261"/>
      <c r="S5" s="1267" t="s">
        <v>933</v>
      </c>
      <c r="T5" s="1267" t="s">
        <v>8</v>
      </c>
    </row>
    <row r="6" spans="1:20" ht="52.5">
      <c r="A6" s="1261"/>
      <c r="B6" s="1261"/>
      <c r="C6" s="1261"/>
      <c r="D6" s="1261"/>
      <c r="E6" s="1261"/>
      <c r="F6" s="669" t="s">
        <v>935</v>
      </c>
      <c r="G6" s="669" t="s">
        <v>1016</v>
      </c>
      <c r="H6" s="1261"/>
      <c r="I6" s="1261"/>
      <c r="J6" s="1346"/>
      <c r="K6" s="1346"/>
      <c r="L6" s="669" t="s">
        <v>10</v>
      </c>
      <c r="M6" s="669" t="s">
        <v>483</v>
      </c>
      <c r="N6" s="669" t="s">
        <v>484</v>
      </c>
      <c r="O6" s="1267"/>
      <c r="P6" s="669" t="s">
        <v>10</v>
      </c>
      <c r="Q6" s="669" t="s">
        <v>483</v>
      </c>
      <c r="R6" s="669" t="s">
        <v>484</v>
      </c>
      <c r="S6" s="1267"/>
      <c r="T6" s="1267"/>
    </row>
    <row r="7" spans="1:20" s="647" customFormat="1" ht="35">
      <c r="A7" s="669"/>
      <c r="B7" s="640" t="s">
        <v>1017</v>
      </c>
      <c r="C7" s="641"/>
      <c r="D7" s="642"/>
      <c r="E7" s="643"/>
      <c r="F7" s="644"/>
      <c r="G7" s="645">
        <f t="shared" ref="G7:N7" si="0">G8+G30+G33</f>
        <v>54831949</v>
      </c>
      <c r="H7" s="645">
        <f t="shared" si="0"/>
        <v>465000</v>
      </c>
      <c r="I7" s="645">
        <f t="shared" si="0"/>
        <v>477084</v>
      </c>
      <c r="J7" s="645">
        <f t="shared" si="0"/>
        <v>465000</v>
      </c>
      <c r="K7" s="645">
        <f t="shared" si="0"/>
        <v>42454086</v>
      </c>
      <c r="L7" s="645">
        <f t="shared" si="0"/>
        <v>28596847.149999999</v>
      </c>
      <c r="M7" s="645">
        <f t="shared" si="0"/>
        <v>28596847.149999999</v>
      </c>
      <c r="N7" s="645">
        <f t="shared" si="0"/>
        <v>0</v>
      </c>
      <c r="O7" s="681">
        <f>L7/K7</f>
        <v>0.67359469592632371</v>
      </c>
      <c r="P7" s="645">
        <f t="shared" ref="P7:R7" si="1">P8+P30+P33</f>
        <v>41738565</v>
      </c>
      <c r="Q7" s="645">
        <f t="shared" si="1"/>
        <v>41738565</v>
      </c>
      <c r="R7" s="645">
        <f t="shared" si="1"/>
        <v>0</v>
      </c>
      <c r="S7" s="681">
        <f>P7/K7</f>
        <v>0.98314600389701001</v>
      </c>
      <c r="T7" s="646"/>
    </row>
    <row r="8" spans="1:20" s="670" customFormat="1" ht="17.5">
      <c r="A8" s="673" t="s">
        <v>39</v>
      </c>
      <c r="B8" s="674" t="s">
        <v>1018</v>
      </c>
      <c r="C8" s="672"/>
      <c r="D8" s="672"/>
      <c r="E8" s="672"/>
      <c r="F8" s="675"/>
      <c r="G8" s="676">
        <f t="shared" ref="G8:N8" si="2">G9+G16</f>
        <v>22768461</v>
      </c>
      <c r="H8" s="676">
        <f t="shared" si="2"/>
        <v>0</v>
      </c>
      <c r="I8" s="676">
        <f t="shared" si="2"/>
        <v>0</v>
      </c>
      <c r="J8" s="676">
        <f t="shared" si="2"/>
        <v>0</v>
      </c>
      <c r="K8" s="676">
        <f t="shared" si="2"/>
        <v>22298782</v>
      </c>
      <c r="L8" s="676">
        <f t="shared" si="2"/>
        <v>12042950.15</v>
      </c>
      <c r="M8" s="676">
        <f t="shared" si="2"/>
        <v>12042950.15</v>
      </c>
      <c r="N8" s="676">
        <f t="shared" si="2"/>
        <v>0</v>
      </c>
      <c r="O8" s="681">
        <f t="shared" ref="O8:O9" si="3">L8/K8</f>
        <v>0.540072105732053</v>
      </c>
      <c r="P8" s="676">
        <f t="shared" ref="P8:R8" si="4">P9+P16</f>
        <v>21861282</v>
      </c>
      <c r="Q8" s="676">
        <f t="shared" si="4"/>
        <v>21861282</v>
      </c>
      <c r="R8" s="676">
        <f t="shared" si="4"/>
        <v>0</v>
      </c>
      <c r="S8" s="681">
        <f t="shared" ref="S8:S9" si="5">P8/K8</f>
        <v>0.98038009430290851</v>
      </c>
      <c r="T8" s="672"/>
    </row>
    <row r="9" spans="1:20" s="670" customFormat="1" ht="17.5">
      <c r="A9" s="673">
        <v>1</v>
      </c>
      <c r="B9" s="674" t="s">
        <v>1019</v>
      </c>
      <c r="C9" s="672"/>
      <c r="D9" s="672"/>
      <c r="E9" s="672"/>
      <c r="F9" s="675"/>
      <c r="G9" s="676">
        <f>SUM(G10:G15)</f>
        <v>4499011</v>
      </c>
      <c r="H9" s="676">
        <f t="shared" ref="H9:N9" si="6">SUM(H10:H15)</f>
        <v>0</v>
      </c>
      <c r="I9" s="676">
        <f t="shared" si="6"/>
        <v>0</v>
      </c>
      <c r="J9" s="676">
        <f t="shared" si="6"/>
        <v>0</v>
      </c>
      <c r="K9" s="676">
        <f t="shared" si="6"/>
        <v>2230510</v>
      </c>
      <c r="L9" s="676">
        <f t="shared" si="6"/>
        <v>1944661.5</v>
      </c>
      <c r="M9" s="676">
        <f t="shared" si="6"/>
        <v>1944661.5</v>
      </c>
      <c r="N9" s="676">
        <f t="shared" si="6"/>
        <v>0</v>
      </c>
      <c r="O9" s="681">
        <f t="shared" si="3"/>
        <v>0.8718461248772702</v>
      </c>
      <c r="P9" s="676">
        <f t="shared" ref="P9:R9" si="7">SUM(P10:P15)</f>
        <v>2161862</v>
      </c>
      <c r="Q9" s="676">
        <f t="shared" si="7"/>
        <v>2161862</v>
      </c>
      <c r="R9" s="676">
        <f t="shared" si="7"/>
        <v>0</v>
      </c>
      <c r="S9" s="681">
        <f t="shared" si="5"/>
        <v>0.96922318214220071</v>
      </c>
      <c r="T9" s="672"/>
    </row>
    <row r="10" spans="1:20" ht="54">
      <c r="A10" s="693" t="s">
        <v>420</v>
      </c>
      <c r="B10" s="648" t="s">
        <v>1020</v>
      </c>
      <c r="C10" s="694" t="s">
        <v>950</v>
      </c>
      <c r="D10" s="694" t="s">
        <v>951</v>
      </c>
      <c r="E10" s="694" t="s">
        <v>1021</v>
      </c>
      <c r="F10" s="638"/>
      <c r="G10" s="695">
        <v>615246</v>
      </c>
      <c r="H10" s="695"/>
      <c r="I10" s="695"/>
      <c r="J10" s="695"/>
      <c r="K10" s="695">
        <v>345246</v>
      </c>
      <c r="L10" s="695">
        <f>SUM(M10:N10)</f>
        <v>276815.5</v>
      </c>
      <c r="M10" s="695">
        <v>276815.5</v>
      </c>
      <c r="N10" s="695"/>
      <c r="O10" s="696">
        <f>L10/K10</f>
        <v>0.80179205551983224</v>
      </c>
      <c r="P10" s="695">
        <f>SUM(Q10:R10)</f>
        <v>345246</v>
      </c>
      <c r="Q10" s="695">
        <f>K10</f>
        <v>345246</v>
      </c>
      <c r="R10" s="695"/>
      <c r="S10" s="696">
        <f>P10/K10</f>
        <v>1</v>
      </c>
      <c r="T10" s="672"/>
    </row>
    <row r="11" spans="1:20" ht="54">
      <c r="A11" s="693" t="s">
        <v>421</v>
      </c>
      <c r="B11" s="648" t="s">
        <v>1022</v>
      </c>
      <c r="C11" s="694" t="s">
        <v>680</v>
      </c>
      <c r="D11" s="694" t="s">
        <v>365</v>
      </c>
      <c r="E11" s="694" t="s">
        <v>1021</v>
      </c>
      <c r="F11" s="638" t="s">
        <v>1023</v>
      </c>
      <c r="G11" s="695">
        <v>232356</v>
      </c>
      <c r="H11" s="695"/>
      <c r="I11" s="695"/>
      <c r="J11" s="695"/>
      <c r="K11" s="695">
        <v>230169</v>
      </c>
      <c r="L11" s="695">
        <f>SUM(M11:N11)</f>
        <v>230169</v>
      </c>
      <c r="M11" s="695">
        <v>230169</v>
      </c>
      <c r="N11" s="695"/>
      <c r="O11" s="696">
        <f t="shared" ref="O11:O15" si="8">L11/K11</f>
        <v>1</v>
      </c>
      <c r="P11" s="695">
        <f>SUM(Q11:R11)</f>
        <v>230169</v>
      </c>
      <c r="Q11" s="695">
        <v>230169</v>
      </c>
      <c r="R11" s="695"/>
      <c r="S11" s="696">
        <f t="shared" ref="S11:S16" si="9">P11/K11</f>
        <v>1</v>
      </c>
      <c r="T11" s="672"/>
    </row>
    <row r="12" spans="1:20" ht="54">
      <c r="A12" s="693" t="s">
        <v>422</v>
      </c>
      <c r="B12" s="648" t="s">
        <v>1024</v>
      </c>
      <c r="C12" s="694" t="s">
        <v>680</v>
      </c>
      <c r="D12" s="694" t="s">
        <v>365</v>
      </c>
      <c r="E12" s="694" t="s">
        <v>1021</v>
      </c>
      <c r="F12" s="638" t="s">
        <v>1025</v>
      </c>
      <c r="G12" s="695">
        <v>276534</v>
      </c>
      <c r="H12" s="695"/>
      <c r="I12" s="695"/>
      <c r="J12" s="695"/>
      <c r="K12" s="695">
        <v>131450</v>
      </c>
      <c r="L12" s="695">
        <f>SUM(M12:N12)</f>
        <v>131450</v>
      </c>
      <c r="M12" s="695">
        <v>131450</v>
      </c>
      <c r="N12" s="695"/>
      <c r="O12" s="696">
        <f t="shared" si="8"/>
        <v>1</v>
      </c>
      <c r="P12" s="695">
        <f>SUM(Q12:R12)</f>
        <v>131450</v>
      </c>
      <c r="Q12" s="695">
        <v>131450</v>
      </c>
      <c r="R12" s="695"/>
      <c r="S12" s="696">
        <f t="shared" si="9"/>
        <v>1</v>
      </c>
      <c r="T12" s="672"/>
    </row>
    <row r="13" spans="1:20" ht="72">
      <c r="A13" s="693" t="s">
        <v>423</v>
      </c>
      <c r="B13" s="648" t="s">
        <v>998</v>
      </c>
      <c r="C13" s="694" t="s">
        <v>999</v>
      </c>
      <c r="D13" s="694" t="s">
        <v>955</v>
      </c>
      <c r="E13" s="694" t="s">
        <v>1000</v>
      </c>
      <c r="F13" s="638" t="s">
        <v>1026</v>
      </c>
      <c r="G13" s="695">
        <v>2000000</v>
      </c>
      <c r="H13" s="695"/>
      <c r="I13" s="695"/>
      <c r="J13" s="695"/>
      <c r="K13" s="695">
        <v>148770</v>
      </c>
      <c r="L13" s="695">
        <f>M13</f>
        <v>0</v>
      </c>
      <c r="M13" s="695">
        <v>0</v>
      </c>
      <c r="N13" s="695"/>
      <c r="O13" s="696">
        <f t="shared" si="8"/>
        <v>0</v>
      </c>
      <c r="P13" s="695">
        <f>Q13</f>
        <v>148770</v>
      </c>
      <c r="Q13" s="695">
        <f>K13</f>
        <v>148770</v>
      </c>
      <c r="R13" s="695"/>
      <c r="S13" s="696">
        <f t="shared" si="9"/>
        <v>1</v>
      </c>
      <c r="T13" s="694" t="s">
        <v>1027</v>
      </c>
    </row>
    <row r="14" spans="1:20" ht="63" customHeight="1">
      <c r="A14" s="693" t="s">
        <v>424</v>
      </c>
      <c r="B14" s="648" t="s">
        <v>1028</v>
      </c>
      <c r="C14" s="694" t="s">
        <v>1003</v>
      </c>
      <c r="D14" s="694" t="s">
        <v>955</v>
      </c>
      <c r="E14" s="694"/>
      <c r="F14" s="638"/>
      <c r="G14" s="695">
        <v>474875</v>
      </c>
      <c r="H14" s="695"/>
      <c r="I14" s="695"/>
      <c r="J14" s="695"/>
      <c r="K14" s="695">
        <v>474875</v>
      </c>
      <c r="L14" s="695">
        <f>SUM(M14:N14)</f>
        <v>455765</v>
      </c>
      <c r="M14" s="695">
        <v>455765</v>
      </c>
      <c r="N14" s="695"/>
      <c r="O14" s="696">
        <f t="shared" si="8"/>
        <v>0.95975783100816003</v>
      </c>
      <c r="P14" s="695">
        <f>SUM(Q14:R14)</f>
        <v>455765</v>
      </c>
      <c r="Q14" s="695">
        <v>455765</v>
      </c>
      <c r="R14" s="695"/>
      <c r="S14" s="696">
        <f t="shared" si="9"/>
        <v>0.95975783100816003</v>
      </c>
      <c r="T14" s="697"/>
    </row>
    <row r="15" spans="1:20" ht="77.25" customHeight="1">
      <c r="A15" s="693" t="s">
        <v>425</v>
      </c>
      <c r="B15" s="648" t="s">
        <v>1002</v>
      </c>
      <c r="C15" s="694" t="s">
        <v>1003</v>
      </c>
      <c r="D15" s="694" t="s">
        <v>955</v>
      </c>
      <c r="E15" s="694" t="s">
        <v>1004</v>
      </c>
      <c r="F15" s="638" t="s">
        <v>1029</v>
      </c>
      <c r="G15" s="695">
        <v>900000</v>
      </c>
      <c r="H15" s="695"/>
      <c r="I15" s="695"/>
      <c r="J15" s="695"/>
      <c r="K15" s="695">
        <v>900000</v>
      </c>
      <c r="L15" s="695">
        <f>SUM(M15:N15)</f>
        <v>850462</v>
      </c>
      <c r="M15" s="695">
        <f>382973+38297+331205+97987</f>
        <v>850462</v>
      </c>
      <c r="N15" s="695"/>
      <c r="O15" s="696">
        <f t="shared" si="8"/>
        <v>0.94495777777777779</v>
      </c>
      <c r="P15" s="695">
        <f>SUM(Q15:R15)</f>
        <v>850462</v>
      </c>
      <c r="Q15" s="695">
        <f>382973+38297+331205+97987</f>
        <v>850462</v>
      </c>
      <c r="R15" s="695"/>
      <c r="S15" s="696">
        <f t="shared" si="9"/>
        <v>0.94495777777777779</v>
      </c>
      <c r="T15" s="697" t="s">
        <v>1030</v>
      </c>
    </row>
    <row r="16" spans="1:20" s="670" customFormat="1" ht="17.5">
      <c r="A16" s="673">
        <v>2</v>
      </c>
      <c r="B16" s="674" t="s">
        <v>491</v>
      </c>
      <c r="C16" s="672"/>
      <c r="D16" s="672"/>
      <c r="E16" s="672"/>
      <c r="F16" s="675"/>
      <c r="G16" s="676">
        <f>SUM(G17:G29)</f>
        <v>18269450</v>
      </c>
      <c r="H16" s="676">
        <f t="shared" ref="H16:N16" si="10">SUM(H17:H29)</f>
        <v>0</v>
      </c>
      <c r="I16" s="676">
        <f t="shared" si="10"/>
        <v>0</v>
      </c>
      <c r="J16" s="676">
        <f t="shared" si="10"/>
        <v>0</v>
      </c>
      <c r="K16" s="676">
        <f t="shared" si="10"/>
        <v>20068272</v>
      </c>
      <c r="L16" s="676">
        <f t="shared" si="10"/>
        <v>10098288.65</v>
      </c>
      <c r="M16" s="676">
        <f t="shared" si="10"/>
        <v>10098288.65</v>
      </c>
      <c r="N16" s="676">
        <f t="shared" si="10"/>
        <v>0</v>
      </c>
      <c r="O16" s="681">
        <f>M16/L16</f>
        <v>1</v>
      </c>
      <c r="P16" s="676">
        <f t="shared" ref="P16:R16" si="11">SUM(P17:P29)</f>
        <v>19699420</v>
      </c>
      <c r="Q16" s="676">
        <f t="shared" si="11"/>
        <v>19699420</v>
      </c>
      <c r="R16" s="676">
        <f t="shared" si="11"/>
        <v>0</v>
      </c>
      <c r="S16" s="681">
        <f t="shared" si="9"/>
        <v>0.98162014148502674</v>
      </c>
      <c r="T16" s="672"/>
    </row>
    <row r="17" spans="1:20" ht="54">
      <c r="A17" s="693" t="s">
        <v>205</v>
      </c>
      <c r="B17" s="648" t="s">
        <v>949</v>
      </c>
      <c r="C17" s="694" t="s">
        <v>950</v>
      </c>
      <c r="D17" s="694" t="s">
        <v>951</v>
      </c>
      <c r="E17" s="694" t="s">
        <v>1001</v>
      </c>
      <c r="F17" s="638"/>
      <c r="G17" s="695">
        <v>4769450</v>
      </c>
      <c r="H17" s="695"/>
      <c r="I17" s="695"/>
      <c r="J17" s="695"/>
      <c r="K17" s="695">
        <v>3000000</v>
      </c>
      <c r="L17" s="695">
        <f t="shared" ref="L17:L29" si="12">SUM(M17:N17)</f>
        <v>2480468</v>
      </c>
      <c r="M17" s="695">
        <v>2480468</v>
      </c>
      <c r="N17" s="695"/>
      <c r="O17" s="696"/>
      <c r="P17" s="695">
        <f t="shared" ref="P17:P19" si="13">SUM(Q17:R17)</f>
        <v>3000000</v>
      </c>
      <c r="Q17" s="695">
        <f>K17</f>
        <v>3000000</v>
      </c>
      <c r="R17" s="695"/>
      <c r="S17" s="696">
        <f>P17/K17</f>
        <v>1</v>
      </c>
      <c r="T17" s="672"/>
    </row>
    <row r="18" spans="1:20" ht="54">
      <c r="A18" s="693" t="s">
        <v>207</v>
      </c>
      <c r="B18" s="649" t="s">
        <v>952</v>
      </c>
      <c r="C18" s="694" t="s">
        <v>663</v>
      </c>
      <c r="D18" s="694" t="s">
        <v>951</v>
      </c>
      <c r="E18" s="694" t="s">
        <v>1031</v>
      </c>
      <c r="F18" s="638" t="s">
        <v>1032</v>
      </c>
      <c r="G18" s="695">
        <v>873655</v>
      </c>
      <c r="H18" s="695"/>
      <c r="I18" s="695"/>
      <c r="J18" s="695"/>
      <c r="K18" s="695">
        <v>437000</v>
      </c>
      <c r="L18" s="695">
        <f t="shared" si="12"/>
        <v>437000</v>
      </c>
      <c r="M18" s="695">
        <v>437000</v>
      </c>
      <c r="N18" s="695"/>
      <c r="O18" s="696"/>
      <c r="P18" s="695">
        <f t="shared" si="13"/>
        <v>437000</v>
      </c>
      <c r="Q18" s="695">
        <f>K18</f>
        <v>437000</v>
      </c>
      <c r="R18" s="695"/>
      <c r="S18" s="696">
        <f t="shared" ref="S18:S29" si="14">P18/K18</f>
        <v>1</v>
      </c>
      <c r="T18" s="672"/>
    </row>
    <row r="19" spans="1:20" ht="54">
      <c r="A19" s="693" t="s">
        <v>209</v>
      </c>
      <c r="B19" s="649" t="s">
        <v>953</v>
      </c>
      <c r="C19" s="694" t="s">
        <v>645</v>
      </c>
      <c r="D19" s="694" t="s">
        <v>951</v>
      </c>
      <c r="E19" s="694" t="s">
        <v>1031</v>
      </c>
      <c r="F19" s="638" t="s">
        <v>1033</v>
      </c>
      <c r="G19" s="695">
        <v>1126345</v>
      </c>
      <c r="H19" s="695"/>
      <c r="I19" s="695"/>
      <c r="J19" s="695"/>
      <c r="K19" s="695">
        <v>563000</v>
      </c>
      <c r="L19" s="695">
        <f t="shared" si="12"/>
        <v>555202</v>
      </c>
      <c r="M19" s="695">
        <v>555202</v>
      </c>
      <c r="N19" s="695"/>
      <c r="O19" s="696"/>
      <c r="P19" s="695">
        <f t="shared" si="13"/>
        <v>555202</v>
      </c>
      <c r="Q19" s="695">
        <v>555202</v>
      </c>
      <c r="R19" s="695"/>
      <c r="S19" s="696">
        <f t="shared" si="14"/>
        <v>0.98614920071047962</v>
      </c>
      <c r="T19" s="672"/>
    </row>
    <row r="20" spans="1:20" ht="54">
      <c r="A20" s="693" t="s">
        <v>210</v>
      </c>
      <c r="B20" s="649" t="s">
        <v>1034</v>
      </c>
      <c r="C20" s="694" t="s">
        <v>645</v>
      </c>
      <c r="D20" s="694" t="s">
        <v>951</v>
      </c>
      <c r="E20" s="694" t="s">
        <v>1031</v>
      </c>
      <c r="F20" s="638"/>
      <c r="G20" s="695"/>
      <c r="H20" s="695"/>
      <c r="I20" s="695"/>
      <c r="J20" s="695"/>
      <c r="K20" s="695">
        <v>2083279</v>
      </c>
      <c r="L20" s="695">
        <f>SUM(M20:N20)</f>
        <v>924008.65</v>
      </c>
      <c r="M20" s="695">
        <v>924008.65</v>
      </c>
      <c r="N20" s="695"/>
      <c r="O20" s="696"/>
      <c r="P20" s="695">
        <f>SUM(Q20:R20)</f>
        <v>2000000</v>
      </c>
      <c r="Q20" s="695">
        <v>2000000</v>
      </c>
      <c r="R20" s="695"/>
      <c r="S20" s="696">
        <f t="shared" si="14"/>
        <v>0.96002503745297674</v>
      </c>
      <c r="T20" s="672"/>
    </row>
    <row r="21" spans="1:20" ht="54">
      <c r="A21" s="693" t="s">
        <v>212</v>
      </c>
      <c r="B21" s="649" t="s">
        <v>1035</v>
      </c>
      <c r="C21" s="694" t="s">
        <v>512</v>
      </c>
      <c r="D21" s="694" t="s">
        <v>951</v>
      </c>
      <c r="E21" s="694"/>
      <c r="F21" s="638"/>
      <c r="G21" s="695"/>
      <c r="H21" s="695"/>
      <c r="I21" s="695"/>
      <c r="J21" s="695"/>
      <c r="K21" s="695">
        <v>125604</v>
      </c>
      <c r="L21" s="695">
        <f>SUM(M21:N21)</f>
        <v>124348</v>
      </c>
      <c r="M21" s="695">
        <v>124348</v>
      </c>
      <c r="N21" s="695"/>
      <c r="O21" s="696"/>
      <c r="P21" s="695">
        <f>SUM(Q21:R21)</f>
        <v>124348</v>
      </c>
      <c r="Q21" s="695">
        <v>124348</v>
      </c>
      <c r="R21" s="695"/>
      <c r="S21" s="696">
        <f t="shared" si="14"/>
        <v>0.99000031846119552</v>
      </c>
      <c r="T21" s="672"/>
    </row>
    <row r="22" spans="1:20" ht="54">
      <c r="A22" s="693" t="s">
        <v>436</v>
      </c>
      <c r="B22" s="649" t="s">
        <v>1036</v>
      </c>
      <c r="C22" s="694" t="s">
        <v>680</v>
      </c>
      <c r="D22" s="694" t="s">
        <v>951</v>
      </c>
      <c r="E22" s="694"/>
      <c r="F22" s="638"/>
      <c r="G22" s="695"/>
      <c r="H22" s="695"/>
      <c r="I22" s="695"/>
      <c r="J22" s="695"/>
      <c r="K22" s="695">
        <v>3000000</v>
      </c>
      <c r="L22" s="695">
        <f>SUM(M22:N22)</f>
        <v>2615782</v>
      </c>
      <c r="M22" s="695">
        <v>2615782</v>
      </c>
      <c r="N22" s="695"/>
      <c r="O22" s="696"/>
      <c r="P22" s="695">
        <f>SUM(Q22:R22)</f>
        <v>2800000</v>
      </c>
      <c r="Q22" s="695">
        <v>2800000</v>
      </c>
      <c r="R22" s="695"/>
      <c r="S22" s="696">
        <f t="shared" si="14"/>
        <v>0.93333333333333335</v>
      </c>
      <c r="T22" s="672"/>
    </row>
    <row r="23" spans="1:20" ht="54">
      <c r="A23" s="693" t="s">
        <v>437</v>
      </c>
      <c r="B23" s="649" t="s">
        <v>1037</v>
      </c>
      <c r="C23" s="694" t="s">
        <v>518</v>
      </c>
      <c r="D23" s="694" t="s">
        <v>951</v>
      </c>
      <c r="E23" s="694"/>
      <c r="F23" s="638"/>
      <c r="G23" s="695"/>
      <c r="H23" s="695"/>
      <c r="I23" s="695"/>
      <c r="J23" s="695"/>
      <c r="K23" s="695">
        <v>1000000</v>
      </c>
      <c r="L23" s="695">
        <f>SUM(M23:N23)</f>
        <v>951312</v>
      </c>
      <c r="M23" s="695">
        <v>951312</v>
      </c>
      <c r="N23" s="695"/>
      <c r="O23" s="696"/>
      <c r="P23" s="695">
        <f>SUM(Q23:R23)</f>
        <v>951312</v>
      </c>
      <c r="Q23" s="695">
        <v>951312</v>
      </c>
      <c r="R23" s="695"/>
      <c r="S23" s="696">
        <f t="shared" si="14"/>
        <v>0.95131200000000005</v>
      </c>
      <c r="T23" s="672"/>
    </row>
    <row r="24" spans="1:20" ht="54">
      <c r="A24" s="693" t="s">
        <v>438</v>
      </c>
      <c r="B24" s="649" t="s">
        <v>1038</v>
      </c>
      <c r="C24" s="694" t="s">
        <v>518</v>
      </c>
      <c r="D24" s="694" t="s">
        <v>951</v>
      </c>
      <c r="E24" s="694"/>
      <c r="F24" s="638"/>
      <c r="G24" s="695"/>
      <c r="H24" s="695"/>
      <c r="I24" s="695"/>
      <c r="J24" s="695"/>
      <c r="K24" s="695">
        <v>210619</v>
      </c>
      <c r="L24" s="695">
        <f>SUM(M24:N24)</f>
        <v>182788</v>
      </c>
      <c r="M24" s="695">
        <v>182788</v>
      </c>
      <c r="N24" s="695"/>
      <c r="O24" s="696"/>
      <c r="P24" s="695">
        <f>SUM(Q24:R24)</f>
        <v>182788</v>
      </c>
      <c r="Q24" s="695">
        <v>182788</v>
      </c>
      <c r="R24" s="695"/>
      <c r="S24" s="696">
        <f t="shared" si="14"/>
        <v>0.86786092422810857</v>
      </c>
      <c r="T24" s="672"/>
    </row>
    <row r="25" spans="1:20" ht="72">
      <c r="A25" s="693" t="s">
        <v>439</v>
      </c>
      <c r="B25" s="648" t="s">
        <v>998</v>
      </c>
      <c r="C25" s="694" t="s">
        <v>999</v>
      </c>
      <c r="D25" s="694" t="s">
        <v>955</v>
      </c>
      <c r="E25" s="694" t="s">
        <v>1000</v>
      </c>
      <c r="F25" s="638" t="s">
        <v>1026</v>
      </c>
      <c r="G25" s="695">
        <v>2000000</v>
      </c>
      <c r="H25" s="695"/>
      <c r="I25" s="695"/>
      <c r="J25" s="695"/>
      <c r="K25" s="695">
        <v>148770</v>
      </c>
      <c r="L25" s="695">
        <f>M25</f>
        <v>0</v>
      </c>
      <c r="M25" s="695">
        <v>0</v>
      </c>
      <c r="N25" s="695"/>
      <c r="O25" s="696"/>
      <c r="P25" s="695">
        <f>Q25</f>
        <v>148770</v>
      </c>
      <c r="Q25" s="695">
        <f>K25</f>
        <v>148770</v>
      </c>
      <c r="R25" s="695"/>
      <c r="S25" s="696">
        <f t="shared" si="14"/>
        <v>1</v>
      </c>
      <c r="T25" s="694"/>
    </row>
    <row r="26" spans="1:20" ht="54">
      <c r="A26" s="693" t="s">
        <v>440</v>
      </c>
      <c r="B26" s="648" t="s">
        <v>954</v>
      </c>
      <c r="C26" s="694" t="s">
        <v>525</v>
      </c>
      <c r="D26" s="694" t="s">
        <v>955</v>
      </c>
      <c r="E26" s="694"/>
      <c r="F26" s="638"/>
      <c r="G26" s="695">
        <v>2000000</v>
      </c>
      <c r="H26" s="695"/>
      <c r="I26" s="695"/>
      <c r="J26" s="695"/>
      <c r="K26" s="695">
        <v>2000000</v>
      </c>
      <c r="L26" s="695">
        <f t="shared" si="12"/>
        <v>0</v>
      </c>
      <c r="M26" s="695">
        <v>0</v>
      </c>
      <c r="N26" s="695"/>
      <c r="O26" s="696"/>
      <c r="P26" s="695">
        <f t="shared" ref="P26:P29" si="15">SUM(Q26:R26)</f>
        <v>2000000</v>
      </c>
      <c r="Q26" s="695">
        <f t="shared" ref="Q26:Q29" si="16">K26</f>
        <v>2000000</v>
      </c>
      <c r="R26" s="695"/>
      <c r="S26" s="696">
        <f t="shared" si="14"/>
        <v>1</v>
      </c>
      <c r="T26" s="672"/>
    </row>
    <row r="27" spans="1:20" ht="54">
      <c r="A27" s="693" t="s">
        <v>442</v>
      </c>
      <c r="B27" s="648" t="s">
        <v>960</v>
      </c>
      <c r="C27" s="694" t="s">
        <v>961</v>
      </c>
      <c r="D27" s="694" t="s">
        <v>955</v>
      </c>
      <c r="E27" s="694"/>
      <c r="F27" s="638"/>
      <c r="G27" s="695">
        <v>3000000</v>
      </c>
      <c r="H27" s="695"/>
      <c r="I27" s="695"/>
      <c r="J27" s="695"/>
      <c r="K27" s="695">
        <v>3000000</v>
      </c>
      <c r="L27" s="695">
        <f t="shared" si="12"/>
        <v>0</v>
      </c>
      <c r="M27" s="695">
        <v>0</v>
      </c>
      <c r="N27" s="695"/>
      <c r="O27" s="696"/>
      <c r="P27" s="695">
        <f t="shared" si="15"/>
        <v>3000000</v>
      </c>
      <c r="Q27" s="695">
        <f t="shared" si="16"/>
        <v>3000000</v>
      </c>
      <c r="R27" s="695"/>
      <c r="S27" s="696">
        <f t="shared" si="14"/>
        <v>1</v>
      </c>
      <c r="T27" s="672"/>
    </row>
    <row r="28" spans="1:20" ht="54">
      <c r="A28" s="693" t="s">
        <v>443</v>
      </c>
      <c r="B28" s="648" t="s">
        <v>962</v>
      </c>
      <c r="C28" s="694" t="s">
        <v>512</v>
      </c>
      <c r="D28" s="694" t="s">
        <v>955</v>
      </c>
      <c r="E28" s="694"/>
      <c r="F28" s="638"/>
      <c r="G28" s="695">
        <v>1500000</v>
      </c>
      <c r="H28" s="695"/>
      <c r="I28" s="695"/>
      <c r="J28" s="695"/>
      <c r="K28" s="695">
        <v>1500000</v>
      </c>
      <c r="L28" s="695">
        <f t="shared" si="12"/>
        <v>0</v>
      </c>
      <c r="M28" s="695">
        <v>0</v>
      </c>
      <c r="N28" s="695"/>
      <c r="O28" s="696"/>
      <c r="P28" s="695">
        <f t="shared" si="15"/>
        <v>1500000</v>
      </c>
      <c r="Q28" s="695">
        <f t="shared" si="16"/>
        <v>1500000</v>
      </c>
      <c r="R28" s="695"/>
      <c r="S28" s="696">
        <f t="shared" si="14"/>
        <v>1</v>
      </c>
      <c r="T28" s="672"/>
    </row>
    <row r="29" spans="1:20" ht="36">
      <c r="A29" s="693" t="s">
        <v>444</v>
      </c>
      <c r="B29" s="648" t="s">
        <v>1039</v>
      </c>
      <c r="C29" s="694" t="s">
        <v>500</v>
      </c>
      <c r="D29" s="694" t="s">
        <v>955</v>
      </c>
      <c r="E29" s="694"/>
      <c r="F29" s="638"/>
      <c r="G29" s="695">
        <v>3000000</v>
      </c>
      <c r="H29" s="695"/>
      <c r="I29" s="695"/>
      <c r="J29" s="695"/>
      <c r="K29" s="695">
        <v>3000000</v>
      </c>
      <c r="L29" s="695">
        <f t="shared" si="12"/>
        <v>1827380</v>
      </c>
      <c r="M29" s="695">
        <v>1827380</v>
      </c>
      <c r="N29" s="695"/>
      <c r="O29" s="696"/>
      <c r="P29" s="695">
        <f t="shared" si="15"/>
        <v>3000000</v>
      </c>
      <c r="Q29" s="695">
        <f t="shared" si="16"/>
        <v>3000000</v>
      </c>
      <c r="R29" s="695"/>
      <c r="S29" s="696">
        <f t="shared" si="14"/>
        <v>1</v>
      </c>
      <c r="T29" s="672"/>
    </row>
    <row r="30" spans="1:20" s="670" customFormat="1" ht="17.5">
      <c r="A30" s="673" t="s">
        <v>55</v>
      </c>
      <c r="B30" s="674" t="s">
        <v>1040</v>
      </c>
      <c r="C30" s="672"/>
      <c r="D30" s="672"/>
      <c r="E30" s="672"/>
      <c r="F30" s="675"/>
      <c r="G30" s="676">
        <f>G31</f>
        <v>2000000</v>
      </c>
      <c r="H30" s="676">
        <f t="shared" ref="H30:R30" si="17">H31</f>
        <v>0</v>
      </c>
      <c r="I30" s="676">
        <f t="shared" si="17"/>
        <v>0</v>
      </c>
      <c r="J30" s="676">
        <f t="shared" si="17"/>
        <v>0</v>
      </c>
      <c r="K30" s="676">
        <f t="shared" si="17"/>
        <v>2000000</v>
      </c>
      <c r="L30" s="676">
        <f t="shared" si="17"/>
        <v>1800000</v>
      </c>
      <c r="M30" s="676">
        <f t="shared" si="17"/>
        <v>1800000</v>
      </c>
      <c r="N30" s="676">
        <f t="shared" si="17"/>
        <v>0</v>
      </c>
      <c r="O30" s="681">
        <f t="shared" ref="O30:O35" si="18">L30/K30</f>
        <v>0.9</v>
      </c>
      <c r="P30" s="676">
        <f t="shared" si="17"/>
        <v>1800000</v>
      </c>
      <c r="Q30" s="676">
        <f t="shared" si="17"/>
        <v>1800000</v>
      </c>
      <c r="R30" s="676">
        <f t="shared" si="17"/>
        <v>0</v>
      </c>
      <c r="S30" s="681">
        <f t="shared" ref="S30:S35" si="19">P30/K30</f>
        <v>0.9</v>
      </c>
      <c r="T30" s="672"/>
    </row>
    <row r="31" spans="1:20" s="670" customFormat="1" ht="17.5">
      <c r="A31" s="673">
        <v>1</v>
      </c>
      <c r="B31" s="674" t="s">
        <v>491</v>
      </c>
      <c r="C31" s="672"/>
      <c r="D31" s="672"/>
      <c r="E31" s="672"/>
      <c r="F31" s="675"/>
      <c r="G31" s="676">
        <f t="shared" ref="G31:R31" si="20">SUM(G32:G32)</f>
        <v>2000000</v>
      </c>
      <c r="H31" s="676">
        <f t="shared" si="20"/>
        <v>0</v>
      </c>
      <c r="I31" s="676">
        <f t="shared" si="20"/>
        <v>0</v>
      </c>
      <c r="J31" s="676">
        <f t="shared" si="20"/>
        <v>0</v>
      </c>
      <c r="K31" s="676">
        <f t="shared" si="20"/>
        <v>2000000</v>
      </c>
      <c r="L31" s="676">
        <f t="shared" si="20"/>
        <v>1800000</v>
      </c>
      <c r="M31" s="676">
        <f t="shared" si="20"/>
        <v>1800000</v>
      </c>
      <c r="N31" s="676">
        <f t="shared" si="20"/>
        <v>0</v>
      </c>
      <c r="O31" s="681">
        <f t="shared" si="18"/>
        <v>0.9</v>
      </c>
      <c r="P31" s="676">
        <f t="shared" si="20"/>
        <v>1800000</v>
      </c>
      <c r="Q31" s="676">
        <f t="shared" si="20"/>
        <v>1800000</v>
      </c>
      <c r="R31" s="676">
        <f t="shared" si="20"/>
        <v>0</v>
      </c>
      <c r="S31" s="681">
        <f t="shared" si="19"/>
        <v>0.9</v>
      </c>
      <c r="T31" s="672"/>
    </row>
    <row r="32" spans="1:20" s="680" customFormat="1" ht="36">
      <c r="A32" s="682" t="s">
        <v>420</v>
      </c>
      <c r="B32" s="650" t="s">
        <v>963</v>
      </c>
      <c r="C32" s="677" t="s">
        <v>964</v>
      </c>
      <c r="D32" s="677" t="s">
        <v>965</v>
      </c>
      <c r="E32" s="677" t="s">
        <v>966</v>
      </c>
      <c r="F32" s="678"/>
      <c r="G32" s="686">
        <v>2000000</v>
      </c>
      <c r="H32" s="686"/>
      <c r="I32" s="686"/>
      <c r="J32" s="686"/>
      <c r="K32" s="686">
        <v>2000000</v>
      </c>
      <c r="L32" s="686">
        <f>SUM(M32:N32)</f>
        <v>1800000</v>
      </c>
      <c r="M32" s="686">
        <v>1800000</v>
      </c>
      <c r="N32" s="686"/>
      <c r="O32" s="679">
        <f t="shared" si="18"/>
        <v>0.9</v>
      </c>
      <c r="P32" s="686">
        <f>SUM(Q32:R32)</f>
        <v>1800000</v>
      </c>
      <c r="Q32" s="686">
        <v>1800000</v>
      </c>
      <c r="R32" s="686"/>
      <c r="S32" s="679">
        <f t="shared" si="19"/>
        <v>0.9</v>
      </c>
      <c r="T32" s="683"/>
    </row>
    <row r="33" spans="1:20" s="670" customFormat="1" ht="17.5">
      <c r="A33" s="673" t="s">
        <v>187</v>
      </c>
      <c r="B33" s="674" t="s">
        <v>1041</v>
      </c>
      <c r="C33" s="672"/>
      <c r="D33" s="672"/>
      <c r="E33" s="672"/>
      <c r="F33" s="675"/>
      <c r="G33" s="676">
        <f>G34+G41</f>
        <v>30063488</v>
      </c>
      <c r="H33" s="676">
        <f t="shared" ref="H33:N33" si="21">H34+H41</f>
        <v>465000</v>
      </c>
      <c r="I33" s="676">
        <f t="shared" si="21"/>
        <v>477084</v>
      </c>
      <c r="J33" s="676">
        <f t="shared" si="21"/>
        <v>465000</v>
      </c>
      <c r="K33" s="676">
        <f t="shared" si="21"/>
        <v>18155304</v>
      </c>
      <c r="L33" s="676">
        <f t="shared" si="21"/>
        <v>14753897</v>
      </c>
      <c r="M33" s="676">
        <f t="shared" si="21"/>
        <v>14753897</v>
      </c>
      <c r="N33" s="676">
        <f t="shared" si="21"/>
        <v>0</v>
      </c>
      <c r="O33" s="681">
        <f t="shared" si="18"/>
        <v>0.81264940537487007</v>
      </c>
      <c r="P33" s="676">
        <f t="shared" ref="P33:R33" si="22">P34+P41</f>
        <v>18077283</v>
      </c>
      <c r="Q33" s="676">
        <f t="shared" si="22"/>
        <v>18077283</v>
      </c>
      <c r="R33" s="676">
        <f t="shared" si="22"/>
        <v>0</v>
      </c>
      <c r="S33" s="711">
        <f t="shared" si="19"/>
        <v>0.99570257815567287</v>
      </c>
      <c r="T33" s="672"/>
    </row>
    <row r="34" spans="1:20" s="670" customFormat="1" ht="17.5">
      <c r="A34" s="673">
        <v>1</v>
      </c>
      <c r="B34" s="674" t="s">
        <v>1019</v>
      </c>
      <c r="C34" s="672"/>
      <c r="D34" s="672"/>
      <c r="E34" s="672"/>
      <c r="F34" s="675"/>
      <c r="G34" s="676">
        <f>SUM(G35:G40)</f>
        <v>13270011</v>
      </c>
      <c r="H34" s="676">
        <f t="shared" ref="H34:N34" si="23">SUM(H35:H40)</f>
        <v>0</v>
      </c>
      <c r="I34" s="676">
        <f t="shared" si="23"/>
        <v>4028</v>
      </c>
      <c r="J34" s="676">
        <f t="shared" si="23"/>
        <v>0</v>
      </c>
      <c r="K34" s="676">
        <f t="shared" si="23"/>
        <v>6753804</v>
      </c>
      <c r="L34" s="676">
        <f t="shared" si="23"/>
        <v>5667813</v>
      </c>
      <c r="M34" s="676">
        <f t="shared" si="23"/>
        <v>5667813</v>
      </c>
      <c r="N34" s="676">
        <f t="shared" si="23"/>
        <v>0</v>
      </c>
      <c r="O34" s="681">
        <f t="shared" si="18"/>
        <v>0.839203062451916</v>
      </c>
      <c r="P34" s="676">
        <f t="shared" ref="P34:R34" si="24">SUM(P35:P40)</f>
        <v>6675783</v>
      </c>
      <c r="Q34" s="676">
        <f t="shared" si="24"/>
        <v>6675783</v>
      </c>
      <c r="R34" s="676">
        <f t="shared" si="24"/>
        <v>0</v>
      </c>
      <c r="S34" s="681">
        <f t="shared" si="19"/>
        <v>0.98844784361524263</v>
      </c>
      <c r="T34" s="672"/>
    </row>
    <row r="35" spans="1:20" s="680" customFormat="1" ht="62.25" customHeight="1">
      <c r="A35" s="682" t="s">
        <v>420</v>
      </c>
      <c r="B35" s="684" t="s">
        <v>1042</v>
      </c>
      <c r="C35" s="677" t="s">
        <v>663</v>
      </c>
      <c r="D35" s="651" t="s">
        <v>387</v>
      </c>
      <c r="E35" s="677" t="s">
        <v>968</v>
      </c>
      <c r="F35" s="685" t="s">
        <v>1043</v>
      </c>
      <c r="G35" s="686">
        <v>3000000</v>
      </c>
      <c r="H35" s="652" t="s">
        <v>720</v>
      </c>
      <c r="I35" s="652">
        <v>2014</v>
      </c>
      <c r="J35" s="685" t="s">
        <v>1044</v>
      </c>
      <c r="K35" s="686">
        <v>1300000</v>
      </c>
      <c r="L35" s="686">
        <f t="shared" ref="L35:L54" si="25">SUM(M35:N35)</f>
        <v>970987</v>
      </c>
      <c r="M35" s="686">
        <v>970987</v>
      </c>
      <c r="N35" s="686"/>
      <c r="O35" s="679">
        <f t="shared" si="18"/>
        <v>0.74691307692307696</v>
      </c>
      <c r="P35" s="686">
        <f t="shared" ref="P35" si="26">SUM(Q35:R35)</f>
        <v>1300000</v>
      </c>
      <c r="Q35" s="686">
        <f>K35</f>
        <v>1300000</v>
      </c>
      <c r="R35" s="686"/>
      <c r="S35" s="679">
        <f t="shared" si="19"/>
        <v>1</v>
      </c>
      <c r="T35" s="686"/>
    </row>
    <row r="36" spans="1:20" ht="95.25" customHeight="1">
      <c r="A36" s="682" t="s">
        <v>421</v>
      </c>
      <c r="B36" s="653" t="s">
        <v>1045</v>
      </c>
      <c r="C36" s="694" t="s">
        <v>530</v>
      </c>
      <c r="D36" s="654" t="s">
        <v>387</v>
      </c>
      <c r="E36" s="694" t="s">
        <v>984</v>
      </c>
      <c r="F36" s="655" t="s">
        <v>1046</v>
      </c>
      <c r="G36" s="695">
        <v>3500808</v>
      </c>
      <c r="H36" s="656"/>
      <c r="I36" s="656"/>
      <c r="J36" s="655"/>
      <c r="K36" s="695">
        <v>1479000</v>
      </c>
      <c r="L36" s="695">
        <f>SUM(M36:N36)</f>
        <v>1084419</v>
      </c>
      <c r="M36" s="695">
        <v>1084419</v>
      </c>
      <c r="N36" s="695"/>
      <c r="O36" s="679">
        <f t="shared" ref="O36:O40" si="27">L36/K36</f>
        <v>0.73321095334685593</v>
      </c>
      <c r="P36" s="695">
        <f>SUM(Q36:R36)</f>
        <v>1479000</v>
      </c>
      <c r="Q36" s="686">
        <f>K36</f>
        <v>1479000</v>
      </c>
      <c r="R36" s="695"/>
      <c r="S36" s="679">
        <f t="shared" ref="S36:S40" si="28">P36/K36</f>
        <v>1</v>
      </c>
      <c r="T36" s="695"/>
    </row>
    <row r="37" spans="1:20" ht="52.5" customHeight="1">
      <c r="A37" s="682" t="s">
        <v>422</v>
      </c>
      <c r="B37" s="653" t="s">
        <v>1045</v>
      </c>
      <c r="C37" s="694" t="s">
        <v>530</v>
      </c>
      <c r="D37" s="654" t="s">
        <v>387</v>
      </c>
      <c r="E37" s="694" t="s">
        <v>1047</v>
      </c>
      <c r="F37" s="655"/>
      <c r="G37" s="695"/>
      <c r="H37" s="656"/>
      <c r="I37" s="656"/>
      <c r="J37" s="655"/>
      <c r="K37" s="695">
        <v>969820</v>
      </c>
      <c r="L37" s="695">
        <f>SUM(M37:N37)</f>
        <v>847385</v>
      </c>
      <c r="M37" s="695">
        <v>847385</v>
      </c>
      <c r="N37" s="695"/>
      <c r="O37" s="679">
        <f t="shared" si="27"/>
        <v>0.87375492359406903</v>
      </c>
      <c r="P37" s="695">
        <f>SUM(Q37:R37)</f>
        <v>969820</v>
      </c>
      <c r="Q37" s="686">
        <f t="shared" ref="Q37:Q39" si="29">K37</f>
        <v>969820</v>
      </c>
      <c r="R37" s="695"/>
      <c r="S37" s="679">
        <f t="shared" si="28"/>
        <v>1</v>
      </c>
      <c r="T37" s="697" t="s">
        <v>1030</v>
      </c>
    </row>
    <row r="38" spans="1:20" s="680" customFormat="1" ht="59.25" customHeight="1">
      <c r="A38" s="682" t="s">
        <v>423</v>
      </c>
      <c r="B38" s="684" t="s">
        <v>836</v>
      </c>
      <c r="C38" s="677" t="s">
        <v>560</v>
      </c>
      <c r="D38" s="651" t="s">
        <v>387</v>
      </c>
      <c r="E38" s="677" t="s">
        <v>1048</v>
      </c>
      <c r="F38" s="685"/>
      <c r="G38" s="686"/>
      <c r="H38" s="652"/>
      <c r="I38" s="652"/>
      <c r="J38" s="685"/>
      <c r="K38" s="686">
        <v>969540</v>
      </c>
      <c r="L38" s="686">
        <f>SUM(M38:N38)</f>
        <v>847000</v>
      </c>
      <c r="M38" s="686">
        <v>847000</v>
      </c>
      <c r="N38" s="686"/>
      <c r="O38" s="679">
        <f t="shared" si="27"/>
        <v>0.87361016564556393</v>
      </c>
      <c r="P38" s="686">
        <f>SUM(Q38:R38)</f>
        <v>969540</v>
      </c>
      <c r="Q38" s="686">
        <f t="shared" si="29"/>
        <v>969540</v>
      </c>
      <c r="R38" s="686"/>
      <c r="S38" s="679">
        <f t="shared" si="28"/>
        <v>1</v>
      </c>
      <c r="T38" s="688" t="s">
        <v>1030</v>
      </c>
    </row>
    <row r="39" spans="1:20" ht="54">
      <c r="A39" s="693" t="s">
        <v>424</v>
      </c>
      <c r="B39" s="653" t="s">
        <v>1049</v>
      </c>
      <c r="C39" s="694" t="s">
        <v>545</v>
      </c>
      <c r="D39" s="654" t="s">
        <v>387</v>
      </c>
      <c r="E39" s="694" t="s">
        <v>986</v>
      </c>
      <c r="F39" s="655" t="s">
        <v>1050</v>
      </c>
      <c r="G39" s="695">
        <v>999627</v>
      </c>
      <c r="H39" s="656"/>
      <c r="I39" s="656"/>
      <c r="J39" s="655"/>
      <c r="K39" s="695">
        <v>500000</v>
      </c>
      <c r="L39" s="695">
        <f>SUM(M39:N39)</f>
        <v>460599</v>
      </c>
      <c r="M39" s="695">
        <v>460599</v>
      </c>
      <c r="N39" s="695"/>
      <c r="O39" s="679">
        <f t="shared" si="27"/>
        <v>0.92119799999999996</v>
      </c>
      <c r="P39" s="695">
        <f>SUM(Q39:R39)</f>
        <v>500000</v>
      </c>
      <c r="Q39" s="686">
        <f t="shared" si="29"/>
        <v>500000</v>
      </c>
      <c r="R39" s="695"/>
      <c r="S39" s="679">
        <f t="shared" si="28"/>
        <v>1</v>
      </c>
      <c r="T39" s="688"/>
    </row>
    <row r="40" spans="1:20" ht="84" customHeight="1">
      <c r="A40" s="693" t="s">
        <v>425</v>
      </c>
      <c r="B40" s="653" t="s">
        <v>1051</v>
      </c>
      <c r="C40" s="694" t="s">
        <v>545</v>
      </c>
      <c r="D40" s="654" t="s">
        <v>387</v>
      </c>
      <c r="E40" s="694" t="s">
        <v>984</v>
      </c>
      <c r="F40" s="655" t="s">
        <v>1052</v>
      </c>
      <c r="G40" s="695">
        <v>5769576</v>
      </c>
      <c r="H40" s="656" t="s">
        <v>720</v>
      </c>
      <c r="I40" s="656">
        <v>2014</v>
      </c>
      <c r="J40" s="655" t="s">
        <v>1044</v>
      </c>
      <c r="K40" s="695">
        <v>1535444</v>
      </c>
      <c r="L40" s="695">
        <f t="shared" si="25"/>
        <v>1457423</v>
      </c>
      <c r="M40" s="695">
        <v>1457423</v>
      </c>
      <c r="N40" s="695"/>
      <c r="O40" s="679">
        <f t="shared" si="27"/>
        <v>0.9491866847634951</v>
      </c>
      <c r="P40" s="695">
        <f t="shared" ref="P40" si="30">SUM(Q40:R40)</f>
        <v>1457423</v>
      </c>
      <c r="Q40" s="686">
        <v>1457423</v>
      </c>
      <c r="R40" s="695"/>
      <c r="S40" s="679">
        <f t="shared" si="28"/>
        <v>0.9491866847634951</v>
      </c>
      <c r="T40" s="697" t="s">
        <v>1053</v>
      </c>
    </row>
    <row r="41" spans="1:20" s="670" customFormat="1" ht="17.5">
      <c r="A41" s="673">
        <v>2</v>
      </c>
      <c r="B41" s="674" t="s">
        <v>491</v>
      </c>
      <c r="C41" s="672"/>
      <c r="D41" s="672"/>
      <c r="E41" s="672"/>
      <c r="F41" s="675"/>
      <c r="G41" s="676">
        <f>SUM(G42:G55)</f>
        <v>16793477</v>
      </c>
      <c r="H41" s="676">
        <f t="shared" ref="H41:N41" si="31">SUM(H42:H55)</f>
        <v>465000</v>
      </c>
      <c r="I41" s="676">
        <f t="shared" si="31"/>
        <v>473056</v>
      </c>
      <c r="J41" s="676">
        <f t="shared" si="31"/>
        <v>465000</v>
      </c>
      <c r="K41" s="676">
        <f t="shared" si="31"/>
        <v>11401500</v>
      </c>
      <c r="L41" s="676">
        <f t="shared" si="31"/>
        <v>9086084</v>
      </c>
      <c r="M41" s="676">
        <f t="shared" si="31"/>
        <v>9086084</v>
      </c>
      <c r="N41" s="676">
        <f t="shared" si="31"/>
        <v>0</v>
      </c>
      <c r="O41" s="681">
        <f>L41/K41</f>
        <v>0.79692005437880986</v>
      </c>
      <c r="P41" s="676">
        <f t="shared" ref="P41:R41" si="32">SUM(P42:P55)</f>
        <v>11401500</v>
      </c>
      <c r="Q41" s="676">
        <f t="shared" si="32"/>
        <v>11401500</v>
      </c>
      <c r="R41" s="676">
        <f t="shared" si="32"/>
        <v>0</v>
      </c>
      <c r="S41" s="681">
        <f>P41/K41</f>
        <v>1</v>
      </c>
      <c r="T41" s="672"/>
    </row>
    <row r="42" spans="1:20" ht="72">
      <c r="A42" s="693" t="s">
        <v>205</v>
      </c>
      <c r="B42" s="653" t="s">
        <v>967</v>
      </c>
      <c r="C42" s="694" t="s">
        <v>493</v>
      </c>
      <c r="D42" s="654" t="s">
        <v>387</v>
      </c>
      <c r="E42" s="694" t="s">
        <v>968</v>
      </c>
      <c r="F42" s="655"/>
      <c r="G42" s="695">
        <v>2000000</v>
      </c>
      <c r="H42" s="656" t="s">
        <v>720</v>
      </c>
      <c r="I42" s="656">
        <v>2014</v>
      </c>
      <c r="J42" s="655" t="s">
        <v>1044</v>
      </c>
      <c r="K42" s="695">
        <v>1000000</v>
      </c>
      <c r="L42" s="695">
        <f>SUM(M42:N42)</f>
        <v>800000</v>
      </c>
      <c r="M42" s="695">
        <v>800000</v>
      </c>
      <c r="N42" s="695"/>
      <c r="O42" s="696">
        <f>L42/K42</f>
        <v>0.8</v>
      </c>
      <c r="P42" s="695">
        <f>SUM(Q42:R42)</f>
        <v>1000000</v>
      </c>
      <c r="Q42" s="695">
        <f>K42</f>
        <v>1000000</v>
      </c>
      <c r="R42" s="695"/>
      <c r="S42" s="696">
        <f>P42/K42</f>
        <v>1</v>
      </c>
      <c r="T42" s="695"/>
    </row>
    <row r="43" spans="1:20" s="680" customFormat="1" ht="72">
      <c r="A43" s="693" t="s">
        <v>207</v>
      </c>
      <c r="B43" s="684" t="s">
        <v>967</v>
      </c>
      <c r="C43" s="677" t="s">
        <v>493</v>
      </c>
      <c r="D43" s="651" t="s">
        <v>387</v>
      </c>
      <c r="E43" s="677" t="s">
        <v>969</v>
      </c>
      <c r="F43" s="685"/>
      <c r="G43" s="686">
        <v>500000</v>
      </c>
      <c r="H43" s="652" t="s">
        <v>720</v>
      </c>
      <c r="I43" s="652">
        <v>2014</v>
      </c>
      <c r="J43" s="685" t="s">
        <v>1044</v>
      </c>
      <c r="K43" s="686">
        <v>500000</v>
      </c>
      <c r="L43" s="686">
        <f>SUM(M43:N43)</f>
        <v>382626</v>
      </c>
      <c r="M43" s="686">
        <v>382626</v>
      </c>
      <c r="N43" s="686"/>
      <c r="O43" s="696">
        <f t="shared" ref="O43:O55" si="33">L43/K43</f>
        <v>0.76525200000000004</v>
      </c>
      <c r="P43" s="686">
        <f>SUM(Q43:R43)</f>
        <v>500000</v>
      </c>
      <c r="Q43" s="695">
        <f t="shared" ref="Q43:Q55" si="34">K43</f>
        <v>500000</v>
      </c>
      <c r="R43" s="686"/>
      <c r="S43" s="696">
        <f t="shared" ref="S43:S55" si="35">P43/K43</f>
        <v>1</v>
      </c>
      <c r="T43" s="686"/>
    </row>
    <row r="44" spans="1:20" ht="37.5" customHeight="1">
      <c r="A44" s="693" t="s">
        <v>209</v>
      </c>
      <c r="B44" s="653" t="s">
        <v>970</v>
      </c>
      <c r="C44" s="694" t="s">
        <v>530</v>
      </c>
      <c r="D44" s="654" t="s">
        <v>387</v>
      </c>
      <c r="E44" s="694" t="s">
        <v>971</v>
      </c>
      <c r="F44" s="655"/>
      <c r="G44" s="695">
        <v>1000000</v>
      </c>
      <c r="H44" s="656"/>
      <c r="I44" s="656"/>
      <c r="J44" s="655"/>
      <c r="K44" s="695">
        <v>700000</v>
      </c>
      <c r="L44" s="695">
        <f t="shared" si="25"/>
        <v>604037</v>
      </c>
      <c r="M44" s="695">
        <v>604037</v>
      </c>
      <c r="N44" s="695"/>
      <c r="O44" s="696">
        <f t="shared" si="33"/>
        <v>0.86290999999999995</v>
      </c>
      <c r="P44" s="695">
        <f t="shared" ref="P44:P45" si="36">SUM(Q44:R44)</f>
        <v>700000</v>
      </c>
      <c r="Q44" s="695">
        <f t="shared" si="34"/>
        <v>700000</v>
      </c>
      <c r="R44" s="695"/>
      <c r="S44" s="696">
        <f t="shared" si="35"/>
        <v>1</v>
      </c>
      <c r="T44" s="657"/>
    </row>
    <row r="45" spans="1:20" ht="54">
      <c r="A45" s="693" t="s">
        <v>210</v>
      </c>
      <c r="B45" s="653" t="s">
        <v>972</v>
      </c>
      <c r="C45" s="694" t="s">
        <v>518</v>
      </c>
      <c r="D45" s="654" t="s">
        <v>387</v>
      </c>
      <c r="E45" s="694" t="s">
        <v>973</v>
      </c>
      <c r="F45" s="655"/>
      <c r="G45" s="695">
        <v>400000</v>
      </c>
      <c r="H45" s="656"/>
      <c r="I45" s="656"/>
      <c r="J45" s="655"/>
      <c r="K45" s="695">
        <v>400000</v>
      </c>
      <c r="L45" s="695">
        <f t="shared" si="25"/>
        <v>371428</v>
      </c>
      <c r="M45" s="695">
        <v>371428</v>
      </c>
      <c r="N45" s="695"/>
      <c r="O45" s="696">
        <f t="shared" si="33"/>
        <v>0.92857000000000001</v>
      </c>
      <c r="P45" s="695">
        <f t="shared" si="36"/>
        <v>400000</v>
      </c>
      <c r="Q45" s="695">
        <f t="shared" si="34"/>
        <v>400000</v>
      </c>
      <c r="R45" s="695"/>
      <c r="S45" s="696">
        <f>P45/K45</f>
        <v>1</v>
      </c>
      <c r="T45" s="657"/>
    </row>
    <row r="46" spans="1:20" s="680" customFormat="1" ht="72">
      <c r="A46" s="693" t="s">
        <v>212</v>
      </c>
      <c r="B46" s="684" t="s">
        <v>974</v>
      </c>
      <c r="C46" s="677" t="s">
        <v>545</v>
      </c>
      <c r="D46" s="651" t="s">
        <v>387</v>
      </c>
      <c r="E46" s="677" t="s">
        <v>975</v>
      </c>
      <c r="F46" s="685"/>
      <c r="G46" s="686">
        <v>700000</v>
      </c>
      <c r="H46" s="652" t="s">
        <v>720</v>
      </c>
      <c r="I46" s="652">
        <v>2014</v>
      </c>
      <c r="J46" s="685" t="s">
        <v>1044</v>
      </c>
      <c r="K46" s="686">
        <v>505000</v>
      </c>
      <c r="L46" s="686">
        <f>SUM(M46:N46)</f>
        <v>505000</v>
      </c>
      <c r="M46" s="686">
        <v>505000</v>
      </c>
      <c r="N46" s="686"/>
      <c r="O46" s="696">
        <f t="shared" si="33"/>
        <v>1</v>
      </c>
      <c r="P46" s="686">
        <f>SUM(Q46:R46)</f>
        <v>505000</v>
      </c>
      <c r="Q46" s="695">
        <f t="shared" si="34"/>
        <v>505000</v>
      </c>
      <c r="R46" s="686"/>
      <c r="S46" s="696">
        <f t="shared" si="35"/>
        <v>1</v>
      </c>
      <c r="T46" s="686"/>
    </row>
    <row r="47" spans="1:20" s="680" customFormat="1" ht="72">
      <c r="A47" s="693" t="s">
        <v>436</v>
      </c>
      <c r="B47" s="684" t="s">
        <v>976</v>
      </c>
      <c r="C47" s="677" t="s">
        <v>560</v>
      </c>
      <c r="D47" s="651" t="s">
        <v>387</v>
      </c>
      <c r="E47" s="677" t="s">
        <v>968</v>
      </c>
      <c r="F47" s="685"/>
      <c r="G47" s="686">
        <v>2000000</v>
      </c>
      <c r="H47" s="652" t="s">
        <v>720</v>
      </c>
      <c r="I47" s="652">
        <v>2014</v>
      </c>
      <c r="J47" s="685" t="s">
        <v>1044</v>
      </c>
      <c r="K47" s="686">
        <v>2000000</v>
      </c>
      <c r="L47" s="686">
        <f>SUM(M47:N47)</f>
        <v>1233099</v>
      </c>
      <c r="M47" s="686">
        <v>1233099</v>
      </c>
      <c r="N47" s="686"/>
      <c r="O47" s="696">
        <f t="shared" si="33"/>
        <v>0.61654949999999997</v>
      </c>
      <c r="P47" s="686">
        <f>SUM(Q47:R47)</f>
        <v>2000000</v>
      </c>
      <c r="Q47" s="695">
        <f t="shared" si="34"/>
        <v>2000000</v>
      </c>
      <c r="R47" s="686"/>
      <c r="S47" s="696">
        <f t="shared" si="35"/>
        <v>1</v>
      </c>
      <c r="T47" s="686"/>
    </row>
    <row r="48" spans="1:20" ht="72">
      <c r="A48" s="693" t="s">
        <v>437</v>
      </c>
      <c r="B48" s="653" t="s">
        <v>937</v>
      </c>
      <c r="C48" s="694" t="s">
        <v>560</v>
      </c>
      <c r="D48" s="654" t="s">
        <v>387</v>
      </c>
      <c r="E48" s="694" t="s">
        <v>977</v>
      </c>
      <c r="F48" s="655"/>
      <c r="G48" s="695">
        <v>350000</v>
      </c>
      <c r="H48" s="695">
        <v>465000</v>
      </c>
      <c r="I48" s="695">
        <v>465000</v>
      </c>
      <c r="J48" s="695">
        <v>465000</v>
      </c>
      <c r="K48" s="695">
        <v>287000</v>
      </c>
      <c r="L48" s="695">
        <f t="shared" si="25"/>
        <v>251856</v>
      </c>
      <c r="M48" s="695">
        <v>251856</v>
      </c>
      <c r="N48" s="695"/>
      <c r="O48" s="696">
        <f t="shared" si="33"/>
        <v>0.87754703832752612</v>
      </c>
      <c r="P48" s="695">
        <f t="shared" ref="P48:P54" si="37">SUM(Q48:R48)</f>
        <v>287000</v>
      </c>
      <c r="Q48" s="695">
        <f t="shared" si="34"/>
        <v>287000</v>
      </c>
      <c r="R48" s="695"/>
      <c r="S48" s="696">
        <f t="shared" si="35"/>
        <v>1</v>
      </c>
      <c r="T48" s="657"/>
    </row>
    <row r="49" spans="1:20" ht="54">
      <c r="A49" s="693" t="s">
        <v>438</v>
      </c>
      <c r="B49" s="658" t="s">
        <v>978</v>
      </c>
      <c r="C49" s="659" t="s">
        <v>979</v>
      </c>
      <c r="D49" s="654" t="s">
        <v>387</v>
      </c>
      <c r="E49" s="694" t="s">
        <v>980</v>
      </c>
      <c r="F49" s="655"/>
      <c r="G49" s="660">
        <v>900000</v>
      </c>
      <c r="H49" s="661"/>
      <c r="I49" s="661"/>
      <c r="J49" s="662"/>
      <c r="K49" s="695">
        <v>600000</v>
      </c>
      <c r="L49" s="660">
        <f t="shared" si="25"/>
        <v>554296</v>
      </c>
      <c r="M49" s="660">
        <v>554296</v>
      </c>
      <c r="N49" s="660"/>
      <c r="O49" s="696">
        <f t="shared" si="33"/>
        <v>0.92382666666666668</v>
      </c>
      <c r="P49" s="660">
        <f t="shared" si="37"/>
        <v>600000</v>
      </c>
      <c r="Q49" s="695">
        <f t="shared" si="34"/>
        <v>600000</v>
      </c>
      <c r="R49" s="660"/>
      <c r="S49" s="696">
        <f t="shared" si="35"/>
        <v>1</v>
      </c>
      <c r="T49" s="663"/>
    </row>
    <row r="50" spans="1:20" ht="54">
      <c r="A50" s="693" t="s">
        <v>439</v>
      </c>
      <c r="B50" s="653" t="s">
        <v>981</v>
      </c>
      <c r="C50" s="694" t="s">
        <v>982</v>
      </c>
      <c r="D50" s="654" t="s">
        <v>387</v>
      </c>
      <c r="E50" s="694" t="s">
        <v>968</v>
      </c>
      <c r="F50" s="655"/>
      <c r="G50" s="695">
        <v>2000000</v>
      </c>
      <c r="H50" s="656"/>
      <c r="I50" s="656"/>
      <c r="J50" s="655"/>
      <c r="K50" s="695">
        <v>1000000</v>
      </c>
      <c r="L50" s="695">
        <f t="shared" si="25"/>
        <v>800000</v>
      </c>
      <c r="M50" s="695">
        <v>800000</v>
      </c>
      <c r="N50" s="695"/>
      <c r="O50" s="696">
        <f t="shared" si="33"/>
        <v>0.8</v>
      </c>
      <c r="P50" s="695">
        <f t="shared" si="37"/>
        <v>1000000</v>
      </c>
      <c r="Q50" s="695">
        <f t="shared" si="34"/>
        <v>1000000</v>
      </c>
      <c r="R50" s="695"/>
      <c r="S50" s="696">
        <f t="shared" si="35"/>
        <v>1</v>
      </c>
      <c r="T50" s="657"/>
    </row>
    <row r="51" spans="1:20" ht="72">
      <c r="A51" s="693" t="s">
        <v>440</v>
      </c>
      <c r="B51" s="653" t="s">
        <v>983</v>
      </c>
      <c r="C51" s="694" t="s">
        <v>493</v>
      </c>
      <c r="D51" s="654" t="s">
        <v>387</v>
      </c>
      <c r="E51" s="694" t="s">
        <v>984</v>
      </c>
      <c r="F51" s="655"/>
      <c r="G51" s="695">
        <v>4500000</v>
      </c>
      <c r="H51" s="656"/>
      <c r="I51" s="656"/>
      <c r="J51" s="655"/>
      <c r="K51" s="695">
        <v>2000000</v>
      </c>
      <c r="L51" s="695">
        <f t="shared" si="25"/>
        <v>1753784</v>
      </c>
      <c r="M51" s="664">
        <v>1753784</v>
      </c>
      <c r="N51" s="695"/>
      <c r="O51" s="696">
        <f t="shared" si="33"/>
        <v>0.876892</v>
      </c>
      <c r="P51" s="695">
        <f t="shared" si="37"/>
        <v>2000000</v>
      </c>
      <c r="Q51" s="695">
        <f t="shared" si="34"/>
        <v>2000000</v>
      </c>
      <c r="R51" s="695"/>
      <c r="S51" s="696">
        <f t="shared" si="35"/>
        <v>1</v>
      </c>
      <c r="T51" s="657"/>
    </row>
    <row r="52" spans="1:20" s="680" customFormat="1" ht="54">
      <c r="A52" s="693" t="s">
        <v>442</v>
      </c>
      <c r="B52" s="684" t="s">
        <v>985</v>
      </c>
      <c r="C52" s="677" t="s">
        <v>530</v>
      </c>
      <c r="D52" s="651" t="s">
        <v>387</v>
      </c>
      <c r="E52" s="677" t="s">
        <v>986</v>
      </c>
      <c r="F52" s="685"/>
      <c r="G52" s="686">
        <v>1000000</v>
      </c>
      <c r="H52" s="652"/>
      <c r="I52" s="652"/>
      <c r="J52" s="685"/>
      <c r="K52" s="686">
        <v>1000000</v>
      </c>
      <c r="L52" s="686">
        <f t="shared" si="25"/>
        <v>717548</v>
      </c>
      <c r="M52" s="686">
        <v>717548</v>
      </c>
      <c r="N52" s="686"/>
      <c r="O52" s="696">
        <f t="shared" si="33"/>
        <v>0.71754799999999996</v>
      </c>
      <c r="P52" s="686">
        <f t="shared" si="37"/>
        <v>1000000</v>
      </c>
      <c r="Q52" s="695">
        <f t="shared" si="34"/>
        <v>1000000</v>
      </c>
      <c r="R52" s="686"/>
      <c r="S52" s="696">
        <f t="shared" si="35"/>
        <v>1</v>
      </c>
      <c r="T52" s="687"/>
    </row>
    <row r="53" spans="1:20" s="680" customFormat="1" ht="36">
      <c r="A53" s="693" t="s">
        <v>443</v>
      </c>
      <c r="B53" s="684" t="s">
        <v>1054</v>
      </c>
      <c r="C53" s="677" t="s">
        <v>1006</v>
      </c>
      <c r="D53" s="651" t="s">
        <v>387</v>
      </c>
      <c r="E53" s="677" t="s">
        <v>1055</v>
      </c>
      <c r="F53" s="685" t="s">
        <v>1056</v>
      </c>
      <c r="G53" s="686">
        <v>194466</v>
      </c>
      <c r="H53" s="652"/>
      <c r="I53" s="652"/>
      <c r="J53" s="685"/>
      <c r="K53" s="686">
        <v>190000</v>
      </c>
      <c r="L53" s="686">
        <f t="shared" si="25"/>
        <v>188632</v>
      </c>
      <c r="M53" s="686">
        <v>188632</v>
      </c>
      <c r="N53" s="686"/>
      <c r="O53" s="696">
        <f t="shared" si="33"/>
        <v>0.99280000000000002</v>
      </c>
      <c r="P53" s="686">
        <f t="shared" si="37"/>
        <v>190000</v>
      </c>
      <c r="Q53" s="695">
        <f t="shared" si="34"/>
        <v>190000</v>
      </c>
      <c r="R53" s="686"/>
      <c r="S53" s="696">
        <f t="shared" si="35"/>
        <v>1</v>
      </c>
      <c r="T53" s="687"/>
    </row>
    <row r="54" spans="1:20" s="680" customFormat="1" ht="72">
      <c r="A54" s="693" t="s">
        <v>444</v>
      </c>
      <c r="B54" s="684" t="s">
        <v>1057</v>
      </c>
      <c r="C54" s="677" t="s">
        <v>1058</v>
      </c>
      <c r="D54" s="651" t="s">
        <v>387</v>
      </c>
      <c r="E54" s="677" t="s">
        <v>1059</v>
      </c>
      <c r="F54" s="685" t="s">
        <v>1060</v>
      </c>
      <c r="G54" s="686">
        <v>249707</v>
      </c>
      <c r="H54" s="652"/>
      <c r="I54" s="652"/>
      <c r="J54" s="685"/>
      <c r="K54" s="686">
        <v>250000</v>
      </c>
      <c r="L54" s="686">
        <f t="shared" si="25"/>
        <v>241778</v>
      </c>
      <c r="M54" s="686">
        <v>241778</v>
      </c>
      <c r="N54" s="686"/>
      <c r="O54" s="696">
        <f t="shared" si="33"/>
        <v>0.96711199999999997</v>
      </c>
      <c r="P54" s="686">
        <f t="shared" si="37"/>
        <v>250000</v>
      </c>
      <c r="Q54" s="695">
        <f t="shared" si="34"/>
        <v>250000</v>
      </c>
      <c r="R54" s="686"/>
      <c r="S54" s="696">
        <f t="shared" si="35"/>
        <v>1</v>
      </c>
      <c r="T54" s="687"/>
    </row>
    <row r="55" spans="1:20" ht="54">
      <c r="A55" s="693" t="s">
        <v>445</v>
      </c>
      <c r="B55" s="684" t="s">
        <v>1061</v>
      </c>
      <c r="C55" s="677" t="s">
        <v>724</v>
      </c>
      <c r="D55" s="651" t="s">
        <v>387</v>
      </c>
      <c r="E55" s="677" t="s">
        <v>1062</v>
      </c>
      <c r="F55" s="685" t="s">
        <v>1063</v>
      </c>
      <c r="G55" s="686">
        <v>999304</v>
      </c>
      <c r="H55" s="652"/>
      <c r="I55" s="652"/>
      <c r="J55" s="685"/>
      <c r="K55" s="686">
        <v>969500</v>
      </c>
      <c r="L55" s="686">
        <f>SUM(M55:N55)</f>
        <v>682000</v>
      </c>
      <c r="M55" s="686">
        <v>682000</v>
      </c>
      <c r="N55" s="686"/>
      <c r="O55" s="696">
        <f t="shared" si="33"/>
        <v>0.70345538937596697</v>
      </c>
      <c r="P55" s="686">
        <f>SUM(Q55:R55)</f>
        <v>969500</v>
      </c>
      <c r="Q55" s="695">
        <f t="shared" si="34"/>
        <v>969500</v>
      </c>
      <c r="R55" s="686"/>
      <c r="S55" s="696">
        <f t="shared" si="35"/>
        <v>1</v>
      </c>
      <c r="T55" s="687"/>
    </row>
  </sheetData>
  <mergeCells count="20">
    <mergeCell ref="O5:O6"/>
    <mergeCell ref="P5:R5"/>
    <mergeCell ref="S5:S6"/>
    <mergeCell ref="T5:T6"/>
    <mergeCell ref="F5:G5"/>
    <mergeCell ref="H5:H6"/>
    <mergeCell ref="I5:I6"/>
    <mergeCell ref="J5:J6"/>
    <mergeCell ref="K5:K6"/>
    <mergeCell ref="L5:N5"/>
    <mergeCell ref="A1:T1"/>
    <mergeCell ref="A2:T2"/>
    <mergeCell ref="A3:T3"/>
    <mergeCell ref="M4:N4"/>
    <mergeCell ref="Q4:R4"/>
    <mergeCell ref="A5:A6"/>
    <mergeCell ref="B5:B6"/>
    <mergeCell ref="C5:C6"/>
    <mergeCell ref="D5:D6"/>
    <mergeCell ref="E5:E6"/>
  </mergeCells>
  <pageMargins left="0.39370078740157483" right="0.19685039370078741" top="0.74803149606299213" bottom="0.74803149606299213" header="0.31496062992125984" footer="0.31496062992125984"/>
  <pageSetup paperSize="9" scale="6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tabColor rgb="FF92D050"/>
    <pageSetUpPr fitToPage="1"/>
  </sheetPr>
  <dimension ref="A1:AP33"/>
  <sheetViews>
    <sheetView topLeftCell="A17" zoomScale="90" zoomScaleNormal="90" workbookViewId="0">
      <selection activeCell="G16" sqref="G16"/>
    </sheetView>
  </sheetViews>
  <sheetFormatPr defaultRowHeight="18"/>
  <cols>
    <col min="1" max="1" width="6" style="263" customWidth="1"/>
    <col min="2" max="2" width="41" style="259" customWidth="1"/>
    <col min="3" max="5" width="11.26953125" style="259" hidden="1" customWidth="1"/>
    <col min="6" max="12" width="11.26953125" style="259" customWidth="1"/>
    <col min="13" max="250" width="9.1796875" style="259"/>
    <col min="251" max="251" width="6" style="259" customWidth="1"/>
    <col min="252" max="252" width="41" style="259" customWidth="1"/>
    <col min="253" max="253" width="12.26953125" style="259" customWidth="1"/>
    <col min="254" max="254" width="11" style="259" customWidth="1"/>
    <col min="255" max="258" width="11.7265625" style="259" customWidth="1"/>
    <col min="259" max="259" width="13.26953125" style="259" customWidth="1"/>
    <col min="260" max="260" width="11" style="259" customWidth="1"/>
    <col min="261" max="261" width="11.453125" style="259" customWidth="1"/>
    <col min="262" max="267" width="10.1796875" style="259" customWidth="1"/>
    <col min="268" max="268" width="13.453125" style="259" customWidth="1"/>
    <col min="269" max="506" width="9.1796875" style="259"/>
    <col min="507" max="507" width="6" style="259" customWidth="1"/>
    <col min="508" max="508" width="41" style="259" customWidth="1"/>
    <col min="509" max="509" width="12.26953125" style="259" customWidth="1"/>
    <col min="510" max="510" width="11" style="259" customWidth="1"/>
    <col min="511" max="514" width="11.7265625" style="259" customWidth="1"/>
    <col min="515" max="515" width="13.26953125" style="259" customWidth="1"/>
    <col min="516" max="516" width="11" style="259" customWidth="1"/>
    <col min="517" max="517" width="11.453125" style="259" customWidth="1"/>
    <col min="518" max="523" width="10.1796875" style="259" customWidth="1"/>
    <col min="524" max="524" width="13.453125" style="259" customWidth="1"/>
    <col min="525" max="762" width="9.1796875" style="259"/>
    <col min="763" max="763" width="6" style="259" customWidth="1"/>
    <col min="764" max="764" width="41" style="259" customWidth="1"/>
    <col min="765" max="765" width="12.26953125" style="259" customWidth="1"/>
    <col min="766" max="766" width="11" style="259" customWidth="1"/>
    <col min="767" max="770" width="11.7265625" style="259" customWidth="1"/>
    <col min="771" max="771" width="13.26953125" style="259" customWidth="1"/>
    <col min="772" max="772" width="11" style="259" customWidth="1"/>
    <col min="773" max="773" width="11.453125" style="259" customWidth="1"/>
    <col min="774" max="779" width="10.1796875" style="259" customWidth="1"/>
    <col min="780" max="780" width="13.453125" style="259" customWidth="1"/>
    <col min="781" max="1018" width="9.1796875" style="259"/>
    <col min="1019" max="1019" width="6" style="259" customWidth="1"/>
    <col min="1020" max="1020" width="41" style="259" customWidth="1"/>
    <col min="1021" max="1021" width="12.26953125" style="259" customWidth="1"/>
    <col min="1022" max="1022" width="11" style="259" customWidth="1"/>
    <col min="1023" max="1026" width="11.7265625" style="259" customWidth="1"/>
    <col min="1027" max="1027" width="13.26953125" style="259" customWidth="1"/>
    <col min="1028" max="1028" width="11" style="259" customWidth="1"/>
    <col min="1029" max="1029" width="11.453125" style="259" customWidth="1"/>
    <col min="1030" max="1035" width="10.1796875" style="259" customWidth="1"/>
    <col min="1036" max="1036" width="13.453125" style="259" customWidth="1"/>
    <col min="1037" max="1274" width="9.1796875" style="259"/>
    <col min="1275" max="1275" width="6" style="259" customWidth="1"/>
    <col min="1276" max="1276" width="41" style="259" customWidth="1"/>
    <col min="1277" max="1277" width="12.26953125" style="259" customWidth="1"/>
    <col min="1278" max="1278" width="11" style="259" customWidth="1"/>
    <col min="1279" max="1282" width="11.7265625" style="259" customWidth="1"/>
    <col min="1283" max="1283" width="13.26953125" style="259" customWidth="1"/>
    <col min="1284" max="1284" width="11" style="259" customWidth="1"/>
    <col min="1285" max="1285" width="11.453125" style="259" customWidth="1"/>
    <col min="1286" max="1291" width="10.1796875" style="259" customWidth="1"/>
    <col min="1292" max="1292" width="13.453125" style="259" customWidth="1"/>
    <col min="1293" max="1530" width="9.1796875" style="259"/>
    <col min="1531" max="1531" width="6" style="259" customWidth="1"/>
    <col min="1532" max="1532" width="41" style="259" customWidth="1"/>
    <col min="1533" max="1533" width="12.26953125" style="259" customWidth="1"/>
    <col min="1534" max="1534" width="11" style="259" customWidth="1"/>
    <col min="1535" max="1538" width="11.7265625" style="259" customWidth="1"/>
    <col min="1539" max="1539" width="13.26953125" style="259" customWidth="1"/>
    <col min="1540" max="1540" width="11" style="259" customWidth="1"/>
    <col min="1541" max="1541" width="11.453125" style="259" customWidth="1"/>
    <col min="1542" max="1547" width="10.1796875" style="259" customWidth="1"/>
    <col min="1548" max="1548" width="13.453125" style="259" customWidth="1"/>
    <col min="1549" max="1786" width="9.1796875" style="259"/>
    <col min="1787" max="1787" width="6" style="259" customWidth="1"/>
    <col min="1788" max="1788" width="41" style="259" customWidth="1"/>
    <col min="1789" max="1789" width="12.26953125" style="259" customWidth="1"/>
    <col min="1790" max="1790" width="11" style="259" customWidth="1"/>
    <col min="1791" max="1794" width="11.7265625" style="259" customWidth="1"/>
    <col min="1795" max="1795" width="13.26953125" style="259" customWidth="1"/>
    <col min="1796" max="1796" width="11" style="259" customWidth="1"/>
    <col min="1797" max="1797" width="11.453125" style="259" customWidth="1"/>
    <col min="1798" max="1803" width="10.1796875" style="259" customWidth="1"/>
    <col min="1804" max="1804" width="13.453125" style="259" customWidth="1"/>
    <col min="1805" max="2042" width="9.1796875" style="259"/>
    <col min="2043" max="2043" width="6" style="259" customWidth="1"/>
    <col min="2044" max="2044" width="41" style="259" customWidth="1"/>
    <col min="2045" max="2045" width="12.26953125" style="259" customWidth="1"/>
    <col min="2046" max="2046" width="11" style="259" customWidth="1"/>
    <col min="2047" max="2050" width="11.7265625" style="259" customWidth="1"/>
    <col min="2051" max="2051" width="13.26953125" style="259" customWidth="1"/>
    <col min="2052" max="2052" width="11" style="259" customWidth="1"/>
    <col min="2053" max="2053" width="11.453125" style="259" customWidth="1"/>
    <col min="2054" max="2059" width="10.1796875" style="259" customWidth="1"/>
    <col min="2060" max="2060" width="13.453125" style="259" customWidth="1"/>
    <col min="2061" max="2298" width="9.1796875" style="259"/>
    <col min="2299" max="2299" width="6" style="259" customWidth="1"/>
    <col min="2300" max="2300" width="41" style="259" customWidth="1"/>
    <col min="2301" max="2301" width="12.26953125" style="259" customWidth="1"/>
    <col min="2302" max="2302" width="11" style="259" customWidth="1"/>
    <col min="2303" max="2306" width="11.7265625" style="259" customWidth="1"/>
    <col min="2307" max="2307" width="13.26953125" style="259" customWidth="1"/>
    <col min="2308" max="2308" width="11" style="259" customWidth="1"/>
    <col min="2309" max="2309" width="11.453125" style="259" customWidth="1"/>
    <col min="2310" max="2315" width="10.1796875" style="259" customWidth="1"/>
    <col min="2316" max="2316" width="13.453125" style="259" customWidth="1"/>
    <col min="2317" max="2554" width="9.1796875" style="259"/>
    <col min="2555" max="2555" width="6" style="259" customWidth="1"/>
    <col min="2556" max="2556" width="41" style="259" customWidth="1"/>
    <col min="2557" max="2557" width="12.26953125" style="259" customWidth="1"/>
    <col min="2558" max="2558" width="11" style="259" customWidth="1"/>
    <col min="2559" max="2562" width="11.7265625" style="259" customWidth="1"/>
    <col min="2563" max="2563" width="13.26953125" style="259" customWidth="1"/>
    <col min="2564" max="2564" width="11" style="259" customWidth="1"/>
    <col min="2565" max="2565" width="11.453125" style="259" customWidth="1"/>
    <col min="2566" max="2571" width="10.1796875" style="259" customWidth="1"/>
    <col min="2572" max="2572" width="13.453125" style="259" customWidth="1"/>
    <col min="2573" max="2810" width="9.1796875" style="259"/>
    <col min="2811" max="2811" width="6" style="259" customWidth="1"/>
    <col min="2812" max="2812" width="41" style="259" customWidth="1"/>
    <col min="2813" max="2813" width="12.26953125" style="259" customWidth="1"/>
    <col min="2814" max="2814" width="11" style="259" customWidth="1"/>
    <col min="2815" max="2818" width="11.7265625" style="259" customWidth="1"/>
    <col min="2819" max="2819" width="13.26953125" style="259" customWidth="1"/>
    <col min="2820" max="2820" width="11" style="259" customWidth="1"/>
    <col min="2821" max="2821" width="11.453125" style="259" customWidth="1"/>
    <col min="2822" max="2827" width="10.1796875" style="259" customWidth="1"/>
    <col min="2828" max="2828" width="13.453125" style="259" customWidth="1"/>
    <col min="2829" max="3066" width="9.1796875" style="259"/>
    <col min="3067" max="3067" width="6" style="259" customWidth="1"/>
    <col min="3068" max="3068" width="41" style="259" customWidth="1"/>
    <col min="3069" max="3069" width="12.26953125" style="259" customWidth="1"/>
    <col min="3070" max="3070" width="11" style="259" customWidth="1"/>
    <col min="3071" max="3074" width="11.7265625" style="259" customWidth="1"/>
    <col min="3075" max="3075" width="13.26953125" style="259" customWidth="1"/>
    <col min="3076" max="3076" width="11" style="259" customWidth="1"/>
    <col min="3077" max="3077" width="11.453125" style="259" customWidth="1"/>
    <col min="3078" max="3083" width="10.1796875" style="259" customWidth="1"/>
    <col min="3084" max="3084" width="13.453125" style="259" customWidth="1"/>
    <col min="3085" max="3322" width="9.1796875" style="259"/>
    <col min="3323" max="3323" width="6" style="259" customWidth="1"/>
    <col min="3324" max="3324" width="41" style="259" customWidth="1"/>
    <col min="3325" max="3325" width="12.26953125" style="259" customWidth="1"/>
    <col min="3326" max="3326" width="11" style="259" customWidth="1"/>
    <col min="3327" max="3330" width="11.7265625" style="259" customWidth="1"/>
    <col min="3331" max="3331" width="13.26953125" style="259" customWidth="1"/>
    <col min="3332" max="3332" width="11" style="259" customWidth="1"/>
    <col min="3333" max="3333" width="11.453125" style="259" customWidth="1"/>
    <col min="3334" max="3339" width="10.1796875" style="259" customWidth="1"/>
    <col min="3340" max="3340" width="13.453125" style="259" customWidth="1"/>
    <col min="3341" max="3578" width="9.1796875" style="259"/>
    <col min="3579" max="3579" width="6" style="259" customWidth="1"/>
    <col min="3580" max="3580" width="41" style="259" customWidth="1"/>
    <col min="3581" max="3581" width="12.26953125" style="259" customWidth="1"/>
    <col min="3582" max="3582" width="11" style="259" customWidth="1"/>
    <col min="3583" max="3586" width="11.7265625" style="259" customWidth="1"/>
    <col min="3587" max="3587" width="13.26953125" style="259" customWidth="1"/>
    <col min="3588" max="3588" width="11" style="259" customWidth="1"/>
    <col min="3589" max="3589" width="11.453125" style="259" customWidth="1"/>
    <col min="3590" max="3595" width="10.1796875" style="259" customWidth="1"/>
    <col min="3596" max="3596" width="13.453125" style="259" customWidth="1"/>
    <col min="3597" max="3834" width="9.1796875" style="259"/>
    <col min="3835" max="3835" width="6" style="259" customWidth="1"/>
    <col min="3836" max="3836" width="41" style="259" customWidth="1"/>
    <col min="3837" max="3837" width="12.26953125" style="259" customWidth="1"/>
    <col min="3838" max="3838" width="11" style="259" customWidth="1"/>
    <col min="3839" max="3842" width="11.7265625" style="259" customWidth="1"/>
    <col min="3843" max="3843" width="13.26953125" style="259" customWidth="1"/>
    <col min="3844" max="3844" width="11" style="259" customWidth="1"/>
    <col min="3845" max="3845" width="11.453125" style="259" customWidth="1"/>
    <col min="3846" max="3851" width="10.1796875" style="259" customWidth="1"/>
    <col min="3852" max="3852" width="13.453125" style="259" customWidth="1"/>
    <col min="3853" max="4090" width="9.1796875" style="259"/>
    <col min="4091" max="4091" width="6" style="259" customWidth="1"/>
    <col min="4092" max="4092" width="41" style="259" customWidth="1"/>
    <col min="4093" max="4093" width="12.26953125" style="259" customWidth="1"/>
    <col min="4094" max="4094" width="11" style="259" customWidth="1"/>
    <col min="4095" max="4098" width="11.7265625" style="259" customWidth="1"/>
    <col min="4099" max="4099" width="13.26953125" style="259" customWidth="1"/>
    <col min="4100" max="4100" width="11" style="259" customWidth="1"/>
    <col min="4101" max="4101" width="11.453125" style="259" customWidth="1"/>
    <col min="4102" max="4107" width="10.1796875" style="259" customWidth="1"/>
    <col min="4108" max="4108" width="13.453125" style="259" customWidth="1"/>
    <col min="4109" max="4346" width="9.1796875" style="259"/>
    <col min="4347" max="4347" width="6" style="259" customWidth="1"/>
    <col min="4348" max="4348" width="41" style="259" customWidth="1"/>
    <col min="4349" max="4349" width="12.26953125" style="259" customWidth="1"/>
    <col min="4350" max="4350" width="11" style="259" customWidth="1"/>
    <col min="4351" max="4354" width="11.7265625" style="259" customWidth="1"/>
    <col min="4355" max="4355" width="13.26953125" style="259" customWidth="1"/>
    <col min="4356" max="4356" width="11" style="259" customWidth="1"/>
    <col min="4357" max="4357" width="11.453125" style="259" customWidth="1"/>
    <col min="4358" max="4363" width="10.1796875" style="259" customWidth="1"/>
    <col min="4364" max="4364" width="13.453125" style="259" customWidth="1"/>
    <col min="4365" max="4602" width="9.1796875" style="259"/>
    <col min="4603" max="4603" width="6" style="259" customWidth="1"/>
    <col min="4604" max="4604" width="41" style="259" customWidth="1"/>
    <col min="4605" max="4605" width="12.26953125" style="259" customWidth="1"/>
    <col min="4606" max="4606" width="11" style="259" customWidth="1"/>
    <col min="4607" max="4610" width="11.7265625" style="259" customWidth="1"/>
    <col min="4611" max="4611" width="13.26953125" style="259" customWidth="1"/>
    <col min="4612" max="4612" width="11" style="259" customWidth="1"/>
    <col min="4613" max="4613" width="11.453125" style="259" customWidth="1"/>
    <col min="4614" max="4619" width="10.1796875" style="259" customWidth="1"/>
    <col min="4620" max="4620" width="13.453125" style="259" customWidth="1"/>
    <col min="4621" max="4858" width="9.1796875" style="259"/>
    <col min="4859" max="4859" width="6" style="259" customWidth="1"/>
    <col min="4860" max="4860" width="41" style="259" customWidth="1"/>
    <col min="4861" max="4861" width="12.26953125" style="259" customWidth="1"/>
    <col min="4862" max="4862" width="11" style="259" customWidth="1"/>
    <col min="4863" max="4866" width="11.7265625" style="259" customWidth="1"/>
    <col min="4867" max="4867" width="13.26953125" style="259" customWidth="1"/>
    <col min="4868" max="4868" width="11" style="259" customWidth="1"/>
    <col min="4869" max="4869" width="11.453125" style="259" customWidth="1"/>
    <col min="4870" max="4875" width="10.1796875" style="259" customWidth="1"/>
    <col min="4876" max="4876" width="13.453125" style="259" customWidth="1"/>
    <col min="4877" max="5114" width="9.1796875" style="259"/>
    <col min="5115" max="5115" width="6" style="259" customWidth="1"/>
    <col min="5116" max="5116" width="41" style="259" customWidth="1"/>
    <col min="5117" max="5117" width="12.26953125" style="259" customWidth="1"/>
    <col min="5118" max="5118" width="11" style="259" customWidth="1"/>
    <col min="5119" max="5122" width="11.7265625" style="259" customWidth="1"/>
    <col min="5123" max="5123" width="13.26953125" style="259" customWidth="1"/>
    <col min="5124" max="5124" width="11" style="259" customWidth="1"/>
    <col min="5125" max="5125" width="11.453125" style="259" customWidth="1"/>
    <col min="5126" max="5131" width="10.1796875" style="259" customWidth="1"/>
    <col min="5132" max="5132" width="13.453125" style="259" customWidth="1"/>
    <col min="5133" max="5370" width="9.1796875" style="259"/>
    <col min="5371" max="5371" width="6" style="259" customWidth="1"/>
    <col min="5372" max="5372" width="41" style="259" customWidth="1"/>
    <col min="5373" max="5373" width="12.26953125" style="259" customWidth="1"/>
    <col min="5374" max="5374" width="11" style="259" customWidth="1"/>
    <col min="5375" max="5378" width="11.7265625" style="259" customWidth="1"/>
    <col min="5379" max="5379" width="13.26953125" style="259" customWidth="1"/>
    <col min="5380" max="5380" width="11" style="259" customWidth="1"/>
    <col min="5381" max="5381" width="11.453125" style="259" customWidth="1"/>
    <col min="5382" max="5387" width="10.1796875" style="259" customWidth="1"/>
    <col min="5388" max="5388" width="13.453125" style="259" customWidth="1"/>
    <col min="5389" max="5626" width="9.1796875" style="259"/>
    <col min="5627" max="5627" width="6" style="259" customWidth="1"/>
    <col min="5628" max="5628" width="41" style="259" customWidth="1"/>
    <col min="5629" max="5629" width="12.26953125" style="259" customWidth="1"/>
    <col min="5630" max="5630" width="11" style="259" customWidth="1"/>
    <col min="5631" max="5634" width="11.7265625" style="259" customWidth="1"/>
    <col min="5635" max="5635" width="13.26953125" style="259" customWidth="1"/>
    <col min="5636" max="5636" width="11" style="259" customWidth="1"/>
    <col min="5637" max="5637" width="11.453125" style="259" customWidth="1"/>
    <col min="5638" max="5643" width="10.1796875" style="259" customWidth="1"/>
    <col min="5644" max="5644" width="13.453125" style="259" customWidth="1"/>
    <col min="5645" max="5882" width="9.1796875" style="259"/>
    <col min="5883" max="5883" width="6" style="259" customWidth="1"/>
    <col min="5884" max="5884" width="41" style="259" customWidth="1"/>
    <col min="5885" max="5885" width="12.26953125" style="259" customWidth="1"/>
    <col min="5886" max="5886" width="11" style="259" customWidth="1"/>
    <col min="5887" max="5890" width="11.7265625" style="259" customWidth="1"/>
    <col min="5891" max="5891" width="13.26953125" style="259" customWidth="1"/>
    <col min="5892" max="5892" width="11" style="259" customWidth="1"/>
    <col min="5893" max="5893" width="11.453125" style="259" customWidth="1"/>
    <col min="5894" max="5899" width="10.1796875" style="259" customWidth="1"/>
    <col min="5900" max="5900" width="13.453125" style="259" customWidth="1"/>
    <col min="5901" max="6138" width="9.1796875" style="259"/>
    <col min="6139" max="6139" width="6" style="259" customWidth="1"/>
    <col min="6140" max="6140" width="41" style="259" customWidth="1"/>
    <col min="6141" max="6141" width="12.26953125" style="259" customWidth="1"/>
    <col min="6142" max="6142" width="11" style="259" customWidth="1"/>
    <col min="6143" max="6146" width="11.7265625" style="259" customWidth="1"/>
    <col min="6147" max="6147" width="13.26953125" style="259" customWidth="1"/>
    <col min="6148" max="6148" width="11" style="259" customWidth="1"/>
    <col min="6149" max="6149" width="11.453125" style="259" customWidth="1"/>
    <col min="6150" max="6155" width="10.1796875" style="259" customWidth="1"/>
    <col min="6156" max="6156" width="13.453125" style="259" customWidth="1"/>
    <col min="6157" max="6394" width="9.1796875" style="259"/>
    <col min="6395" max="6395" width="6" style="259" customWidth="1"/>
    <col min="6396" max="6396" width="41" style="259" customWidth="1"/>
    <col min="6397" max="6397" width="12.26953125" style="259" customWidth="1"/>
    <col min="6398" max="6398" width="11" style="259" customWidth="1"/>
    <col min="6399" max="6402" width="11.7265625" style="259" customWidth="1"/>
    <col min="6403" max="6403" width="13.26953125" style="259" customWidth="1"/>
    <col min="6404" max="6404" width="11" style="259" customWidth="1"/>
    <col min="6405" max="6405" width="11.453125" style="259" customWidth="1"/>
    <col min="6406" max="6411" width="10.1796875" style="259" customWidth="1"/>
    <col min="6412" max="6412" width="13.453125" style="259" customWidth="1"/>
    <col min="6413" max="6650" width="9.1796875" style="259"/>
    <col min="6651" max="6651" width="6" style="259" customWidth="1"/>
    <col min="6652" max="6652" width="41" style="259" customWidth="1"/>
    <col min="6653" max="6653" width="12.26953125" style="259" customWidth="1"/>
    <col min="6654" max="6654" width="11" style="259" customWidth="1"/>
    <col min="6655" max="6658" width="11.7265625" style="259" customWidth="1"/>
    <col min="6659" max="6659" width="13.26953125" style="259" customWidth="1"/>
    <col min="6660" max="6660" width="11" style="259" customWidth="1"/>
    <col min="6661" max="6661" width="11.453125" style="259" customWidth="1"/>
    <col min="6662" max="6667" width="10.1796875" style="259" customWidth="1"/>
    <col min="6668" max="6668" width="13.453125" style="259" customWidth="1"/>
    <col min="6669" max="6906" width="9.1796875" style="259"/>
    <col min="6907" max="6907" width="6" style="259" customWidth="1"/>
    <col min="6908" max="6908" width="41" style="259" customWidth="1"/>
    <col min="6909" max="6909" width="12.26953125" style="259" customWidth="1"/>
    <col min="6910" max="6910" width="11" style="259" customWidth="1"/>
    <col min="6911" max="6914" width="11.7265625" style="259" customWidth="1"/>
    <col min="6915" max="6915" width="13.26953125" style="259" customWidth="1"/>
    <col min="6916" max="6916" width="11" style="259" customWidth="1"/>
    <col min="6917" max="6917" width="11.453125" style="259" customWidth="1"/>
    <col min="6918" max="6923" width="10.1796875" style="259" customWidth="1"/>
    <col min="6924" max="6924" width="13.453125" style="259" customWidth="1"/>
    <col min="6925" max="7162" width="9.1796875" style="259"/>
    <col min="7163" max="7163" width="6" style="259" customWidth="1"/>
    <col min="7164" max="7164" width="41" style="259" customWidth="1"/>
    <col min="7165" max="7165" width="12.26953125" style="259" customWidth="1"/>
    <col min="7166" max="7166" width="11" style="259" customWidth="1"/>
    <col min="7167" max="7170" width="11.7265625" style="259" customWidth="1"/>
    <col min="7171" max="7171" width="13.26953125" style="259" customWidth="1"/>
    <col min="7172" max="7172" width="11" style="259" customWidth="1"/>
    <col min="7173" max="7173" width="11.453125" style="259" customWidth="1"/>
    <col min="7174" max="7179" width="10.1796875" style="259" customWidth="1"/>
    <col min="7180" max="7180" width="13.453125" style="259" customWidth="1"/>
    <col min="7181" max="7418" width="9.1796875" style="259"/>
    <col min="7419" max="7419" width="6" style="259" customWidth="1"/>
    <col min="7420" max="7420" width="41" style="259" customWidth="1"/>
    <col min="7421" max="7421" width="12.26953125" style="259" customWidth="1"/>
    <col min="7422" max="7422" width="11" style="259" customWidth="1"/>
    <col min="7423" max="7426" width="11.7265625" style="259" customWidth="1"/>
    <col min="7427" max="7427" width="13.26953125" style="259" customWidth="1"/>
    <col min="7428" max="7428" width="11" style="259" customWidth="1"/>
    <col min="7429" max="7429" width="11.453125" style="259" customWidth="1"/>
    <col min="7430" max="7435" width="10.1796875" style="259" customWidth="1"/>
    <col min="7436" max="7436" width="13.453125" style="259" customWidth="1"/>
    <col min="7437" max="7674" width="9.1796875" style="259"/>
    <col min="7675" max="7675" width="6" style="259" customWidth="1"/>
    <col min="7676" max="7676" width="41" style="259" customWidth="1"/>
    <col min="7677" max="7677" width="12.26953125" style="259" customWidth="1"/>
    <col min="7678" max="7678" width="11" style="259" customWidth="1"/>
    <col min="7679" max="7682" width="11.7265625" style="259" customWidth="1"/>
    <col min="7683" max="7683" width="13.26953125" style="259" customWidth="1"/>
    <col min="7684" max="7684" width="11" style="259" customWidth="1"/>
    <col min="7685" max="7685" width="11.453125" style="259" customWidth="1"/>
    <col min="7686" max="7691" width="10.1796875" style="259" customWidth="1"/>
    <col min="7692" max="7692" width="13.453125" style="259" customWidth="1"/>
    <col min="7693" max="7930" width="9.1796875" style="259"/>
    <col min="7931" max="7931" width="6" style="259" customWidth="1"/>
    <col min="7932" max="7932" width="41" style="259" customWidth="1"/>
    <col min="7933" max="7933" width="12.26953125" style="259" customWidth="1"/>
    <col min="7934" max="7934" width="11" style="259" customWidth="1"/>
    <col min="7935" max="7938" width="11.7265625" style="259" customWidth="1"/>
    <col min="7939" max="7939" width="13.26953125" style="259" customWidth="1"/>
    <col min="7940" max="7940" width="11" style="259" customWidth="1"/>
    <col min="7941" max="7941" width="11.453125" style="259" customWidth="1"/>
    <col min="7942" max="7947" width="10.1796875" style="259" customWidth="1"/>
    <col min="7948" max="7948" width="13.453125" style="259" customWidth="1"/>
    <col min="7949" max="8186" width="9.1796875" style="259"/>
    <col min="8187" max="8187" width="6" style="259" customWidth="1"/>
    <col min="8188" max="8188" width="41" style="259" customWidth="1"/>
    <col min="8189" max="8189" width="12.26953125" style="259" customWidth="1"/>
    <col min="8190" max="8190" width="11" style="259" customWidth="1"/>
    <col min="8191" max="8194" width="11.7265625" style="259" customWidth="1"/>
    <col min="8195" max="8195" width="13.26953125" style="259" customWidth="1"/>
    <col min="8196" max="8196" width="11" style="259" customWidth="1"/>
    <col min="8197" max="8197" width="11.453125" style="259" customWidth="1"/>
    <col min="8198" max="8203" width="10.1796875" style="259" customWidth="1"/>
    <col min="8204" max="8204" width="13.453125" style="259" customWidth="1"/>
    <col min="8205" max="8442" width="9.1796875" style="259"/>
    <col min="8443" max="8443" width="6" style="259" customWidth="1"/>
    <col min="8444" max="8444" width="41" style="259" customWidth="1"/>
    <col min="8445" max="8445" width="12.26953125" style="259" customWidth="1"/>
    <col min="8446" max="8446" width="11" style="259" customWidth="1"/>
    <col min="8447" max="8450" width="11.7265625" style="259" customWidth="1"/>
    <col min="8451" max="8451" width="13.26953125" style="259" customWidth="1"/>
    <col min="8452" max="8452" width="11" style="259" customWidth="1"/>
    <col min="8453" max="8453" width="11.453125" style="259" customWidth="1"/>
    <col min="8454" max="8459" width="10.1796875" style="259" customWidth="1"/>
    <col min="8460" max="8460" width="13.453125" style="259" customWidth="1"/>
    <col min="8461" max="8698" width="9.1796875" style="259"/>
    <col min="8699" max="8699" width="6" style="259" customWidth="1"/>
    <col min="8700" max="8700" width="41" style="259" customWidth="1"/>
    <col min="8701" max="8701" width="12.26953125" style="259" customWidth="1"/>
    <col min="8702" max="8702" width="11" style="259" customWidth="1"/>
    <col min="8703" max="8706" width="11.7265625" style="259" customWidth="1"/>
    <col min="8707" max="8707" width="13.26953125" style="259" customWidth="1"/>
    <col min="8708" max="8708" width="11" style="259" customWidth="1"/>
    <col min="8709" max="8709" width="11.453125" style="259" customWidth="1"/>
    <col min="8710" max="8715" width="10.1796875" style="259" customWidth="1"/>
    <col min="8716" max="8716" width="13.453125" style="259" customWidth="1"/>
    <col min="8717" max="8954" width="9.1796875" style="259"/>
    <col min="8955" max="8955" width="6" style="259" customWidth="1"/>
    <col min="8956" max="8956" width="41" style="259" customWidth="1"/>
    <col min="8957" max="8957" width="12.26953125" style="259" customWidth="1"/>
    <col min="8958" max="8958" width="11" style="259" customWidth="1"/>
    <col min="8959" max="8962" width="11.7265625" style="259" customWidth="1"/>
    <col min="8963" max="8963" width="13.26953125" style="259" customWidth="1"/>
    <col min="8964" max="8964" width="11" style="259" customWidth="1"/>
    <col min="8965" max="8965" width="11.453125" style="259" customWidth="1"/>
    <col min="8966" max="8971" width="10.1796875" style="259" customWidth="1"/>
    <col min="8972" max="8972" width="13.453125" style="259" customWidth="1"/>
    <col min="8973" max="9210" width="9.1796875" style="259"/>
    <col min="9211" max="9211" width="6" style="259" customWidth="1"/>
    <col min="9212" max="9212" width="41" style="259" customWidth="1"/>
    <col min="9213" max="9213" width="12.26953125" style="259" customWidth="1"/>
    <col min="9214" max="9214" width="11" style="259" customWidth="1"/>
    <col min="9215" max="9218" width="11.7265625" style="259" customWidth="1"/>
    <col min="9219" max="9219" width="13.26953125" style="259" customWidth="1"/>
    <col min="9220" max="9220" width="11" style="259" customWidth="1"/>
    <col min="9221" max="9221" width="11.453125" style="259" customWidth="1"/>
    <col min="9222" max="9227" width="10.1796875" style="259" customWidth="1"/>
    <col min="9228" max="9228" width="13.453125" style="259" customWidth="1"/>
    <col min="9229" max="9466" width="9.1796875" style="259"/>
    <col min="9467" max="9467" width="6" style="259" customWidth="1"/>
    <col min="9468" max="9468" width="41" style="259" customWidth="1"/>
    <col min="9469" max="9469" width="12.26953125" style="259" customWidth="1"/>
    <col min="9470" max="9470" width="11" style="259" customWidth="1"/>
    <col min="9471" max="9474" width="11.7265625" style="259" customWidth="1"/>
    <col min="9475" max="9475" width="13.26953125" style="259" customWidth="1"/>
    <col min="9476" max="9476" width="11" style="259" customWidth="1"/>
    <col min="9477" max="9477" width="11.453125" style="259" customWidth="1"/>
    <col min="9478" max="9483" width="10.1796875" style="259" customWidth="1"/>
    <col min="9484" max="9484" width="13.453125" style="259" customWidth="1"/>
    <col min="9485" max="9722" width="9.1796875" style="259"/>
    <col min="9723" max="9723" width="6" style="259" customWidth="1"/>
    <col min="9724" max="9724" width="41" style="259" customWidth="1"/>
    <col min="9725" max="9725" width="12.26953125" style="259" customWidth="1"/>
    <col min="9726" max="9726" width="11" style="259" customWidth="1"/>
    <col min="9727" max="9730" width="11.7265625" style="259" customWidth="1"/>
    <col min="9731" max="9731" width="13.26953125" style="259" customWidth="1"/>
    <col min="9732" max="9732" width="11" style="259" customWidth="1"/>
    <col min="9733" max="9733" width="11.453125" style="259" customWidth="1"/>
    <col min="9734" max="9739" width="10.1796875" style="259" customWidth="1"/>
    <col min="9740" max="9740" width="13.453125" style="259" customWidth="1"/>
    <col min="9741" max="9978" width="9.1796875" style="259"/>
    <col min="9979" max="9979" width="6" style="259" customWidth="1"/>
    <col min="9980" max="9980" width="41" style="259" customWidth="1"/>
    <col min="9981" max="9981" width="12.26953125" style="259" customWidth="1"/>
    <col min="9982" max="9982" width="11" style="259" customWidth="1"/>
    <col min="9983" max="9986" width="11.7265625" style="259" customWidth="1"/>
    <col min="9987" max="9987" width="13.26953125" style="259" customWidth="1"/>
    <col min="9988" max="9988" width="11" style="259" customWidth="1"/>
    <col min="9989" max="9989" width="11.453125" style="259" customWidth="1"/>
    <col min="9990" max="9995" width="10.1796875" style="259" customWidth="1"/>
    <col min="9996" max="9996" width="13.453125" style="259" customWidth="1"/>
    <col min="9997" max="10234" width="9.1796875" style="259"/>
    <col min="10235" max="10235" width="6" style="259" customWidth="1"/>
    <col min="10236" max="10236" width="41" style="259" customWidth="1"/>
    <col min="10237" max="10237" width="12.26953125" style="259" customWidth="1"/>
    <col min="10238" max="10238" width="11" style="259" customWidth="1"/>
    <col min="10239" max="10242" width="11.7265625" style="259" customWidth="1"/>
    <col min="10243" max="10243" width="13.26953125" style="259" customWidth="1"/>
    <col min="10244" max="10244" width="11" style="259" customWidth="1"/>
    <col min="10245" max="10245" width="11.453125" style="259" customWidth="1"/>
    <col min="10246" max="10251" width="10.1796875" style="259" customWidth="1"/>
    <col min="10252" max="10252" width="13.453125" style="259" customWidth="1"/>
    <col min="10253" max="10490" width="9.1796875" style="259"/>
    <col min="10491" max="10491" width="6" style="259" customWidth="1"/>
    <col min="10492" max="10492" width="41" style="259" customWidth="1"/>
    <col min="10493" max="10493" width="12.26953125" style="259" customWidth="1"/>
    <col min="10494" max="10494" width="11" style="259" customWidth="1"/>
    <col min="10495" max="10498" width="11.7265625" style="259" customWidth="1"/>
    <col min="10499" max="10499" width="13.26953125" style="259" customWidth="1"/>
    <col min="10500" max="10500" width="11" style="259" customWidth="1"/>
    <col min="10501" max="10501" width="11.453125" style="259" customWidth="1"/>
    <col min="10502" max="10507" width="10.1796875" style="259" customWidth="1"/>
    <col min="10508" max="10508" width="13.453125" style="259" customWidth="1"/>
    <col min="10509" max="10746" width="9.1796875" style="259"/>
    <col min="10747" max="10747" width="6" style="259" customWidth="1"/>
    <col min="10748" max="10748" width="41" style="259" customWidth="1"/>
    <col min="10749" max="10749" width="12.26953125" style="259" customWidth="1"/>
    <col min="10750" max="10750" width="11" style="259" customWidth="1"/>
    <col min="10751" max="10754" width="11.7265625" style="259" customWidth="1"/>
    <col min="10755" max="10755" width="13.26953125" style="259" customWidth="1"/>
    <col min="10756" max="10756" width="11" style="259" customWidth="1"/>
    <col min="10757" max="10757" width="11.453125" style="259" customWidth="1"/>
    <col min="10758" max="10763" width="10.1796875" style="259" customWidth="1"/>
    <col min="10764" max="10764" width="13.453125" style="259" customWidth="1"/>
    <col min="10765" max="11002" width="9.1796875" style="259"/>
    <col min="11003" max="11003" width="6" style="259" customWidth="1"/>
    <col min="11004" max="11004" width="41" style="259" customWidth="1"/>
    <col min="11005" max="11005" width="12.26953125" style="259" customWidth="1"/>
    <col min="11006" max="11006" width="11" style="259" customWidth="1"/>
    <col min="11007" max="11010" width="11.7265625" style="259" customWidth="1"/>
    <col min="11011" max="11011" width="13.26953125" style="259" customWidth="1"/>
    <col min="11012" max="11012" width="11" style="259" customWidth="1"/>
    <col min="11013" max="11013" width="11.453125" style="259" customWidth="1"/>
    <col min="11014" max="11019" width="10.1796875" style="259" customWidth="1"/>
    <col min="11020" max="11020" width="13.453125" style="259" customWidth="1"/>
    <col min="11021" max="11258" width="9.1796875" style="259"/>
    <col min="11259" max="11259" width="6" style="259" customWidth="1"/>
    <col min="11260" max="11260" width="41" style="259" customWidth="1"/>
    <col min="11261" max="11261" width="12.26953125" style="259" customWidth="1"/>
    <col min="11262" max="11262" width="11" style="259" customWidth="1"/>
    <col min="11263" max="11266" width="11.7265625" style="259" customWidth="1"/>
    <col min="11267" max="11267" width="13.26953125" style="259" customWidth="1"/>
    <col min="11268" max="11268" width="11" style="259" customWidth="1"/>
    <col min="11269" max="11269" width="11.453125" style="259" customWidth="1"/>
    <col min="11270" max="11275" width="10.1796875" style="259" customWidth="1"/>
    <col min="11276" max="11276" width="13.453125" style="259" customWidth="1"/>
    <col min="11277" max="11514" width="9.1796875" style="259"/>
    <col min="11515" max="11515" width="6" style="259" customWidth="1"/>
    <col min="11516" max="11516" width="41" style="259" customWidth="1"/>
    <col min="11517" max="11517" width="12.26953125" style="259" customWidth="1"/>
    <col min="11518" max="11518" width="11" style="259" customWidth="1"/>
    <col min="11519" max="11522" width="11.7265625" style="259" customWidth="1"/>
    <col min="11523" max="11523" width="13.26953125" style="259" customWidth="1"/>
    <col min="11524" max="11524" width="11" style="259" customWidth="1"/>
    <col min="11525" max="11525" width="11.453125" style="259" customWidth="1"/>
    <col min="11526" max="11531" width="10.1796875" style="259" customWidth="1"/>
    <col min="11532" max="11532" width="13.453125" style="259" customWidth="1"/>
    <col min="11533" max="11770" width="9.1796875" style="259"/>
    <col min="11771" max="11771" width="6" style="259" customWidth="1"/>
    <col min="11772" max="11772" width="41" style="259" customWidth="1"/>
    <col min="11773" max="11773" width="12.26953125" style="259" customWidth="1"/>
    <col min="11774" max="11774" width="11" style="259" customWidth="1"/>
    <col min="11775" max="11778" width="11.7265625" style="259" customWidth="1"/>
    <col min="11779" max="11779" width="13.26953125" style="259" customWidth="1"/>
    <col min="11780" max="11780" width="11" style="259" customWidth="1"/>
    <col min="11781" max="11781" width="11.453125" style="259" customWidth="1"/>
    <col min="11782" max="11787" width="10.1796875" style="259" customWidth="1"/>
    <col min="11788" max="11788" width="13.453125" style="259" customWidth="1"/>
    <col min="11789" max="12026" width="9.1796875" style="259"/>
    <col min="12027" max="12027" width="6" style="259" customWidth="1"/>
    <col min="12028" max="12028" width="41" style="259" customWidth="1"/>
    <col min="12029" max="12029" width="12.26953125" style="259" customWidth="1"/>
    <col min="12030" max="12030" width="11" style="259" customWidth="1"/>
    <col min="12031" max="12034" width="11.7265625" style="259" customWidth="1"/>
    <col min="12035" max="12035" width="13.26953125" style="259" customWidth="1"/>
    <col min="12036" max="12036" width="11" style="259" customWidth="1"/>
    <col min="12037" max="12037" width="11.453125" style="259" customWidth="1"/>
    <col min="12038" max="12043" width="10.1796875" style="259" customWidth="1"/>
    <col min="12044" max="12044" width="13.453125" style="259" customWidth="1"/>
    <col min="12045" max="12282" width="9.1796875" style="259"/>
    <col min="12283" max="12283" width="6" style="259" customWidth="1"/>
    <col min="12284" max="12284" width="41" style="259" customWidth="1"/>
    <col min="12285" max="12285" width="12.26953125" style="259" customWidth="1"/>
    <col min="12286" max="12286" width="11" style="259" customWidth="1"/>
    <col min="12287" max="12290" width="11.7265625" style="259" customWidth="1"/>
    <col min="12291" max="12291" width="13.26953125" style="259" customWidth="1"/>
    <col min="12292" max="12292" width="11" style="259" customWidth="1"/>
    <col min="12293" max="12293" width="11.453125" style="259" customWidth="1"/>
    <col min="12294" max="12299" width="10.1796875" style="259" customWidth="1"/>
    <col min="12300" max="12300" width="13.453125" style="259" customWidth="1"/>
    <col min="12301" max="12538" width="9.1796875" style="259"/>
    <col min="12539" max="12539" width="6" style="259" customWidth="1"/>
    <col min="12540" max="12540" width="41" style="259" customWidth="1"/>
    <col min="12541" max="12541" width="12.26953125" style="259" customWidth="1"/>
    <col min="12542" max="12542" width="11" style="259" customWidth="1"/>
    <col min="12543" max="12546" width="11.7265625" style="259" customWidth="1"/>
    <col min="12547" max="12547" width="13.26953125" style="259" customWidth="1"/>
    <col min="12548" max="12548" width="11" style="259" customWidth="1"/>
    <col min="12549" max="12549" width="11.453125" style="259" customWidth="1"/>
    <col min="12550" max="12555" width="10.1796875" style="259" customWidth="1"/>
    <col min="12556" max="12556" width="13.453125" style="259" customWidth="1"/>
    <col min="12557" max="12794" width="9.1796875" style="259"/>
    <col min="12795" max="12795" width="6" style="259" customWidth="1"/>
    <col min="12796" max="12796" width="41" style="259" customWidth="1"/>
    <col min="12797" max="12797" width="12.26953125" style="259" customWidth="1"/>
    <col min="12798" max="12798" width="11" style="259" customWidth="1"/>
    <col min="12799" max="12802" width="11.7265625" style="259" customWidth="1"/>
    <col min="12803" max="12803" width="13.26953125" style="259" customWidth="1"/>
    <col min="12804" max="12804" width="11" style="259" customWidth="1"/>
    <col min="12805" max="12805" width="11.453125" style="259" customWidth="1"/>
    <col min="12806" max="12811" width="10.1796875" style="259" customWidth="1"/>
    <col min="12812" max="12812" width="13.453125" style="259" customWidth="1"/>
    <col min="12813" max="13050" width="9.1796875" style="259"/>
    <col min="13051" max="13051" width="6" style="259" customWidth="1"/>
    <col min="13052" max="13052" width="41" style="259" customWidth="1"/>
    <col min="13053" max="13053" width="12.26953125" style="259" customWidth="1"/>
    <col min="13054" max="13054" width="11" style="259" customWidth="1"/>
    <col min="13055" max="13058" width="11.7265625" style="259" customWidth="1"/>
    <col min="13059" max="13059" width="13.26953125" style="259" customWidth="1"/>
    <col min="13060" max="13060" width="11" style="259" customWidth="1"/>
    <col min="13061" max="13061" width="11.453125" style="259" customWidth="1"/>
    <col min="13062" max="13067" width="10.1796875" style="259" customWidth="1"/>
    <col min="13068" max="13068" width="13.453125" style="259" customWidth="1"/>
    <col min="13069" max="13306" width="9.1796875" style="259"/>
    <col min="13307" max="13307" width="6" style="259" customWidth="1"/>
    <col min="13308" max="13308" width="41" style="259" customWidth="1"/>
    <col min="13309" max="13309" width="12.26953125" style="259" customWidth="1"/>
    <col min="13310" max="13310" width="11" style="259" customWidth="1"/>
    <col min="13311" max="13314" width="11.7265625" style="259" customWidth="1"/>
    <col min="13315" max="13315" width="13.26953125" style="259" customWidth="1"/>
    <col min="13316" max="13316" width="11" style="259" customWidth="1"/>
    <col min="13317" max="13317" width="11.453125" style="259" customWidth="1"/>
    <col min="13318" max="13323" width="10.1796875" style="259" customWidth="1"/>
    <col min="13324" max="13324" width="13.453125" style="259" customWidth="1"/>
    <col min="13325" max="13562" width="9.1796875" style="259"/>
    <col min="13563" max="13563" width="6" style="259" customWidth="1"/>
    <col min="13564" max="13564" width="41" style="259" customWidth="1"/>
    <col min="13565" max="13565" width="12.26953125" style="259" customWidth="1"/>
    <col min="13566" max="13566" width="11" style="259" customWidth="1"/>
    <col min="13567" max="13570" width="11.7265625" style="259" customWidth="1"/>
    <col min="13571" max="13571" width="13.26953125" style="259" customWidth="1"/>
    <col min="13572" max="13572" width="11" style="259" customWidth="1"/>
    <col min="13573" max="13573" width="11.453125" style="259" customWidth="1"/>
    <col min="13574" max="13579" width="10.1796875" style="259" customWidth="1"/>
    <col min="13580" max="13580" width="13.453125" style="259" customWidth="1"/>
    <col min="13581" max="13818" width="9.1796875" style="259"/>
    <col min="13819" max="13819" width="6" style="259" customWidth="1"/>
    <col min="13820" max="13820" width="41" style="259" customWidth="1"/>
    <col min="13821" max="13821" width="12.26953125" style="259" customWidth="1"/>
    <col min="13822" max="13822" width="11" style="259" customWidth="1"/>
    <col min="13823" max="13826" width="11.7265625" style="259" customWidth="1"/>
    <col min="13827" max="13827" width="13.26953125" style="259" customWidth="1"/>
    <col min="13828" max="13828" width="11" style="259" customWidth="1"/>
    <col min="13829" max="13829" width="11.453125" style="259" customWidth="1"/>
    <col min="13830" max="13835" width="10.1796875" style="259" customWidth="1"/>
    <col min="13836" max="13836" width="13.453125" style="259" customWidth="1"/>
    <col min="13837" max="14074" width="9.1796875" style="259"/>
    <col min="14075" max="14075" width="6" style="259" customWidth="1"/>
    <col min="14076" max="14076" width="41" style="259" customWidth="1"/>
    <col min="14077" max="14077" width="12.26953125" style="259" customWidth="1"/>
    <col min="14078" max="14078" width="11" style="259" customWidth="1"/>
    <col min="14079" max="14082" width="11.7265625" style="259" customWidth="1"/>
    <col min="14083" max="14083" width="13.26953125" style="259" customWidth="1"/>
    <col min="14084" max="14084" width="11" style="259" customWidth="1"/>
    <col min="14085" max="14085" width="11.453125" style="259" customWidth="1"/>
    <col min="14086" max="14091" width="10.1796875" style="259" customWidth="1"/>
    <col min="14092" max="14092" width="13.453125" style="259" customWidth="1"/>
    <col min="14093" max="14330" width="9.1796875" style="259"/>
    <col min="14331" max="14331" width="6" style="259" customWidth="1"/>
    <col min="14332" max="14332" width="41" style="259" customWidth="1"/>
    <col min="14333" max="14333" width="12.26953125" style="259" customWidth="1"/>
    <col min="14334" max="14334" width="11" style="259" customWidth="1"/>
    <col min="14335" max="14338" width="11.7265625" style="259" customWidth="1"/>
    <col min="14339" max="14339" width="13.26953125" style="259" customWidth="1"/>
    <col min="14340" max="14340" width="11" style="259" customWidth="1"/>
    <col min="14341" max="14341" width="11.453125" style="259" customWidth="1"/>
    <col min="14342" max="14347" width="10.1796875" style="259" customWidth="1"/>
    <col min="14348" max="14348" width="13.453125" style="259" customWidth="1"/>
    <col min="14349" max="14586" width="9.1796875" style="259"/>
    <col min="14587" max="14587" width="6" style="259" customWidth="1"/>
    <col min="14588" max="14588" width="41" style="259" customWidth="1"/>
    <col min="14589" max="14589" width="12.26953125" style="259" customWidth="1"/>
    <col min="14590" max="14590" width="11" style="259" customWidth="1"/>
    <col min="14591" max="14594" width="11.7265625" style="259" customWidth="1"/>
    <col min="14595" max="14595" width="13.26953125" style="259" customWidth="1"/>
    <col min="14596" max="14596" width="11" style="259" customWidth="1"/>
    <col min="14597" max="14597" width="11.453125" style="259" customWidth="1"/>
    <col min="14598" max="14603" width="10.1796875" style="259" customWidth="1"/>
    <col min="14604" max="14604" width="13.453125" style="259" customWidth="1"/>
    <col min="14605" max="14842" width="9.1796875" style="259"/>
    <col min="14843" max="14843" width="6" style="259" customWidth="1"/>
    <col min="14844" max="14844" width="41" style="259" customWidth="1"/>
    <col min="14845" max="14845" width="12.26953125" style="259" customWidth="1"/>
    <col min="14846" max="14846" width="11" style="259" customWidth="1"/>
    <col min="14847" max="14850" width="11.7265625" style="259" customWidth="1"/>
    <col min="14851" max="14851" width="13.26953125" style="259" customWidth="1"/>
    <col min="14852" max="14852" width="11" style="259" customWidth="1"/>
    <col min="14853" max="14853" width="11.453125" style="259" customWidth="1"/>
    <col min="14854" max="14859" width="10.1796875" style="259" customWidth="1"/>
    <col min="14860" max="14860" width="13.453125" style="259" customWidth="1"/>
    <col min="14861" max="15098" width="9.1796875" style="259"/>
    <col min="15099" max="15099" width="6" style="259" customWidth="1"/>
    <col min="15100" max="15100" width="41" style="259" customWidth="1"/>
    <col min="15101" max="15101" width="12.26953125" style="259" customWidth="1"/>
    <col min="15102" max="15102" width="11" style="259" customWidth="1"/>
    <col min="15103" max="15106" width="11.7265625" style="259" customWidth="1"/>
    <col min="15107" max="15107" width="13.26953125" style="259" customWidth="1"/>
    <col min="15108" max="15108" width="11" style="259" customWidth="1"/>
    <col min="15109" max="15109" width="11.453125" style="259" customWidth="1"/>
    <col min="15110" max="15115" width="10.1796875" style="259" customWidth="1"/>
    <col min="15116" max="15116" width="13.453125" style="259" customWidth="1"/>
    <col min="15117" max="15354" width="9.1796875" style="259"/>
    <col min="15355" max="15355" width="6" style="259" customWidth="1"/>
    <col min="15356" max="15356" width="41" style="259" customWidth="1"/>
    <col min="15357" max="15357" width="12.26953125" style="259" customWidth="1"/>
    <col min="15358" max="15358" width="11" style="259" customWidth="1"/>
    <col min="15359" max="15362" width="11.7265625" style="259" customWidth="1"/>
    <col min="15363" max="15363" width="13.26953125" style="259" customWidth="1"/>
    <col min="15364" max="15364" width="11" style="259" customWidth="1"/>
    <col min="15365" max="15365" width="11.453125" style="259" customWidth="1"/>
    <col min="15366" max="15371" width="10.1796875" style="259" customWidth="1"/>
    <col min="15372" max="15372" width="13.453125" style="259" customWidth="1"/>
    <col min="15373" max="15610" width="9.1796875" style="259"/>
    <col min="15611" max="15611" width="6" style="259" customWidth="1"/>
    <col min="15612" max="15612" width="41" style="259" customWidth="1"/>
    <col min="15613" max="15613" width="12.26953125" style="259" customWidth="1"/>
    <col min="15614" max="15614" width="11" style="259" customWidth="1"/>
    <col min="15615" max="15618" width="11.7265625" style="259" customWidth="1"/>
    <col min="15619" max="15619" width="13.26953125" style="259" customWidth="1"/>
    <col min="15620" max="15620" width="11" style="259" customWidth="1"/>
    <col min="15621" max="15621" width="11.453125" style="259" customWidth="1"/>
    <col min="15622" max="15627" width="10.1796875" style="259" customWidth="1"/>
    <col min="15628" max="15628" width="13.453125" style="259" customWidth="1"/>
    <col min="15629" max="15866" width="9.1796875" style="259"/>
    <col min="15867" max="15867" width="6" style="259" customWidth="1"/>
    <col min="15868" max="15868" width="41" style="259" customWidth="1"/>
    <col min="15869" max="15869" width="12.26953125" style="259" customWidth="1"/>
    <col min="15870" max="15870" width="11" style="259" customWidth="1"/>
    <col min="15871" max="15874" width="11.7265625" style="259" customWidth="1"/>
    <col min="15875" max="15875" width="13.26953125" style="259" customWidth="1"/>
    <col min="15876" max="15876" width="11" style="259" customWidth="1"/>
    <col min="15877" max="15877" width="11.453125" style="259" customWidth="1"/>
    <col min="15878" max="15883" width="10.1796875" style="259" customWidth="1"/>
    <col min="15884" max="15884" width="13.453125" style="259" customWidth="1"/>
    <col min="15885" max="16122" width="9.1796875" style="259"/>
    <col min="16123" max="16123" width="6" style="259" customWidth="1"/>
    <col min="16124" max="16124" width="41" style="259" customWidth="1"/>
    <col min="16125" max="16125" width="12.26953125" style="259" customWidth="1"/>
    <col min="16126" max="16126" width="11" style="259" customWidth="1"/>
    <col min="16127" max="16130" width="11.7265625" style="259" customWidth="1"/>
    <col min="16131" max="16131" width="13.26953125" style="259" customWidth="1"/>
    <col min="16132" max="16132" width="11" style="259" customWidth="1"/>
    <col min="16133" max="16133" width="11.453125" style="259" customWidth="1"/>
    <col min="16134" max="16139" width="10.1796875" style="259" customWidth="1"/>
    <col min="16140" max="16140" width="13.453125" style="259" customWidth="1"/>
    <col min="16141" max="16375" width="9.1796875" style="259"/>
    <col min="16376" max="16384" width="9.1796875" style="259" customWidth="1"/>
  </cols>
  <sheetData>
    <row r="1" spans="1:42" ht="22.5" customHeight="1">
      <c r="A1" s="1358" t="s">
        <v>915</v>
      </c>
      <c r="B1" s="1358"/>
      <c r="C1" s="1358"/>
      <c r="D1" s="1358"/>
      <c r="E1" s="1358"/>
      <c r="F1" s="1358"/>
      <c r="G1" s="1358"/>
      <c r="H1" s="1358"/>
      <c r="I1" s="1358"/>
      <c r="J1" s="1358"/>
      <c r="K1" s="1358"/>
      <c r="L1" s="1358"/>
      <c r="M1" s="258"/>
      <c r="N1" s="258"/>
      <c r="O1" s="258"/>
      <c r="P1" s="258"/>
      <c r="Q1" s="258"/>
      <c r="R1" s="258"/>
      <c r="T1" s="260"/>
      <c r="U1" s="260"/>
      <c r="V1" s="260"/>
      <c r="W1" s="260"/>
      <c r="X1" s="260"/>
      <c r="Y1" s="260"/>
      <c r="Z1" s="260"/>
      <c r="AA1" s="260"/>
      <c r="AB1" s="260"/>
      <c r="AC1" s="260"/>
      <c r="AD1" s="260"/>
      <c r="AE1" s="260"/>
      <c r="AF1" s="260"/>
      <c r="AG1" s="260"/>
      <c r="AH1" s="260"/>
      <c r="AI1" s="260"/>
      <c r="AJ1" s="260"/>
      <c r="AK1" s="260"/>
      <c r="AL1" s="260"/>
      <c r="AM1" s="260"/>
      <c r="AN1" s="260"/>
      <c r="AO1" s="260"/>
      <c r="AP1" s="260"/>
    </row>
    <row r="2" spans="1:42" s="261" customFormat="1" ht="28.5" customHeight="1">
      <c r="A2" s="1356" t="s">
        <v>917</v>
      </c>
      <c r="B2" s="1356"/>
      <c r="C2" s="1356"/>
      <c r="D2" s="1356"/>
      <c r="E2" s="1356"/>
      <c r="F2" s="1356"/>
      <c r="G2" s="1356"/>
      <c r="H2" s="1356"/>
      <c r="I2" s="1356"/>
      <c r="J2" s="1356"/>
      <c r="K2" s="1356"/>
      <c r="L2" s="1356"/>
    </row>
    <row r="3" spans="1:42" s="261" customFormat="1" ht="28.5" customHeight="1">
      <c r="A3" s="471"/>
      <c r="B3" s="471"/>
      <c r="C3" s="471"/>
      <c r="D3" s="471"/>
      <c r="E3" s="471"/>
      <c r="F3" s="471"/>
      <c r="G3" s="471"/>
      <c r="H3" s="471"/>
      <c r="I3" s="471"/>
      <c r="J3" s="471"/>
      <c r="K3" s="471"/>
      <c r="L3" s="471"/>
    </row>
    <row r="4" spans="1:42" ht="23.25" customHeight="1">
      <c r="A4" s="1357" t="s">
        <v>3</v>
      </c>
      <c r="B4" s="1357"/>
      <c r="C4" s="1357"/>
      <c r="D4" s="1357"/>
      <c r="E4" s="1357"/>
      <c r="F4" s="1357"/>
      <c r="G4" s="1357"/>
      <c r="H4" s="1357"/>
      <c r="I4" s="1357"/>
      <c r="J4" s="1357"/>
      <c r="K4" s="1357"/>
      <c r="L4" s="1357"/>
      <c r="O4" s="262"/>
      <c r="P4" s="262"/>
      <c r="Q4" s="262"/>
    </row>
    <row r="5" spans="1:42" s="263" customFormat="1" ht="39" customHeight="1">
      <c r="A5" s="1355" t="s">
        <v>4</v>
      </c>
      <c r="B5" s="1355" t="s">
        <v>5</v>
      </c>
      <c r="C5" s="1352" t="s">
        <v>311</v>
      </c>
      <c r="D5" s="1353"/>
      <c r="E5" s="1354"/>
      <c r="F5" s="1352" t="s">
        <v>918</v>
      </c>
      <c r="G5" s="1353"/>
      <c r="H5" s="1354"/>
      <c r="I5" s="1352" t="s">
        <v>919</v>
      </c>
      <c r="J5" s="1353"/>
      <c r="K5" s="1354"/>
      <c r="L5" s="1355" t="s">
        <v>8</v>
      </c>
      <c r="O5" s="1349"/>
      <c r="P5" s="1349"/>
      <c r="Q5" s="1349"/>
    </row>
    <row r="6" spans="1:42" s="263" customFormat="1" ht="37.15" customHeight="1">
      <c r="A6" s="1355"/>
      <c r="B6" s="1355"/>
      <c r="C6" s="1350" t="s">
        <v>10</v>
      </c>
      <c r="D6" s="1350" t="s">
        <v>11</v>
      </c>
      <c r="E6" s="1350" t="s">
        <v>12</v>
      </c>
      <c r="F6" s="1350" t="s">
        <v>10</v>
      </c>
      <c r="G6" s="1350" t="s">
        <v>11</v>
      </c>
      <c r="H6" s="1350" t="s">
        <v>12</v>
      </c>
      <c r="I6" s="1350" t="s">
        <v>10</v>
      </c>
      <c r="J6" s="1350" t="s">
        <v>11</v>
      </c>
      <c r="K6" s="1350" t="s">
        <v>12</v>
      </c>
      <c r="L6" s="1355"/>
      <c r="O6" s="1349"/>
      <c r="P6" s="1349"/>
      <c r="Q6" s="1349"/>
    </row>
    <row r="7" spans="1:42" s="263" customFormat="1" ht="37.9" customHeight="1">
      <c r="A7" s="1355"/>
      <c r="B7" s="1355"/>
      <c r="C7" s="1351"/>
      <c r="D7" s="1351"/>
      <c r="E7" s="1351"/>
      <c r="F7" s="1351"/>
      <c r="G7" s="1351"/>
      <c r="H7" s="1351"/>
      <c r="I7" s="1351"/>
      <c r="J7" s="1351"/>
      <c r="K7" s="1351"/>
      <c r="L7" s="1355"/>
      <c r="O7" s="1349"/>
      <c r="P7" s="1349"/>
      <c r="Q7" s="1349"/>
    </row>
    <row r="8" spans="1:42" s="263" customFormat="1" ht="22.5" customHeight="1">
      <c r="A8" s="264">
        <v>1</v>
      </c>
      <c r="B8" s="264">
        <f>A8+1</f>
        <v>2</v>
      </c>
      <c r="C8" s="264">
        <v>3</v>
      </c>
      <c r="D8" s="264">
        <f t="shared" ref="D8:H8" si="0">C8+1</f>
        <v>4</v>
      </c>
      <c r="E8" s="264">
        <f t="shared" si="0"/>
        <v>5</v>
      </c>
      <c r="F8" s="264">
        <f t="shared" si="0"/>
        <v>6</v>
      </c>
      <c r="G8" s="264">
        <f t="shared" si="0"/>
        <v>7</v>
      </c>
      <c r="H8" s="264">
        <f t="shared" si="0"/>
        <v>8</v>
      </c>
      <c r="I8" s="264">
        <f t="shared" ref="I8" si="1">H8+1</f>
        <v>9</v>
      </c>
      <c r="J8" s="264">
        <f t="shared" ref="J8" si="2">I8+1</f>
        <v>10</v>
      </c>
      <c r="K8" s="264">
        <f t="shared" ref="K8" si="3">J8+1</f>
        <v>11</v>
      </c>
      <c r="L8" s="264">
        <v>12</v>
      </c>
    </row>
    <row r="9" spans="1:42" ht="24" customHeight="1">
      <c r="A9" s="264"/>
      <c r="B9" s="265" t="s">
        <v>14</v>
      </c>
      <c r="C9" s="265"/>
      <c r="D9" s="265"/>
      <c r="E9" s="265"/>
      <c r="F9" s="265"/>
      <c r="G9" s="265"/>
      <c r="H9" s="265"/>
      <c r="I9" s="265"/>
      <c r="J9" s="265"/>
      <c r="K9" s="265"/>
      <c r="L9" s="266"/>
    </row>
    <row r="10" spans="1:42" s="261" customFormat="1" ht="24" customHeight="1">
      <c r="A10" s="265">
        <v>1</v>
      </c>
      <c r="B10" s="267" t="s">
        <v>15</v>
      </c>
      <c r="C10" s="265"/>
      <c r="D10" s="265"/>
      <c r="E10" s="265"/>
      <c r="F10" s="308" t="e">
        <f>F12+F23</f>
        <v>#REF!</v>
      </c>
      <c r="G10" s="308" t="e">
        <f t="shared" ref="G10:K10" si="4">G12+G23</f>
        <v>#REF!</v>
      </c>
      <c r="H10" s="308">
        <f t="shared" si="4"/>
        <v>0</v>
      </c>
      <c r="I10" s="308" t="e">
        <f t="shared" si="4"/>
        <v>#REF!</v>
      </c>
      <c r="J10" s="308" t="e">
        <f t="shared" si="4"/>
        <v>#REF!</v>
      </c>
      <c r="K10" s="308">
        <f t="shared" si="4"/>
        <v>0</v>
      </c>
      <c r="L10" s="268"/>
    </row>
    <row r="11" spans="1:42" s="261" customFormat="1" ht="24" customHeight="1">
      <c r="A11" s="265"/>
      <c r="B11" s="269" t="s">
        <v>16</v>
      </c>
      <c r="C11" s="265"/>
      <c r="D11" s="265"/>
      <c r="E11" s="265"/>
      <c r="F11" s="265"/>
      <c r="G11" s="265"/>
      <c r="H11" s="265"/>
      <c r="I11" s="265"/>
      <c r="J11" s="265"/>
      <c r="K11" s="265"/>
      <c r="L11" s="268"/>
    </row>
    <row r="12" spans="1:42" s="261" customFormat="1" ht="46.15" customHeight="1">
      <c r="A12" s="265" t="s">
        <v>17</v>
      </c>
      <c r="B12" s="268" t="s">
        <v>18</v>
      </c>
      <c r="C12" s="300"/>
      <c r="D12" s="300"/>
      <c r="E12" s="300"/>
      <c r="F12" s="300">
        <f t="shared" ref="F12:I12" si="5">F14+F15</f>
        <v>54950.456000000006</v>
      </c>
      <c r="G12" s="300">
        <f t="shared" si="5"/>
        <v>54950.456000000006</v>
      </c>
      <c r="H12" s="300">
        <f t="shared" si="5"/>
        <v>0</v>
      </c>
      <c r="I12" s="300">
        <f t="shared" si="5"/>
        <v>54950.456000000006</v>
      </c>
      <c r="J12" s="300">
        <f>J14+J15</f>
        <v>54950.456000000006</v>
      </c>
      <c r="K12" s="278"/>
      <c r="L12" s="278"/>
    </row>
    <row r="13" spans="1:42" s="261" customFormat="1" ht="24" customHeight="1">
      <c r="A13" s="265"/>
      <c r="B13" s="270" t="s">
        <v>19</v>
      </c>
      <c r="C13" s="223"/>
      <c r="D13" s="223"/>
      <c r="E13" s="223"/>
      <c r="F13" s="223"/>
      <c r="G13" s="223"/>
      <c r="H13" s="223"/>
      <c r="I13" s="223"/>
      <c r="J13" s="223"/>
      <c r="K13" s="278"/>
      <c r="L13" s="278"/>
      <c r="M13" s="271"/>
      <c r="N13" s="271"/>
      <c r="O13" s="271"/>
    </row>
    <row r="14" spans="1:42" s="261" customFormat="1" ht="24" customHeight="1">
      <c r="A14" s="265"/>
      <c r="B14" s="270" t="s">
        <v>404</v>
      </c>
      <c r="C14" s="223"/>
      <c r="D14" s="223"/>
      <c r="E14" s="223"/>
      <c r="F14" s="223"/>
      <c r="G14" s="223"/>
      <c r="H14" s="223"/>
      <c r="I14" s="223"/>
      <c r="J14" s="223"/>
      <c r="K14" s="278"/>
      <c r="L14" s="278"/>
      <c r="M14" s="271"/>
      <c r="N14" s="309" t="e">
        <f>J14+J25+J28</f>
        <v>#REF!</v>
      </c>
      <c r="O14" s="271"/>
    </row>
    <row r="15" spans="1:42" s="261" customFormat="1" ht="24" customHeight="1">
      <c r="A15" s="265"/>
      <c r="B15" s="270" t="s">
        <v>405</v>
      </c>
      <c r="C15" s="223"/>
      <c r="D15" s="223"/>
      <c r="E15" s="223"/>
      <c r="F15" s="223">
        <f>G15</f>
        <v>54950.456000000006</v>
      </c>
      <c r="G15" s="223">
        <f>khv!S11</f>
        <v>54950.456000000006</v>
      </c>
      <c r="H15" s="223">
        <f t="shared" ref="H15" si="6">H16+H21+H22</f>
        <v>0</v>
      </c>
      <c r="I15" s="223">
        <f>J15</f>
        <v>54950.456000000006</v>
      </c>
      <c r="J15" s="223">
        <f>khv!S11</f>
        <v>54950.456000000006</v>
      </c>
      <c r="K15" s="278"/>
      <c r="L15" s="278"/>
      <c r="M15" s="271"/>
      <c r="N15" s="271"/>
      <c r="O15" s="271"/>
    </row>
    <row r="16" spans="1:42" s="261" customFormat="1" ht="24" customHeight="1">
      <c r="A16" s="265"/>
      <c r="B16" s="272" t="s">
        <v>20</v>
      </c>
      <c r="C16" s="223"/>
      <c r="D16" s="223"/>
      <c r="E16" s="223"/>
      <c r="F16" s="223">
        <f>G16</f>
        <v>40500.256000000001</v>
      </c>
      <c r="G16" s="223">
        <f>khv!S35</f>
        <v>40500.256000000001</v>
      </c>
      <c r="H16" s="223">
        <f t="shared" ref="H16" si="7">H18+H19</f>
        <v>0</v>
      </c>
      <c r="I16" s="223">
        <f>J16</f>
        <v>40500.256000000001</v>
      </c>
      <c r="J16" s="223">
        <f>F16</f>
        <v>40500.256000000001</v>
      </c>
      <c r="K16" s="278"/>
      <c r="L16" s="278"/>
      <c r="M16" s="271"/>
      <c r="N16" s="309">
        <f>27000-J16</f>
        <v>-13500.256000000001</v>
      </c>
      <c r="O16" s="271"/>
    </row>
    <row r="17" spans="1:15" s="261" customFormat="1" ht="24" customHeight="1">
      <c r="A17" s="265"/>
      <c r="B17" s="270" t="s">
        <v>19</v>
      </c>
      <c r="C17" s="223"/>
      <c r="D17" s="223"/>
      <c r="E17" s="223"/>
      <c r="F17" s="223"/>
      <c r="G17" s="223"/>
      <c r="H17" s="223"/>
      <c r="I17" s="223"/>
      <c r="J17" s="223"/>
      <c r="K17" s="278"/>
      <c r="L17" s="278"/>
      <c r="M17" s="271"/>
      <c r="N17" s="309">
        <f>J16+J21+J22</f>
        <v>54950.456000000006</v>
      </c>
      <c r="O17" s="271"/>
    </row>
    <row r="18" spans="1:15" s="261" customFormat="1" ht="24" customHeight="1">
      <c r="A18" s="265"/>
      <c r="B18" s="272" t="s">
        <v>288</v>
      </c>
      <c r="C18" s="223"/>
      <c r="D18" s="223"/>
      <c r="E18" s="223"/>
      <c r="F18" s="223">
        <f>G18</f>
        <v>15525.255999999999</v>
      </c>
      <c r="G18" s="223">
        <f>khv!S36+khv!S46+khv!S51</f>
        <v>15525.255999999999</v>
      </c>
      <c r="H18" s="223"/>
      <c r="I18" s="223">
        <f>J18</f>
        <v>15525.255999999999</v>
      </c>
      <c r="J18" s="223">
        <f>F18</f>
        <v>15525.255999999999</v>
      </c>
      <c r="K18" s="278"/>
      <c r="L18" s="278"/>
      <c r="M18" s="271"/>
      <c r="N18" s="271"/>
      <c r="O18" s="271"/>
    </row>
    <row r="19" spans="1:15" s="261" customFormat="1" ht="42" customHeight="1">
      <c r="A19" s="265"/>
      <c r="B19" s="272" t="s">
        <v>289</v>
      </c>
      <c r="C19" s="223"/>
      <c r="D19" s="223"/>
      <c r="E19" s="223"/>
      <c r="F19" s="223">
        <f>G19</f>
        <v>9001</v>
      </c>
      <c r="G19" s="223">
        <f>khv!S62</f>
        <v>9001</v>
      </c>
      <c r="H19" s="223"/>
      <c r="I19" s="223">
        <f>J19</f>
        <v>9001</v>
      </c>
      <c r="J19" s="223">
        <f>F19</f>
        <v>9001</v>
      </c>
      <c r="K19" s="223"/>
      <c r="L19" s="223"/>
      <c r="M19" s="271"/>
      <c r="N19" s="309">
        <f>J18+J19+J20</f>
        <v>40500.256000000001</v>
      </c>
      <c r="O19" s="271"/>
    </row>
    <row r="20" spans="1:15" s="261" customFormat="1" ht="42" customHeight="1">
      <c r="A20" s="265"/>
      <c r="B20" s="272" t="s">
        <v>458</v>
      </c>
      <c r="C20" s="223"/>
      <c r="D20" s="223"/>
      <c r="E20" s="223"/>
      <c r="F20" s="223">
        <f>G20</f>
        <v>15974</v>
      </c>
      <c r="G20" s="223">
        <f>khv!S61</f>
        <v>15974</v>
      </c>
      <c r="H20" s="223"/>
      <c r="I20" s="223">
        <f>J20</f>
        <v>15974</v>
      </c>
      <c r="J20" s="223">
        <f>J16-J18-J19</f>
        <v>15974</v>
      </c>
      <c r="K20" s="223"/>
      <c r="L20" s="223"/>
      <c r="M20" s="271"/>
      <c r="N20" s="271"/>
      <c r="O20" s="271"/>
    </row>
    <row r="21" spans="1:15" s="261" customFormat="1">
      <c r="A21" s="265"/>
      <c r="B21" s="272" t="s">
        <v>457</v>
      </c>
      <c r="C21" s="278"/>
      <c r="D21" s="278"/>
      <c r="E21" s="278"/>
      <c r="F21" s="223">
        <f>G21</f>
        <v>14450.2</v>
      </c>
      <c r="G21" s="223">
        <f>khv!S12</f>
        <v>14450.2</v>
      </c>
      <c r="H21" s="223"/>
      <c r="I21" s="223">
        <f>J21</f>
        <v>14450.2</v>
      </c>
      <c r="J21" s="223">
        <f>F21</f>
        <v>14450.2</v>
      </c>
      <c r="K21" s="278"/>
      <c r="L21" s="278"/>
      <c r="M21" s="271"/>
      <c r="N21" s="271"/>
      <c r="O21" s="271"/>
    </row>
    <row r="22" spans="1:15" s="261" customFormat="1" ht="24" hidden="1" customHeight="1">
      <c r="A22" s="265"/>
      <c r="B22" s="272" t="s">
        <v>287</v>
      </c>
      <c r="C22" s="278"/>
      <c r="D22" s="278"/>
      <c r="E22" s="278"/>
      <c r="F22" s="223">
        <f>G22</f>
        <v>0</v>
      </c>
      <c r="G22" s="223"/>
      <c r="H22" s="278"/>
      <c r="I22" s="223">
        <f>J22</f>
        <v>0</v>
      </c>
      <c r="J22" s="223"/>
      <c r="K22" s="278"/>
      <c r="L22" s="278"/>
      <c r="M22" s="271"/>
      <c r="N22" s="271"/>
      <c r="O22" s="271"/>
    </row>
    <row r="23" spans="1:15" s="261" customFormat="1" ht="24" customHeight="1">
      <c r="A23" s="265" t="s">
        <v>21</v>
      </c>
      <c r="B23" s="268" t="s">
        <v>22</v>
      </c>
      <c r="C23" s="278"/>
      <c r="D23" s="278"/>
      <c r="E23" s="278"/>
      <c r="F23" s="300" t="e">
        <f>F25+F27+F28</f>
        <v>#REF!</v>
      </c>
      <c r="G23" s="300" t="e">
        <f t="shared" ref="G23:J23" si="8">G25+G27+G28</f>
        <v>#REF!</v>
      </c>
      <c r="H23" s="300">
        <f t="shared" si="8"/>
        <v>0</v>
      </c>
      <c r="I23" s="300" t="e">
        <f t="shared" si="8"/>
        <v>#REF!</v>
      </c>
      <c r="J23" s="300" t="e">
        <f t="shared" si="8"/>
        <v>#REF!</v>
      </c>
      <c r="K23" s="278"/>
      <c r="L23" s="278"/>
    </row>
    <row r="24" spans="1:15" s="274" customFormat="1" ht="24" customHeight="1">
      <c r="A24" s="273"/>
      <c r="B24" s="270" t="s">
        <v>16</v>
      </c>
      <c r="C24" s="279"/>
      <c r="D24" s="279"/>
      <c r="E24" s="279"/>
      <c r="F24" s="279"/>
      <c r="G24" s="279"/>
      <c r="H24" s="279"/>
      <c r="I24" s="279"/>
      <c r="J24" s="279"/>
      <c r="K24" s="279"/>
      <c r="L24" s="279"/>
    </row>
    <row r="25" spans="1:15" s="274" customFormat="1" ht="27" customHeight="1">
      <c r="A25" s="273"/>
      <c r="B25" s="270" t="s">
        <v>403</v>
      </c>
      <c r="C25" s="279"/>
      <c r="D25" s="279"/>
      <c r="E25" s="279"/>
      <c r="F25" s="223" t="e">
        <f>G25</f>
        <v>#REF!</v>
      </c>
      <c r="G25" s="223" t="e">
        <f>khv!#REF!</f>
        <v>#REF!</v>
      </c>
      <c r="H25" s="223"/>
      <c r="I25" s="223" t="e">
        <f>J25</f>
        <v>#REF!</v>
      </c>
      <c r="J25" s="223" t="e">
        <f>F25</f>
        <v>#REF!</v>
      </c>
      <c r="K25" s="279"/>
      <c r="L25" s="279"/>
    </row>
    <row r="26" spans="1:15" s="274" customFormat="1" ht="27" customHeight="1">
      <c r="A26" s="273"/>
      <c r="B26" s="270" t="s">
        <v>312</v>
      </c>
      <c r="C26" s="279"/>
      <c r="D26" s="279"/>
      <c r="E26" s="279"/>
      <c r="F26" s="223"/>
      <c r="G26" s="223"/>
      <c r="H26" s="223"/>
      <c r="I26" s="223"/>
      <c r="J26" s="223"/>
      <c r="K26" s="279"/>
      <c r="L26" s="279"/>
    </row>
    <row r="27" spans="1:15" s="274" customFormat="1" ht="30.75" customHeight="1">
      <c r="A27" s="273"/>
      <c r="B27" s="270" t="s">
        <v>313</v>
      </c>
      <c r="C27" s="279"/>
      <c r="D27" s="279"/>
      <c r="E27" s="279"/>
      <c r="F27" s="223">
        <f>G27</f>
        <v>18545</v>
      </c>
      <c r="G27" s="223">
        <f>J27</f>
        <v>18545</v>
      </c>
      <c r="H27" s="223"/>
      <c r="I27" s="223">
        <f>J27</f>
        <v>18545</v>
      </c>
      <c r="J27" s="223">
        <f>CTMT!X14</f>
        <v>18545</v>
      </c>
      <c r="K27" s="279"/>
      <c r="L27" s="279"/>
    </row>
    <row r="28" spans="1:15" s="274" customFormat="1" ht="20.25" customHeight="1">
      <c r="A28" s="275"/>
      <c r="B28" s="270" t="s">
        <v>314</v>
      </c>
      <c r="C28" s="279"/>
      <c r="D28" s="279"/>
      <c r="E28" s="279"/>
      <c r="F28" s="223">
        <f>G28</f>
        <v>0</v>
      </c>
      <c r="G28" s="223">
        <f>J28</f>
        <v>0</v>
      </c>
      <c r="H28" s="223"/>
      <c r="I28" s="223"/>
      <c r="J28" s="223"/>
      <c r="K28" s="279"/>
      <c r="L28" s="279"/>
    </row>
    <row r="29" spans="1:15" ht="14.25" customHeight="1"/>
    <row r="30" spans="1:15" hidden="1">
      <c r="B30" s="276" t="s">
        <v>26</v>
      </c>
    </row>
    <row r="31" spans="1:15" hidden="1">
      <c r="B31" s="277" t="s">
        <v>284</v>
      </c>
    </row>
    <row r="32" spans="1:15" ht="18.75" hidden="1" customHeight="1">
      <c r="B32" s="1347" t="s">
        <v>285</v>
      </c>
      <c r="C32" s="1348"/>
      <c r="D32" s="1348"/>
      <c r="E32" s="1348"/>
      <c r="F32" s="1348"/>
      <c r="G32" s="1348"/>
      <c r="H32" s="1348"/>
      <c r="I32" s="1348"/>
      <c r="J32" s="1348"/>
      <c r="K32" s="1348"/>
      <c r="L32" s="1348"/>
    </row>
    <row r="33" spans="2:12" ht="24.75" hidden="1" customHeight="1">
      <c r="B33" s="1347" t="s">
        <v>286</v>
      </c>
      <c r="C33" s="1348"/>
      <c r="D33" s="1348"/>
      <c r="E33" s="1348"/>
      <c r="F33" s="1348"/>
      <c r="G33" s="1348"/>
      <c r="H33" s="1348"/>
      <c r="I33" s="1348"/>
      <c r="J33" s="1348"/>
      <c r="K33" s="1348"/>
      <c r="L33" s="1348"/>
    </row>
  </sheetData>
  <mergeCells count="24">
    <mergeCell ref="A2:L2"/>
    <mergeCell ref="A4:L4"/>
    <mergeCell ref="A1:L1"/>
    <mergeCell ref="B32:L32"/>
    <mergeCell ref="A5:A7"/>
    <mergeCell ref="B5:B7"/>
    <mergeCell ref="C5:E5"/>
    <mergeCell ref="F5:H5"/>
    <mergeCell ref="B33:L33"/>
    <mergeCell ref="O5:Q5"/>
    <mergeCell ref="C6:C7"/>
    <mergeCell ref="D6:D7"/>
    <mergeCell ref="E6:E7"/>
    <mergeCell ref="F6:F7"/>
    <mergeCell ref="G6:G7"/>
    <mergeCell ref="H6:H7"/>
    <mergeCell ref="O6:O7"/>
    <mergeCell ref="P6:P7"/>
    <mergeCell ref="Q6:Q7"/>
    <mergeCell ref="I5:K5"/>
    <mergeCell ref="L5:L7"/>
    <mergeCell ref="I6:I7"/>
    <mergeCell ref="J6:J7"/>
    <mergeCell ref="K6:K7"/>
  </mergeCells>
  <printOptions horizontalCentered="1"/>
  <pageMargins left="0.35433070866141736" right="0.39370078740157483" top="0.74803149606299213" bottom="0.86614173228346458" header="0.51181102362204722" footer="0.51181102362204722"/>
  <pageSetup paperSize="9" fitToHeight="0" orientation="landscape" r:id="rId1"/>
  <headerFooter differentFirst="1"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
  <cols>
    <col min="1" max="1" width="5.1796875" style="39" customWidth="1"/>
    <col min="2" max="2" width="24" style="40" customWidth="1"/>
    <col min="3" max="3" width="7.7265625" style="43" customWidth="1"/>
    <col min="4" max="4" width="9" style="43" customWidth="1"/>
    <col min="5" max="7" width="9.1796875" style="43" customWidth="1"/>
    <col min="8" max="8" width="10.1796875" style="43" customWidth="1"/>
    <col min="9" max="9" width="10.7265625" style="3" customWidth="1"/>
    <col min="10" max="14" width="9.7265625" style="3" customWidth="1"/>
    <col min="15" max="15" width="8.26953125" style="3" bestFit="1" customWidth="1"/>
    <col min="16" max="16" width="10.453125" style="3" hidden="1" customWidth="1"/>
    <col min="17" max="21" width="8.81640625" style="3" hidden="1" customWidth="1"/>
    <col min="22" max="22" width="10.1796875" style="3" hidden="1" customWidth="1"/>
    <col min="23" max="23" width="10.1796875" style="3" customWidth="1"/>
    <col min="24" max="28" width="8.7265625" style="3" customWidth="1"/>
    <col min="29" max="29" width="8.26953125" style="3" bestFit="1" customWidth="1"/>
    <col min="30" max="34" width="10.1796875" style="3" hidden="1" customWidth="1"/>
    <col min="35" max="35" width="10.1796875" style="3" customWidth="1"/>
    <col min="36" max="40" width="8.7265625" style="3" customWidth="1"/>
    <col min="41" max="41" width="8.26953125" style="3" bestFit="1" customWidth="1"/>
    <col min="42" max="42" width="10.1796875" style="3" customWidth="1"/>
    <col min="43" max="44" width="8.7265625" style="3" customWidth="1"/>
    <col min="45" max="45" width="11" style="3" customWidth="1"/>
    <col min="46" max="46" width="9.81640625" style="3" customWidth="1"/>
    <col min="47" max="47" width="11" style="3" customWidth="1"/>
    <col min="48" max="49" width="8.7265625" style="3" customWidth="1"/>
    <col min="50" max="51" width="10.1796875" style="3" customWidth="1"/>
    <col min="52" max="53" width="8.54296875" style="3" customWidth="1"/>
    <col min="54" max="54" width="11" style="3" customWidth="1"/>
    <col min="55" max="55" width="8.81640625" style="3" customWidth="1"/>
    <col min="56" max="56" width="11" style="3" customWidth="1"/>
    <col min="57" max="59" width="9" style="3" customWidth="1"/>
    <col min="60" max="60" width="10.1796875" style="3" customWidth="1"/>
    <col min="61" max="62" width="8.54296875" style="3" customWidth="1"/>
    <col min="63" max="63" width="11" style="3" customWidth="1"/>
    <col min="64" max="64" width="8.81640625" style="3" customWidth="1"/>
    <col min="65" max="65" width="11" style="3" customWidth="1"/>
    <col min="66" max="69" width="9.1796875" style="3" customWidth="1"/>
    <col min="70" max="266" width="9.1796875" style="13"/>
    <col min="267" max="267" width="5.1796875" style="13" customWidth="1"/>
    <col min="268" max="268" width="24" style="13" customWidth="1"/>
    <col min="269" max="269" width="7.7265625" style="13" customWidth="1"/>
    <col min="270" max="270" width="9" style="13" customWidth="1"/>
    <col min="271" max="273" width="9.1796875" style="13" customWidth="1"/>
    <col min="274" max="274" width="10.1796875" style="13" customWidth="1"/>
    <col min="275" max="275" width="10.7265625" style="13" customWidth="1"/>
    <col min="276" max="276" width="10" style="13" customWidth="1"/>
    <col min="277" max="277" width="9.453125" style="13" customWidth="1"/>
    <col min="278" max="279" width="10.7265625" style="13" customWidth="1"/>
    <col min="280" max="280" width="9.26953125" style="13" customWidth="1"/>
    <col min="281" max="285" width="10.7265625" style="13" customWidth="1"/>
    <col min="286" max="286" width="10.453125" style="13" customWidth="1"/>
    <col min="287" max="289" width="8.81640625" style="13" customWidth="1"/>
    <col min="290" max="291" width="10.1796875" style="13" customWidth="1"/>
    <col min="292" max="294" width="9.54296875" style="13" customWidth="1"/>
    <col min="295" max="295" width="10.1796875" style="13" customWidth="1"/>
    <col min="296" max="300" width="0" style="13" hidden="1" customWidth="1"/>
    <col min="301" max="301" width="10.1796875" style="13" customWidth="1"/>
    <col min="302" max="304" width="9.54296875" style="13" customWidth="1"/>
    <col min="305" max="305" width="10.1796875" style="13" customWidth="1"/>
    <col min="306" max="317" width="0" style="13" hidden="1" customWidth="1"/>
    <col min="318" max="318" width="10.1796875" style="13" customWidth="1"/>
    <col min="319" max="320" width="9.81640625" style="13" customWidth="1"/>
    <col min="321" max="321" width="12.54296875" style="13" customWidth="1"/>
    <col min="322" max="322" width="9.81640625" style="13" customWidth="1"/>
    <col min="323" max="323" width="12.54296875" style="13" customWidth="1"/>
    <col min="324" max="324" width="10.1796875" style="13" customWidth="1"/>
    <col min="325" max="325" width="9.453125" style="13" customWidth="1"/>
    <col min="326" max="522" width="9.1796875" style="13"/>
    <col min="523" max="523" width="5.1796875" style="13" customWidth="1"/>
    <col min="524" max="524" width="24" style="13" customWidth="1"/>
    <col min="525" max="525" width="7.7265625" style="13" customWidth="1"/>
    <col min="526" max="526" width="9" style="13" customWidth="1"/>
    <col min="527" max="529" width="9.1796875" style="13" customWidth="1"/>
    <col min="530" max="530" width="10.1796875" style="13" customWidth="1"/>
    <col min="531" max="531" width="10.7265625" style="13" customWidth="1"/>
    <col min="532" max="532" width="10" style="13" customWidth="1"/>
    <col min="533" max="533" width="9.453125" style="13" customWidth="1"/>
    <col min="534" max="535" width="10.7265625" style="13" customWidth="1"/>
    <col min="536" max="536" width="9.26953125" style="13" customWidth="1"/>
    <col min="537" max="541" width="10.7265625" style="13" customWidth="1"/>
    <col min="542" max="542" width="10.453125" style="13" customWidth="1"/>
    <col min="543" max="545" width="8.81640625" style="13" customWidth="1"/>
    <col min="546" max="547" width="10.1796875" style="13" customWidth="1"/>
    <col min="548" max="550" width="9.54296875" style="13" customWidth="1"/>
    <col min="551" max="551" width="10.1796875" style="13" customWidth="1"/>
    <col min="552" max="556" width="0" style="13" hidden="1" customWidth="1"/>
    <col min="557" max="557" width="10.1796875" style="13" customWidth="1"/>
    <col min="558" max="560" width="9.54296875" style="13" customWidth="1"/>
    <col min="561" max="561" width="10.1796875" style="13" customWidth="1"/>
    <col min="562" max="573" width="0" style="13" hidden="1" customWidth="1"/>
    <col min="574" max="574" width="10.1796875" style="13" customWidth="1"/>
    <col min="575" max="576" width="9.81640625" style="13" customWidth="1"/>
    <col min="577" max="577" width="12.54296875" style="13" customWidth="1"/>
    <col min="578" max="578" width="9.81640625" style="13" customWidth="1"/>
    <col min="579" max="579" width="12.54296875" style="13" customWidth="1"/>
    <col min="580" max="580" width="10.1796875" style="13" customWidth="1"/>
    <col min="581" max="581" width="9.453125" style="13" customWidth="1"/>
    <col min="582" max="778" width="9.1796875" style="13"/>
    <col min="779" max="779" width="5.1796875" style="13" customWidth="1"/>
    <col min="780" max="780" width="24" style="13" customWidth="1"/>
    <col min="781" max="781" width="7.7265625" style="13" customWidth="1"/>
    <col min="782" max="782" width="9" style="13" customWidth="1"/>
    <col min="783" max="785" width="9.1796875" style="13" customWidth="1"/>
    <col min="786" max="786" width="10.1796875" style="13" customWidth="1"/>
    <col min="787" max="787" width="10.7265625" style="13" customWidth="1"/>
    <col min="788" max="788" width="10" style="13" customWidth="1"/>
    <col min="789" max="789" width="9.453125" style="13" customWidth="1"/>
    <col min="790" max="791" width="10.7265625" style="13" customWidth="1"/>
    <col min="792" max="792" width="9.26953125" style="13" customWidth="1"/>
    <col min="793" max="797" width="10.7265625" style="13" customWidth="1"/>
    <col min="798" max="798" width="10.453125" style="13" customWidth="1"/>
    <col min="799" max="801" width="8.81640625" style="13" customWidth="1"/>
    <col min="802" max="803" width="10.1796875" style="13" customWidth="1"/>
    <col min="804" max="806" width="9.54296875" style="13" customWidth="1"/>
    <col min="807" max="807" width="10.1796875" style="13" customWidth="1"/>
    <col min="808" max="812" width="0" style="13" hidden="1" customWidth="1"/>
    <col min="813" max="813" width="10.1796875" style="13" customWidth="1"/>
    <col min="814" max="816" width="9.54296875" style="13" customWidth="1"/>
    <col min="817" max="817" width="10.1796875" style="13" customWidth="1"/>
    <col min="818" max="829" width="0" style="13" hidden="1" customWidth="1"/>
    <col min="830" max="830" width="10.1796875" style="13" customWidth="1"/>
    <col min="831" max="832" width="9.81640625" style="13" customWidth="1"/>
    <col min="833" max="833" width="12.54296875" style="13" customWidth="1"/>
    <col min="834" max="834" width="9.81640625" style="13" customWidth="1"/>
    <col min="835" max="835" width="12.54296875" style="13" customWidth="1"/>
    <col min="836" max="836" width="10.1796875" style="13" customWidth="1"/>
    <col min="837" max="837" width="9.453125" style="13" customWidth="1"/>
    <col min="838" max="1034" width="9.1796875" style="13"/>
    <col min="1035" max="1035" width="5.1796875" style="13" customWidth="1"/>
    <col min="1036" max="1036" width="24" style="13" customWidth="1"/>
    <col min="1037" max="1037" width="7.7265625" style="13" customWidth="1"/>
    <col min="1038" max="1038" width="9" style="13" customWidth="1"/>
    <col min="1039" max="1041" width="9.1796875" style="13" customWidth="1"/>
    <col min="1042" max="1042" width="10.1796875" style="13" customWidth="1"/>
    <col min="1043" max="1043" width="10.7265625" style="13" customWidth="1"/>
    <col min="1044" max="1044" width="10" style="13" customWidth="1"/>
    <col min="1045" max="1045" width="9.453125" style="13" customWidth="1"/>
    <col min="1046" max="1047" width="10.7265625" style="13" customWidth="1"/>
    <col min="1048" max="1048" width="9.26953125" style="13" customWidth="1"/>
    <col min="1049" max="1053" width="10.7265625" style="13" customWidth="1"/>
    <col min="1054" max="1054" width="10.453125" style="13" customWidth="1"/>
    <col min="1055" max="1057" width="8.81640625" style="13" customWidth="1"/>
    <col min="1058" max="1059" width="10.1796875" style="13" customWidth="1"/>
    <col min="1060" max="1062" width="9.54296875" style="13" customWidth="1"/>
    <col min="1063" max="1063" width="10.1796875" style="13" customWidth="1"/>
    <col min="1064" max="1068" width="0" style="13" hidden="1" customWidth="1"/>
    <col min="1069" max="1069" width="10.1796875" style="13" customWidth="1"/>
    <col min="1070" max="1072" width="9.54296875" style="13" customWidth="1"/>
    <col min="1073" max="1073" width="10.1796875" style="13" customWidth="1"/>
    <col min="1074" max="1085" width="0" style="13" hidden="1" customWidth="1"/>
    <col min="1086" max="1086" width="10.1796875" style="13" customWidth="1"/>
    <col min="1087" max="1088" width="9.81640625" style="13" customWidth="1"/>
    <col min="1089" max="1089" width="12.54296875" style="13" customWidth="1"/>
    <col min="1090" max="1090" width="9.81640625" style="13" customWidth="1"/>
    <col min="1091" max="1091" width="12.54296875" style="13" customWidth="1"/>
    <col min="1092" max="1092" width="10.1796875" style="13" customWidth="1"/>
    <col min="1093" max="1093" width="9.453125" style="13" customWidth="1"/>
    <col min="1094" max="1290" width="9.1796875" style="13"/>
    <col min="1291" max="1291" width="5.1796875" style="13" customWidth="1"/>
    <col min="1292" max="1292" width="24" style="13" customWidth="1"/>
    <col min="1293" max="1293" width="7.7265625" style="13" customWidth="1"/>
    <col min="1294" max="1294" width="9" style="13" customWidth="1"/>
    <col min="1295" max="1297" width="9.1796875" style="13" customWidth="1"/>
    <col min="1298" max="1298" width="10.1796875" style="13" customWidth="1"/>
    <col min="1299" max="1299" width="10.7265625" style="13" customWidth="1"/>
    <col min="1300" max="1300" width="10" style="13" customWidth="1"/>
    <col min="1301" max="1301" width="9.453125" style="13" customWidth="1"/>
    <col min="1302" max="1303" width="10.7265625" style="13" customWidth="1"/>
    <col min="1304" max="1304" width="9.26953125" style="13" customWidth="1"/>
    <col min="1305" max="1309" width="10.7265625" style="13" customWidth="1"/>
    <col min="1310" max="1310" width="10.453125" style="13" customWidth="1"/>
    <col min="1311" max="1313" width="8.81640625" style="13" customWidth="1"/>
    <col min="1314" max="1315" width="10.1796875" style="13" customWidth="1"/>
    <col min="1316" max="1318" width="9.54296875" style="13" customWidth="1"/>
    <col min="1319" max="1319" width="10.1796875" style="13" customWidth="1"/>
    <col min="1320" max="1324" width="0" style="13" hidden="1" customWidth="1"/>
    <col min="1325" max="1325" width="10.1796875" style="13" customWidth="1"/>
    <col min="1326" max="1328" width="9.54296875" style="13" customWidth="1"/>
    <col min="1329" max="1329" width="10.1796875" style="13" customWidth="1"/>
    <col min="1330" max="1341" width="0" style="13" hidden="1" customWidth="1"/>
    <col min="1342" max="1342" width="10.1796875" style="13" customWidth="1"/>
    <col min="1343" max="1344" width="9.81640625" style="13" customWidth="1"/>
    <col min="1345" max="1345" width="12.54296875" style="13" customWidth="1"/>
    <col min="1346" max="1346" width="9.81640625" style="13" customWidth="1"/>
    <col min="1347" max="1347" width="12.54296875" style="13" customWidth="1"/>
    <col min="1348" max="1348" width="10.1796875" style="13" customWidth="1"/>
    <col min="1349" max="1349" width="9.453125" style="13" customWidth="1"/>
    <col min="1350" max="1546" width="9.1796875" style="13"/>
    <col min="1547" max="1547" width="5.1796875" style="13" customWidth="1"/>
    <col min="1548" max="1548" width="24" style="13" customWidth="1"/>
    <col min="1549" max="1549" width="7.7265625" style="13" customWidth="1"/>
    <col min="1550" max="1550" width="9" style="13" customWidth="1"/>
    <col min="1551" max="1553" width="9.1796875" style="13" customWidth="1"/>
    <col min="1554" max="1554" width="10.1796875" style="13" customWidth="1"/>
    <col min="1555" max="1555" width="10.7265625" style="13" customWidth="1"/>
    <col min="1556" max="1556" width="10" style="13" customWidth="1"/>
    <col min="1557" max="1557" width="9.453125" style="13" customWidth="1"/>
    <col min="1558" max="1559" width="10.7265625" style="13" customWidth="1"/>
    <col min="1560" max="1560" width="9.26953125" style="13" customWidth="1"/>
    <col min="1561" max="1565" width="10.7265625" style="13" customWidth="1"/>
    <col min="1566" max="1566" width="10.453125" style="13" customWidth="1"/>
    <col min="1567" max="1569" width="8.81640625" style="13" customWidth="1"/>
    <col min="1570" max="1571" width="10.1796875" style="13" customWidth="1"/>
    <col min="1572" max="1574" width="9.54296875" style="13" customWidth="1"/>
    <col min="1575" max="1575" width="10.1796875" style="13" customWidth="1"/>
    <col min="1576" max="1580" width="0" style="13" hidden="1" customWidth="1"/>
    <col min="1581" max="1581" width="10.1796875" style="13" customWidth="1"/>
    <col min="1582" max="1584" width="9.54296875" style="13" customWidth="1"/>
    <col min="1585" max="1585" width="10.1796875" style="13" customWidth="1"/>
    <col min="1586" max="1597" width="0" style="13" hidden="1" customWidth="1"/>
    <col min="1598" max="1598" width="10.1796875" style="13" customWidth="1"/>
    <col min="1599" max="1600" width="9.81640625" style="13" customWidth="1"/>
    <col min="1601" max="1601" width="12.54296875" style="13" customWidth="1"/>
    <col min="1602" max="1602" width="9.81640625" style="13" customWidth="1"/>
    <col min="1603" max="1603" width="12.54296875" style="13" customWidth="1"/>
    <col min="1604" max="1604" width="10.1796875" style="13" customWidth="1"/>
    <col min="1605" max="1605" width="9.453125" style="13" customWidth="1"/>
    <col min="1606" max="1802" width="9.1796875" style="13"/>
    <col min="1803" max="1803" width="5.1796875" style="13" customWidth="1"/>
    <col min="1804" max="1804" width="24" style="13" customWidth="1"/>
    <col min="1805" max="1805" width="7.7265625" style="13" customWidth="1"/>
    <col min="1806" max="1806" width="9" style="13" customWidth="1"/>
    <col min="1807" max="1809" width="9.1796875" style="13" customWidth="1"/>
    <col min="1810" max="1810" width="10.1796875" style="13" customWidth="1"/>
    <col min="1811" max="1811" width="10.7265625" style="13" customWidth="1"/>
    <col min="1812" max="1812" width="10" style="13" customWidth="1"/>
    <col min="1813" max="1813" width="9.453125" style="13" customWidth="1"/>
    <col min="1814" max="1815" width="10.7265625" style="13" customWidth="1"/>
    <col min="1816" max="1816" width="9.26953125" style="13" customWidth="1"/>
    <col min="1817" max="1821" width="10.7265625" style="13" customWidth="1"/>
    <col min="1822" max="1822" width="10.453125" style="13" customWidth="1"/>
    <col min="1823" max="1825" width="8.81640625" style="13" customWidth="1"/>
    <col min="1826" max="1827" width="10.1796875" style="13" customWidth="1"/>
    <col min="1828" max="1830" width="9.54296875" style="13" customWidth="1"/>
    <col min="1831" max="1831" width="10.1796875" style="13" customWidth="1"/>
    <col min="1832" max="1836" width="0" style="13" hidden="1" customWidth="1"/>
    <col min="1837" max="1837" width="10.1796875" style="13" customWidth="1"/>
    <col min="1838" max="1840" width="9.54296875" style="13" customWidth="1"/>
    <col min="1841" max="1841" width="10.1796875" style="13" customWidth="1"/>
    <col min="1842" max="1853" width="0" style="13" hidden="1" customWidth="1"/>
    <col min="1854" max="1854" width="10.1796875" style="13" customWidth="1"/>
    <col min="1855" max="1856" width="9.81640625" style="13" customWidth="1"/>
    <col min="1857" max="1857" width="12.54296875" style="13" customWidth="1"/>
    <col min="1858" max="1858" width="9.81640625" style="13" customWidth="1"/>
    <col min="1859" max="1859" width="12.54296875" style="13" customWidth="1"/>
    <col min="1860" max="1860" width="10.1796875" style="13" customWidth="1"/>
    <col min="1861" max="1861" width="9.453125" style="13" customWidth="1"/>
    <col min="1862" max="2058" width="9.1796875" style="13"/>
    <col min="2059" max="2059" width="5.1796875" style="13" customWidth="1"/>
    <col min="2060" max="2060" width="24" style="13" customWidth="1"/>
    <col min="2061" max="2061" width="7.7265625" style="13" customWidth="1"/>
    <col min="2062" max="2062" width="9" style="13" customWidth="1"/>
    <col min="2063" max="2065" width="9.1796875" style="13" customWidth="1"/>
    <col min="2066" max="2066" width="10.1796875" style="13" customWidth="1"/>
    <col min="2067" max="2067" width="10.7265625" style="13" customWidth="1"/>
    <col min="2068" max="2068" width="10" style="13" customWidth="1"/>
    <col min="2069" max="2069" width="9.453125" style="13" customWidth="1"/>
    <col min="2070" max="2071" width="10.7265625" style="13" customWidth="1"/>
    <col min="2072" max="2072" width="9.26953125" style="13" customWidth="1"/>
    <col min="2073" max="2077" width="10.7265625" style="13" customWidth="1"/>
    <col min="2078" max="2078" width="10.453125" style="13" customWidth="1"/>
    <col min="2079" max="2081" width="8.81640625" style="13" customWidth="1"/>
    <col min="2082" max="2083" width="10.1796875" style="13" customWidth="1"/>
    <col min="2084" max="2086" width="9.54296875" style="13" customWidth="1"/>
    <col min="2087" max="2087" width="10.1796875" style="13" customWidth="1"/>
    <col min="2088" max="2092" width="0" style="13" hidden="1" customWidth="1"/>
    <col min="2093" max="2093" width="10.1796875" style="13" customWidth="1"/>
    <col min="2094" max="2096" width="9.54296875" style="13" customWidth="1"/>
    <col min="2097" max="2097" width="10.1796875" style="13" customWidth="1"/>
    <col min="2098" max="2109" width="0" style="13" hidden="1" customWidth="1"/>
    <col min="2110" max="2110" width="10.1796875" style="13" customWidth="1"/>
    <col min="2111" max="2112" width="9.81640625" style="13" customWidth="1"/>
    <col min="2113" max="2113" width="12.54296875" style="13" customWidth="1"/>
    <col min="2114" max="2114" width="9.81640625" style="13" customWidth="1"/>
    <col min="2115" max="2115" width="12.54296875" style="13" customWidth="1"/>
    <col min="2116" max="2116" width="10.1796875" style="13" customWidth="1"/>
    <col min="2117" max="2117" width="9.453125" style="13" customWidth="1"/>
    <col min="2118" max="2314" width="9.1796875" style="13"/>
    <col min="2315" max="2315" width="5.1796875" style="13" customWidth="1"/>
    <col min="2316" max="2316" width="24" style="13" customWidth="1"/>
    <col min="2317" max="2317" width="7.7265625" style="13" customWidth="1"/>
    <col min="2318" max="2318" width="9" style="13" customWidth="1"/>
    <col min="2319" max="2321" width="9.1796875" style="13" customWidth="1"/>
    <col min="2322" max="2322" width="10.1796875" style="13" customWidth="1"/>
    <col min="2323" max="2323" width="10.7265625" style="13" customWidth="1"/>
    <col min="2324" max="2324" width="10" style="13" customWidth="1"/>
    <col min="2325" max="2325" width="9.453125" style="13" customWidth="1"/>
    <col min="2326" max="2327" width="10.7265625" style="13" customWidth="1"/>
    <col min="2328" max="2328" width="9.26953125" style="13" customWidth="1"/>
    <col min="2329" max="2333" width="10.7265625" style="13" customWidth="1"/>
    <col min="2334" max="2334" width="10.453125" style="13" customWidth="1"/>
    <col min="2335" max="2337" width="8.81640625" style="13" customWidth="1"/>
    <col min="2338" max="2339" width="10.1796875" style="13" customWidth="1"/>
    <col min="2340" max="2342" width="9.54296875" style="13" customWidth="1"/>
    <col min="2343" max="2343" width="10.1796875" style="13" customWidth="1"/>
    <col min="2344" max="2348" width="0" style="13" hidden="1" customWidth="1"/>
    <col min="2349" max="2349" width="10.1796875" style="13" customWidth="1"/>
    <col min="2350" max="2352" width="9.54296875" style="13" customWidth="1"/>
    <col min="2353" max="2353" width="10.1796875" style="13" customWidth="1"/>
    <col min="2354" max="2365" width="0" style="13" hidden="1" customWidth="1"/>
    <col min="2366" max="2366" width="10.1796875" style="13" customWidth="1"/>
    <col min="2367" max="2368" width="9.81640625" style="13" customWidth="1"/>
    <col min="2369" max="2369" width="12.54296875" style="13" customWidth="1"/>
    <col min="2370" max="2370" width="9.81640625" style="13" customWidth="1"/>
    <col min="2371" max="2371" width="12.54296875" style="13" customWidth="1"/>
    <col min="2372" max="2372" width="10.1796875" style="13" customWidth="1"/>
    <col min="2373" max="2373" width="9.453125" style="13" customWidth="1"/>
    <col min="2374" max="2570" width="9.1796875" style="13"/>
    <col min="2571" max="2571" width="5.1796875" style="13" customWidth="1"/>
    <col min="2572" max="2572" width="24" style="13" customWidth="1"/>
    <col min="2573" max="2573" width="7.7265625" style="13" customWidth="1"/>
    <col min="2574" max="2574" width="9" style="13" customWidth="1"/>
    <col min="2575" max="2577" width="9.1796875" style="13" customWidth="1"/>
    <col min="2578" max="2578" width="10.1796875" style="13" customWidth="1"/>
    <col min="2579" max="2579" width="10.7265625" style="13" customWidth="1"/>
    <col min="2580" max="2580" width="10" style="13" customWidth="1"/>
    <col min="2581" max="2581" width="9.453125" style="13" customWidth="1"/>
    <col min="2582" max="2583" width="10.7265625" style="13" customWidth="1"/>
    <col min="2584" max="2584" width="9.26953125" style="13" customWidth="1"/>
    <col min="2585" max="2589" width="10.7265625" style="13" customWidth="1"/>
    <col min="2590" max="2590" width="10.453125" style="13" customWidth="1"/>
    <col min="2591" max="2593" width="8.81640625" style="13" customWidth="1"/>
    <col min="2594" max="2595" width="10.1796875" style="13" customWidth="1"/>
    <col min="2596" max="2598" width="9.54296875" style="13" customWidth="1"/>
    <col min="2599" max="2599" width="10.1796875" style="13" customWidth="1"/>
    <col min="2600" max="2604" width="0" style="13" hidden="1" customWidth="1"/>
    <col min="2605" max="2605" width="10.1796875" style="13" customWidth="1"/>
    <col min="2606" max="2608" width="9.54296875" style="13" customWidth="1"/>
    <col min="2609" max="2609" width="10.1796875" style="13" customWidth="1"/>
    <col min="2610" max="2621" width="0" style="13" hidden="1" customWidth="1"/>
    <col min="2622" max="2622" width="10.1796875" style="13" customWidth="1"/>
    <col min="2623" max="2624" width="9.81640625" style="13" customWidth="1"/>
    <col min="2625" max="2625" width="12.54296875" style="13" customWidth="1"/>
    <col min="2626" max="2626" width="9.81640625" style="13" customWidth="1"/>
    <col min="2627" max="2627" width="12.54296875" style="13" customWidth="1"/>
    <col min="2628" max="2628" width="10.1796875" style="13" customWidth="1"/>
    <col min="2629" max="2629" width="9.453125" style="13" customWidth="1"/>
    <col min="2630" max="2826" width="9.1796875" style="13"/>
    <col min="2827" max="2827" width="5.1796875" style="13" customWidth="1"/>
    <col min="2828" max="2828" width="24" style="13" customWidth="1"/>
    <col min="2829" max="2829" width="7.7265625" style="13" customWidth="1"/>
    <col min="2830" max="2830" width="9" style="13" customWidth="1"/>
    <col min="2831" max="2833" width="9.1796875" style="13" customWidth="1"/>
    <col min="2834" max="2834" width="10.1796875" style="13" customWidth="1"/>
    <col min="2835" max="2835" width="10.7265625" style="13" customWidth="1"/>
    <col min="2836" max="2836" width="10" style="13" customWidth="1"/>
    <col min="2837" max="2837" width="9.453125" style="13" customWidth="1"/>
    <col min="2838" max="2839" width="10.7265625" style="13" customWidth="1"/>
    <col min="2840" max="2840" width="9.26953125" style="13" customWidth="1"/>
    <col min="2841" max="2845" width="10.7265625" style="13" customWidth="1"/>
    <col min="2846" max="2846" width="10.453125" style="13" customWidth="1"/>
    <col min="2847" max="2849" width="8.81640625" style="13" customWidth="1"/>
    <col min="2850" max="2851" width="10.1796875" style="13" customWidth="1"/>
    <col min="2852" max="2854" width="9.54296875" style="13" customWidth="1"/>
    <col min="2855" max="2855" width="10.1796875" style="13" customWidth="1"/>
    <col min="2856" max="2860" width="0" style="13" hidden="1" customWidth="1"/>
    <col min="2861" max="2861" width="10.1796875" style="13" customWidth="1"/>
    <col min="2862" max="2864" width="9.54296875" style="13" customWidth="1"/>
    <col min="2865" max="2865" width="10.1796875" style="13" customWidth="1"/>
    <col min="2866" max="2877" width="0" style="13" hidden="1" customWidth="1"/>
    <col min="2878" max="2878" width="10.1796875" style="13" customWidth="1"/>
    <col min="2879" max="2880" width="9.81640625" style="13" customWidth="1"/>
    <col min="2881" max="2881" width="12.54296875" style="13" customWidth="1"/>
    <col min="2882" max="2882" width="9.81640625" style="13" customWidth="1"/>
    <col min="2883" max="2883" width="12.54296875" style="13" customWidth="1"/>
    <col min="2884" max="2884" width="10.1796875" style="13" customWidth="1"/>
    <col min="2885" max="2885" width="9.453125" style="13" customWidth="1"/>
    <col min="2886" max="3082" width="9.1796875" style="13"/>
    <col min="3083" max="3083" width="5.1796875" style="13" customWidth="1"/>
    <col min="3084" max="3084" width="24" style="13" customWidth="1"/>
    <col min="3085" max="3085" width="7.7265625" style="13" customWidth="1"/>
    <col min="3086" max="3086" width="9" style="13" customWidth="1"/>
    <col min="3087" max="3089" width="9.1796875" style="13" customWidth="1"/>
    <col min="3090" max="3090" width="10.1796875" style="13" customWidth="1"/>
    <col min="3091" max="3091" width="10.7265625" style="13" customWidth="1"/>
    <col min="3092" max="3092" width="10" style="13" customWidth="1"/>
    <col min="3093" max="3093" width="9.453125" style="13" customWidth="1"/>
    <col min="3094" max="3095" width="10.7265625" style="13" customWidth="1"/>
    <col min="3096" max="3096" width="9.26953125" style="13" customWidth="1"/>
    <col min="3097" max="3101" width="10.7265625" style="13" customWidth="1"/>
    <col min="3102" max="3102" width="10.453125" style="13" customWidth="1"/>
    <col min="3103" max="3105" width="8.81640625" style="13" customWidth="1"/>
    <col min="3106" max="3107" width="10.1796875" style="13" customWidth="1"/>
    <col min="3108" max="3110" width="9.54296875" style="13" customWidth="1"/>
    <col min="3111" max="3111" width="10.1796875" style="13" customWidth="1"/>
    <col min="3112" max="3116" width="0" style="13" hidden="1" customWidth="1"/>
    <col min="3117" max="3117" width="10.1796875" style="13" customWidth="1"/>
    <col min="3118" max="3120" width="9.54296875" style="13" customWidth="1"/>
    <col min="3121" max="3121" width="10.1796875" style="13" customWidth="1"/>
    <col min="3122" max="3133" width="0" style="13" hidden="1" customWidth="1"/>
    <col min="3134" max="3134" width="10.1796875" style="13" customWidth="1"/>
    <col min="3135" max="3136" width="9.81640625" style="13" customWidth="1"/>
    <col min="3137" max="3137" width="12.54296875" style="13" customWidth="1"/>
    <col min="3138" max="3138" width="9.81640625" style="13" customWidth="1"/>
    <col min="3139" max="3139" width="12.54296875" style="13" customWidth="1"/>
    <col min="3140" max="3140" width="10.1796875" style="13" customWidth="1"/>
    <col min="3141" max="3141" width="9.453125" style="13" customWidth="1"/>
    <col min="3142" max="3338" width="9.1796875" style="13"/>
    <col min="3339" max="3339" width="5.1796875" style="13" customWidth="1"/>
    <col min="3340" max="3340" width="24" style="13" customWidth="1"/>
    <col min="3341" max="3341" width="7.7265625" style="13" customWidth="1"/>
    <col min="3342" max="3342" width="9" style="13" customWidth="1"/>
    <col min="3343" max="3345" width="9.1796875" style="13" customWidth="1"/>
    <col min="3346" max="3346" width="10.1796875" style="13" customWidth="1"/>
    <col min="3347" max="3347" width="10.7265625" style="13" customWidth="1"/>
    <col min="3348" max="3348" width="10" style="13" customWidth="1"/>
    <col min="3349" max="3349" width="9.453125" style="13" customWidth="1"/>
    <col min="3350" max="3351" width="10.7265625" style="13" customWidth="1"/>
    <col min="3352" max="3352" width="9.26953125" style="13" customWidth="1"/>
    <col min="3353" max="3357" width="10.7265625" style="13" customWidth="1"/>
    <col min="3358" max="3358" width="10.453125" style="13" customWidth="1"/>
    <col min="3359" max="3361" width="8.81640625" style="13" customWidth="1"/>
    <col min="3362" max="3363" width="10.1796875" style="13" customWidth="1"/>
    <col min="3364" max="3366" width="9.54296875" style="13" customWidth="1"/>
    <col min="3367" max="3367" width="10.1796875" style="13" customWidth="1"/>
    <col min="3368" max="3372" width="0" style="13" hidden="1" customWidth="1"/>
    <col min="3373" max="3373" width="10.1796875" style="13" customWidth="1"/>
    <col min="3374" max="3376" width="9.54296875" style="13" customWidth="1"/>
    <col min="3377" max="3377" width="10.1796875" style="13" customWidth="1"/>
    <col min="3378" max="3389" width="0" style="13" hidden="1" customWidth="1"/>
    <col min="3390" max="3390" width="10.1796875" style="13" customWidth="1"/>
    <col min="3391" max="3392" width="9.81640625" style="13" customWidth="1"/>
    <col min="3393" max="3393" width="12.54296875" style="13" customWidth="1"/>
    <col min="3394" max="3394" width="9.81640625" style="13" customWidth="1"/>
    <col min="3395" max="3395" width="12.54296875" style="13" customWidth="1"/>
    <col min="3396" max="3396" width="10.1796875" style="13" customWidth="1"/>
    <col min="3397" max="3397" width="9.453125" style="13" customWidth="1"/>
    <col min="3398" max="3594" width="9.1796875" style="13"/>
    <col min="3595" max="3595" width="5.1796875" style="13" customWidth="1"/>
    <col min="3596" max="3596" width="24" style="13" customWidth="1"/>
    <col min="3597" max="3597" width="7.7265625" style="13" customWidth="1"/>
    <col min="3598" max="3598" width="9" style="13" customWidth="1"/>
    <col min="3599" max="3601" width="9.1796875" style="13" customWidth="1"/>
    <col min="3602" max="3602" width="10.1796875" style="13" customWidth="1"/>
    <col min="3603" max="3603" width="10.7265625" style="13" customWidth="1"/>
    <col min="3604" max="3604" width="10" style="13" customWidth="1"/>
    <col min="3605" max="3605" width="9.453125" style="13" customWidth="1"/>
    <col min="3606" max="3607" width="10.7265625" style="13" customWidth="1"/>
    <col min="3608" max="3608" width="9.26953125" style="13" customWidth="1"/>
    <col min="3609" max="3613" width="10.7265625" style="13" customWidth="1"/>
    <col min="3614" max="3614" width="10.453125" style="13" customWidth="1"/>
    <col min="3615" max="3617" width="8.81640625" style="13" customWidth="1"/>
    <col min="3618" max="3619" width="10.1796875" style="13" customWidth="1"/>
    <col min="3620" max="3622" width="9.54296875" style="13" customWidth="1"/>
    <col min="3623" max="3623" width="10.1796875" style="13" customWidth="1"/>
    <col min="3624" max="3628" width="0" style="13" hidden="1" customWidth="1"/>
    <col min="3629" max="3629" width="10.1796875" style="13" customWidth="1"/>
    <col min="3630" max="3632" width="9.54296875" style="13" customWidth="1"/>
    <col min="3633" max="3633" width="10.1796875" style="13" customWidth="1"/>
    <col min="3634" max="3645" width="0" style="13" hidden="1" customWidth="1"/>
    <col min="3646" max="3646" width="10.1796875" style="13" customWidth="1"/>
    <col min="3647" max="3648" width="9.81640625" style="13" customWidth="1"/>
    <col min="3649" max="3649" width="12.54296875" style="13" customWidth="1"/>
    <col min="3650" max="3650" width="9.81640625" style="13" customWidth="1"/>
    <col min="3651" max="3651" width="12.54296875" style="13" customWidth="1"/>
    <col min="3652" max="3652" width="10.1796875" style="13" customWidth="1"/>
    <col min="3653" max="3653" width="9.453125" style="13" customWidth="1"/>
    <col min="3654" max="3850" width="9.1796875" style="13"/>
    <col min="3851" max="3851" width="5.1796875" style="13" customWidth="1"/>
    <col min="3852" max="3852" width="24" style="13" customWidth="1"/>
    <col min="3853" max="3853" width="7.7265625" style="13" customWidth="1"/>
    <col min="3854" max="3854" width="9" style="13" customWidth="1"/>
    <col min="3855" max="3857" width="9.1796875" style="13" customWidth="1"/>
    <col min="3858" max="3858" width="10.1796875" style="13" customWidth="1"/>
    <col min="3859" max="3859" width="10.7265625" style="13" customWidth="1"/>
    <col min="3860" max="3860" width="10" style="13" customWidth="1"/>
    <col min="3861" max="3861" width="9.453125" style="13" customWidth="1"/>
    <col min="3862" max="3863" width="10.7265625" style="13" customWidth="1"/>
    <col min="3864" max="3864" width="9.26953125" style="13" customWidth="1"/>
    <col min="3865" max="3869" width="10.7265625" style="13" customWidth="1"/>
    <col min="3870" max="3870" width="10.453125" style="13" customWidth="1"/>
    <col min="3871" max="3873" width="8.81640625" style="13" customWidth="1"/>
    <col min="3874" max="3875" width="10.1796875" style="13" customWidth="1"/>
    <col min="3876" max="3878" width="9.54296875" style="13" customWidth="1"/>
    <col min="3879" max="3879" width="10.1796875" style="13" customWidth="1"/>
    <col min="3880" max="3884" width="0" style="13" hidden="1" customWidth="1"/>
    <col min="3885" max="3885" width="10.1796875" style="13" customWidth="1"/>
    <col min="3886" max="3888" width="9.54296875" style="13" customWidth="1"/>
    <col min="3889" max="3889" width="10.1796875" style="13" customWidth="1"/>
    <col min="3890" max="3901" width="0" style="13" hidden="1" customWidth="1"/>
    <col min="3902" max="3902" width="10.1796875" style="13" customWidth="1"/>
    <col min="3903" max="3904" width="9.81640625" style="13" customWidth="1"/>
    <col min="3905" max="3905" width="12.54296875" style="13" customWidth="1"/>
    <col min="3906" max="3906" width="9.81640625" style="13" customWidth="1"/>
    <col min="3907" max="3907" width="12.54296875" style="13" customWidth="1"/>
    <col min="3908" max="3908" width="10.1796875" style="13" customWidth="1"/>
    <col min="3909" max="3909" width="9.453125" style="13" customWidth="1"/>
    <col min="3910" max="4106" width="9.1796875" style="13"/>
    <col min="4107" max="4107" width="5.1796875" style="13" customWidth="1"/>
    <col min="4108" max="4108" width="24" style="13" customWidth="1"/>
    <col min="4109" max="4109" width="7.7265625" style="13" customWidth="1"/>
    <col min="4110" max="4110" width="9" style="13" customWidth="1"/>
    <col min="4111" max="4113" width="9.1796875" style="13" customWidth="1"/>
    <col min="4114" max="4114" width="10.1796875" style="13" customWidth="1"/>
    <col min="4115" max="4115" width="10.7265625" style="13" customWidth="1"/>
    <col min="4116" max="4116" width="10" style="13" customWidth="1"/>
    <col min="4117" max="4117" width="9.453125" style="13" customWidth="1"/>
    <col min="4118" max="4119" width="10.7265625" style="13" customWidth="1"/>
    <col min="4120" max="4120" width="9.26953125" style="13" customWidth="1"/>
    <col min="4121" max="4125" width="10.7265625" style="13" customWidth="1"/>
    <col min="4126" max="4126" width="10.453125" style="13" customWidth="1"/>
    <col min="4127" max="4129" width="8.81640625" style="13" customWidth="1"/>
    <col min="4130" max="4131" width="10.1796875" style="13" customWidth="1"/>
    <col min="4132" max="4134" width="9.54296875" style="13" customWidth="1"/>
    <col min="4135" max="4135" width="10.1796875" style="13" customWidth="1"/>
    <col min="4136" max="4140" width="0" style="13" hidden="1" customWidth="1"/>
    <col min="4141" max="4141" width="10.1796875" style="13" customWidth="1"/>
    <col min="4142" max="4144" width="9.54296875" style="13" customWidth="1"/>
    <col min="4145" max="4145" width="10.1796875" style="13" customWidth="1"/>
    <col min="4146" max="4157" width="0" style="13" hidden="1" customWidth="1"/>
    <col min="4158" max="4158" width="10.1796875" style="13" customWidth="1"/>
    <col min="4159" max="4160" width="9.81640625" style="13" customWidth="1"/>
    <col min="4161" max="4161" width="12.54296875" style="13" customWidth="1"/>
    <col min="4162" max="4162" width="9.81640625" style="13" customWidth="1"/>
    <col min="4163" max="4163" width="12.54296875" style="13" customWidth="1"/>
    <col min="4164" max="4164" width="10.1796875" style="13" customWidth="1"/>
    <col min="4165" max="4165" width="9.453125" style="13" customWidth="1"/>
    <col min="4166" max="4362" width="9.1796875" style="13"/>
    <col min="4363" max="4363" width="5.1796875" style="13" customWidth="1"/>
    <col min="4364" max="4364" width="24" style="13" customWidth="1"/>
    <col min="4365" max="4365" width="7.7265625" style="13" customWidth="1"/>
    <col min="4366" max="4366" width="9" style="13" customWidth="1"/>
    <col min="4367" max="4369" width="9.1796875" style="13" customWidth="1"/>
    <col min="4370" max="4370" width="10.1796875" style="13" customWidth="1"/>
    <col min="4371" max="4371" width="10.7265625" style="13" customWidth="1"/>
    <col min="4372" max="4372" width="10" style="13" customWidth="1"/>
    <col min="4373" max="4373" width="9.453125" style="13" customWidth="1"/>
    <col min="4374" max="4375" width="10.7265625" style="13" customWidth="1"/>
    <col min="4376" max="4376" width="9.26953125" style="13" customWidth="1"/>
    <col min="4377" max="4381" width="10.7265625" style="13" customWidth="1"/>
    <col min="4382" max="4382" width="10.453125" style="13" customWidth="1"/>
    <col min="4383" max="4385" width="8.81640625" style="13" customWidth="1"/>
    <col min="4386" max="4387" width="10.1796875" style="13" customWidth="1"/>
    <col min="4388" max="4390" width="9.54296875" style="13" customWidth="1"/>
    <col min="4391" max="4391" width="10.1796875" style="13" customWidth="1"/>
    <col min="4392" max="4396" width="0" style="13" hidden="1" customWidth="1"/>
    <col min="4397" max="4397" width="10.1796875" style="13" customWidth="1"/>
    <col min="4398" max="4400" width="9.54296875" style="13" customWidth="1"/>
    <col min="4401" max="4401" width="10.1796875" style="13" customWidth="1"/>
    <col min="4402" max="4413" width="0" style="13" hidden="1" customWidth="1"/>
    <col min="4414" max="4414" width="10.1796875" style="13" customWidth="1"/>
    <col min="4415" max="4416" width="9.81640625" style="13" customWidth="1"/>
    <col min="4417" max="4417" width="12.54296875" style="13" customWidth="1"/>
    <col min="4418" max="4418" width="9.81640625" style="13" customWidth="1"/>
    <col min="4419" max="4419" width="12.54296875" style="13" customWidth="1"/>
    <col min="4420" max="4420" width="10.1796875" style="13" customWidth="1"/>
    <col min="4421" max="4421" width="9.453125" style="13" customWidth="1"/>
    <col min="4422" max="4618" width="9.1796875" style="13"/>
    <col min="4619" max="4619" width="5.1796875" style="13" customWidth="1"/>
    <col min="4620" max="4620" width="24" style="13" customWidth="1"/>
    <col min="4621" max="4621" width="7.7265625" style="13" customWidth="1"/>
    <col min="4622" max="4622" width="9" style="13" customWidth="1"/>
    <col min="4623" max="4625" width="9.1796875" style="13" customWidth="1"/>
    <col min="4626" max="4626" width="10.1796875" style="13" customWidth="1"/>
    <col min="4627" max="4627" width="10.7265625" style="13" customWidth="1"/>
    <col min="4628" max="4628" width="10" style="13" customWidth="1"/>
    <col min="4629" max="4629" width="9.453125" style="13" customWidth="1"/>
    <col min="4630" max="4631" width="10.7265625" style="13" customWidth="1"/>
    <col min="4632" max="4632" width="9.26953125" style="13" customWidth="1"/>
    <col min="4633" max="4637" width="10.7265625" style="13" customWidth="1"/>
    <col min="4638" max="4638" width="10.453125" style="13" customWidth="1"/>
    <col min="4639" max="4641" width="8.81640625" style="13" customWidth="1"/>
    <col min="4642" max="4643" width="10.1796875" style="13" customWidth="1"/>
    <col min="4644" max="4646" width="9.54296875" style="13" customWidth="1"/>
    <col min="4647" max="4647" width="10.1796875" style="13" customWidth="1"/>
    <col min="4648" max="4652" width="0" style="13" hidden="1" customWidth="1"/>
    <col min="4653" max="4653" width="10.1796875" style="13" customWidth="1"/>
    <col min="4654" max="4656" width="9.54296875" style="13" customWidth="1"/>
    <col min="4657" max="4657" width="10.1796875" style="13" customWidth="1"/>
    <col min="4658" max="4669" width="0" style="13" hidden="1" customWidth="1"/>
    <col min="4670" max="4670" width="10.1796875" style="13" customWidth="1"/>
    <col min="4671" max="4672" width="9.81640625" style="13" customWidth="1"/>
    <col min="4673" max="4673" width="12.54296875" style="13" customWidth="1"/>
    <col min="4674" max="4674" width="9.81640625" style="13" customWidth="1"/>
    <col min="4675" max="4675" width="12.54296875" style="13" customWidth="1"/>
    <col min="4676" max="4676" width="10.1796875" style="13" customWidth="1"/>
    <col min="4677" max="4677" width="9.453125" style="13" customWidth="1"/>
    <col min="4678" max="4874" width="9.1796875" style="13"/>
    <col min="4875" max="4875" width="5.1796875" style="13" customWidth="1"/>
    <col min="4876" max="4876" width="24" style="13" customWidth="1"/>
    <col min="4877" max="4877" width="7.7265625" style="13" customWidth="1"/>
    <col min="4878" max="4878" width="9" style="13" customWidth="1"/>
    <col min="4879" max="4881" width="9.1796875" style="13" customWidth="1"/>
    <col min="4882" max="4882" width="10.1796875" style="13" customWidth="1"/>
    <col min="4883" max="4883" width="10.7265625" style="13" customWidth="1"/>
    <col min="4884" max="4884" width="10" style="13" customWidth="1"/>
    <col min="4885" max="4885" width="9.453125" style="13" customWidth="1"/>
    <col min="4886" max="4887" width="10.7265625" style="13" customWidth="1"/>
    <col min="4888" max="4888" width="9.26953125" style="13" customWidth="1"/>
    <col min="4889" max="4893" width="10.7265625" style="13" customWidth="1"/>
    <col min="4894" max="4894" width="10.453125" style="13" customWidth="1"/>
    <col min="4895" max="4897" width="8.81640625" style="13" customWidth="1"/>
    <col min="4898" max="4899" width="10.1796875" style="13" customWidth="1"/>
    <col min="4900" max="4902" width="9.54296875" style="13" customWidth="1"/>
    <col min="4903" max="4903" width="10.1796875" style="13" customWidth="1"/>
    <col min="4904" max="4908" width="0" style="13" hidden="1" customWidth="1"/>
    <col min="4909" max="4909" width="10.1796875" style="13" customWidth="1"/>
    <col min="4910" max="4912" width="9.54296875" style="13" customWidth="1"/>
    <col min="4913" max="4913" width="10.1796875" style="13" customWidth="1"/>
    <col min="4914" max="4925" width="0" style="13" hidden="1" customWidth="1"/>
    <col min="4926" max="4926" width="10.1796875" style="13" customWidth="1"/>
    <col min="4927" max="4928" width="9.81640625" style="13" customWidth="1"/>
    <col min="4929" max="4929" width="12.54296875" style="13" customWidth="1"/>
    <col min="4930" max="4930" width="9.81640625" style="13" customWidth="1"/>
    <col min="4931" max="4931" width="12.54296875" style="13" customWidth="1"/>
    <col min="4932" max="4932" width="10.1796875" style="13" customWidth="1"/>
    <col min="4933" max="4933" width="9.453125" style="13" customWidth="1"/>
    <col min="4934" max="5130" width="9.1796875" style="13"/>
    <col min="5131" max="5131" width="5.1796875" style="13" customWidth="1"/>
    <col min="5132" max="5132" width="24" style="13" customWidth="1"/>
    <col min="5133" max="5133" width="7.7265625" style="13" customWidth="1"/>
    <col min="5134" max="5134" width="9" style="13" customWidth="1"/>
    <col min="5135" max="5137" width="9.1796875" style="13" customWidth="1"/>
    <col min="5138" max="5138" width="10.1796875" style="13" customWidth="1"/>
    <col min="5139" max="5139" width="10.7265625" style="13" customWidth="1"/>
    <col min="5140" max="5140" width="10" style="13" customWidth="1"/>
    <col min="5141" max="5141" width="9.453125" style="13" customWidth="1"/>
    <col min="5142" max="5143" width="10.7265625" style="13" customWidth="1"/>
    <col min="5144" max="5144" width="9.26953125" style="13" customWidth="1"/>
    <col min="5145" max="5149" width="10.7265625" style="13" customWidth="1"/>
    <col min="5150" max="5150" width="10.453125" style="13" customWidth="1"/>
    <col min="5151" max="5153" width="8.81640625" style="13" customWidth="1"/>
    <col min="5154" max="5155" width="10.1796875" style="13" customWidth="1"/>
    <col min="5156" max="5158" width="9.54296875" style="13" customWidth="1"/>
    <col min="5159" max="5159" width="10.1796875" style="13" customWidth="1"/>
    <col min="5160" max="5164" width="0" style="13" hidden="1" customWidth="1"/>
    <col min="5165" max="5165" width="10.1796875" style="13" customWidth="1"/>
    <col min="5166" max="5168" width="9.54296875" style="13" customWidth="1"/>
    <col min="5169" max="5169" width="10.1796875" style="13" customWidth="1"/>
    <col min="5170" max="5181" width="0" style="13" hidden="1" customWidth="1"/>
    <col min="5182" max="5182" width="10.1796875" style="13" customWidth="1"/>
    <col min="5183" max="5184" width="9.81640625" style="13" customWidth="1"/>
    <col min="5185" max="5185" width="12.54296875" style="13" customWidth="1"/>
    <col min="5186" max="5186" width="9.81640625" style="13" customWidth="1"/>
    <col min="5187" max="5187" width="12.54296875" style="13" customWidth="1"/>
    <col min="5188" max="5188" width="10.1796875" style="13" customWidth="1"/>
    <col min="5189" max="5189" width="9.453125" style="13" customWidth="1"/>
    <col min="5190" max="5386" width="9.1796875" style="13"/>
    <col min="5387" max="5387" width="5.1796875" style="13" customWidth="1"/>
    <col min="5388" max="5388" width="24" style="13" customWidth="1"/>
    <col min="5389" max="5389" width="7.7265625" style="13" customWidth="1"/>
    <col min="5390" max="5390" width="9" style="13" customWidth="1"/>
    <col min="5391" max="5393" width="9.1796875" style="13" customWidth="1"/>
    <col min="5394" max="5394" width="10.1796875" style="13" customWidth="1"/>
    <col min="5395" max="5395" width="10.7265625" style="13" customWidth="1"/>
    <col min="5396" max="5396" width="10" style="13" customWidth="1"/>
    <col min="5397" max="5397" width="9.453125" style="13" customWidth="1"/>
    <col min="5398" max="5399" width="10.7265625" style="13" customWidth="1"/>
    <col min="5400" max="5400" width="9.26953125" style="13" customWidth="1"/>
    <col min="5401" max="5405" width="10.7265625" style="13" customWidth="1"/>
    <col min="5406" max="5406" width="10.453125" style="13" customWidth="1"/>
    <col min="5407" max="5409" width="8.81640625" style="13" customWidth="1"/>
    <col min="5410" max="5411" width="10.1796875" style="13" customWidth="1"/>
    <col min="5412" max="5414" width="9.54296875" style="13" customWidth="1"/>
    <col min="5415" max="5415" width="10.1796875" style="13" customWidth="1"/>
    <col min="5416" max="5420" width="0" style="13" hidden="1" customWidth="1"/>
    <col min="5421" max="5421" width="10.1796875" style="13" customWidth="1"/>
    <col min="5422" max="5424" width="9.54296875" style="13" customWidth="1"/>
    <col min="5425" max="5425" width="10.1796875" style="13" customWidth="1"/>
    <col min="5426" max="5437" width="0" style="13" hidden="1" customWidth="1"/>
    <col min="5438" max="5438" width="10.1796875" style="13" customWidth="1"/>
    <col min="5439" max="5440" width="9.81640625" style="13" customWidth="1"/>
    <col min="5441" max="5441" width="12.54296875" style="13" customWidth="1"/>
    <col min="5442" max="5442" width="9.81640625" style="13" customWidth="1"/>
    <col min="5443" max="5443" width="12.54296875" style="13" customWidth="1"/>
    <col min="5444" max="5444" width="10.1796875" style="13" customWidth="1"/>
    <col min="5445" max="5445" width="9.453125" style="13" customWidth="1"/>
    <col min="5446" max="5642" width="9.1796875" style="13"/>
    <col min="5643" max="5643" width="5.1796875" style="13" customWidth="1"/>
    <col min="5644" max="5644" width="24" style="13" customWidth="1"/>
    <col min="5645" max="5645" width="7.7265625" style="13" customWidth="1"/>
    <col min="5646" max="5646" width="9" style="13" customWidth="1"/>
    <col min="5647" max="5649" width="9.1796875" style="13" customWidth="1"/>
    <col min="5650" max="5650" width="10.1796875" style="13" customWidth="1"/>
    <col min="5651" max="5651" width="10.7265625" style="13" customWidth="1"/>
    <col min="5652" max="5652" width="10" style="13" customWidth="1"/>
    <col min="5653" max="5653" width="9.453125" style="13" customWidth="1"/>
    <col min="5654" max="5655" width="10.7265625" style="13" customWidth="1"/>
    <col min="5656" max="5656" width="9.26953125" style="13" customWidth="1"/>
    <col min="5657" max="5661" width="10.7265625" style="13" customWidth="1"/>
    <col min="5662" max="5662" width="10.453125" style="13" customWidth="1"/>
    <col min="5663" max="5665" width="8.81640625" style="13" customWidth="1"/>
    <col min="5666" max="5667" width="10.1796875" style="13" customWidth="1"/>
    <col min="5668" max="5670" width="9.54296875" style="13" customWidth="1"/>
    <col min="5671" max="5671" width="10.1796875" style="13" customWidth="1"/>
    <col min="5672" max="5676" width="0" style="13" hidden="1" customWidth="1"/>
    <col min="5677" max="5677" width="10.1796875" style="13" customWidth="1"/>
    <col min="5678" max="5680" width="9.54296875" style="13" customWidth="1"/>
    <col min="5681" max="5681" width="10.1796875" style="13" customWidth="1"/>
    <col min="5682" max="5693" width="0" style="13" hidden="1" customWidth="1"/>
    <col min="5694" max="5694" width="10.1796875" style="13" customWidth="1"/>
    <col min="5695" max="5696" width="9.81640625" style="13" customWidth="1"/>
    <col min="5697" max="5697" width="12.54296875" style="13" customWidth="1"/>
    <col min="5698" max="5698" width="9.81640625" style="13" customWidth="1"/>
    <col min="5699" max="5699" width="12.54296875" style="13" customWidth="1"/>
    <col min="5700" max="5700" width="10.1796875" style="13" customWidth="1"/>
    <col min="5701" max="5701" width="9.453125" style="13" customWidth="1"/>
    <col min="5702" max="5898" width="9.1796875" style="13"/>
    <col min="5899" max="5899" width="5.1796875" style="13" customWidth="1"/>
    <col min="5900" max="5900" width="24" style="13" customWidth="1"/>
    <col min="5901" max="5901" width="7.7265625" style="13" customWidth="1"/>
    <col min="5902" max="5902" width="9" style="13" customWidth="1"/>
    <col min="5903" max="5905" width="9.1796875" style="13" customWidth="1"/>
    <col min="5906" max="5906" width="10.1796875" style="13" customWidth="1"/>
    <col min="5907" max="5907" width="10.7265625" style="13" customWidth="1"/>
    <col min="5908" max="5908" width="10" style="13" customWidth="1"/>
    <col min="5909" max="5909" width="9.453125" style="13" customWidth="1"/>
    <col min="5910" max="5911" width="10.7265625" style="13" customWidth="1"/>
    <col min="5912" max="5912" width="9.26953125" style="13" customWidth="1"/>
    <col min="5913" max="5917" width="10.7265625" style="13" customWidth="1"/>
    <col min="5918" max="5918" width="10.453125" style="13" customWidth="1"/>
    <col min="5919" max="5921" width="8.81640625" style="13" customWidth="1"/>
    <col min="5922" max="5923" width="10.1796875" style="13" customWidth="1"/>
    <col min="5924" max="5926" width="9.54296875" style="13" customWidth="1"/>
    <col min="5927" max="5927" width="10.1796875" style="13" customWidth="1"/>
    <col min="5928" max="5932" width="0" style="13" hidden="1" customWidth="1"/>
    <col min="5933" max="5933" width="10.1796875" style="13" customWidth="1"/>
    <col min="5934" max="5936" width="9.54296875" style="13" customWidth="1"/>
    <col min="5937" max="5937" width="10.1796875" style="13" customWidth="1"/>
    <col min="5938" max="5949" width="0" style="13" hidden="1" customWidth="1"/>
    <col min="5950" max="5950" width="10.1796875" style="13" customWidth="1"/>
    <col min="5951" max="5952" width="9.81640625" style="13" customWidth="1"/>
    <col min="5953" max="5953" width="12.54296875" style="13" customWidth="1"/>
    <col min="5954" max="5954" width="9.81640625" style="13" customWidth="1"/>
    <col min="5955" max="5955" width="12.54296875" style="13" customWidth="1"/>
    <col min="5956" max="5956" width="10.1796875" style="13" customWidth="1"/>
    <col min="5957" max="5957" width="9.453125" style="13" customWidth="1"/>
    <col min="5958" max="6154" width="9.1796875" style="13"/>
    <col min="6155" max="6155" width="5.1796875" style="13" customWidth="1"/>
    <col min="6156" max="6156" width="24" style="13" customWidth="1"/>
    <col min="6157" max="6157" width="7.7265625" style="13" customWidth="1"/>
    <col min="6158" max="6158" width="9" style="13" customWidth="1"/>
    <col min="6159" max="6161" width="9.1796875" style="13" customWidth="1"/>
    <col min="6162" max="6162" width="10.1796875" style="13" customWidth="1"/>
    <col min="6163" max="6163" width="10.7265625" style="13" customWidth="1"/>
    <col min="6164" max="6164" width="10" style="13" customWidth="1"/>
    <col min="6165" max="6165" width="9.453125" style="13" customWidth="1"/>
    <col min="6166" max="6167" width="10.7265625" style="13" customWidth="1"/>
    <col min="6168" max="6168" width="9.26953125" style="13" customWidth="1"/>
    <col min="6169" max="6173" width="10.7265625" style="13" customWidth="1"/>
    <col min="6174" max="6174" width="10.453125" style="13" customWidth="1"/>
    <col min="6175" max="6177" width="8.81640625" style="13" customWidth="1"/>
    <col min="6178" max="6179" width="10.1796875" style="13" customWidth="1"/>
    <col min="6180" max="6182" width="9.54296875" style="13" customWidth="1"/>
    <col min="6183" max="6183" width="10.1796875" style="13" customWidth="1"/>
    <col min="6184" max="6188" width="0" style="13" hidden="1" customWidth="1"/>
    <col min="6189" max="6189" width="10.1796875" style="13" customWidth="1"/>
    <col min="6190" max="6192" width="9.54296875" style="13" customWidth="1"/>
    <col min="6193" max="6193" width="10.1796875" style="13" customWidth="1"/>
    <col min="6194" max="6205" width="0" style="13" hidden="1" customWidth="1"/>
    <col min="6206" max="6206" width="10.1796875" style="13" customWidth="1"/>
    <col min="6207" max="6208" width="9.81640625" style="13" customWidth="1"/>
    <col min="6209" max="6209" width="12.54296875" style="13" customWidth="1"/>
    <col min="6210" max="6210" width="9.81640625" style="13" customWidth="1"/>
    <col min="6211" max="6211" width="12.54296875" style="13" customWidth="1"/>
    <col min="6212" max="6212" width="10.1796875" style="13" customWidth="1"/>
    <col min="6213" max="6213" width="9.453125" style="13" customWidth="1"/>
    <col min="6214" max="6410" width="9.1796875" style="13"/>
    <col min="6411" max="6411" width="5.1796875" style="13" customWidth="1"/>
    <col min="6412" max="6412" width="24" style="13" customWidth="1"/>
    <col min="6413" max="6413" width="7.7265625" style="13" customWidth="1"/>
    <col min="6414" max="6414" width="9" style="13" customWidth="1"/>
    <col min="6415" max="6417" width="9.1796875" style="13" customWidth="1"/>
    <col min="6418" max="6418" width="10.1796875" style="13" customWidth="1"/>
    <col min="6419" max="6419" width="10.7265625" style="13" customWidth="1"/>
    <col min="6420" max="6420" width="10" style="13" customWidth="1"/>
    <col min="6421" max="6421" width="9.453125" style="13" customWidth="1"/>
    <col min="6422" max="6423" width="10.7265625" style="13" customWidth="1"/>
    <col min="6424" max="6424" width="9.26953125" style="13" customWidth="1"/>
    <col min="6425" max="6429" width="10.7265625" style="13" customWidth="1"/>
    <col min="6430" max="6430" width="10.453125" style="13" customWidth="1"/>
    <col min="6431" max="6433" width="8.81640625" style="13" customWidth="1"/>
    <col min="6434" max="6435" width="10.1796875" style="13" customWidth="1"/>
    <col min="6436" max="6438" width="9.54296875" style="13" customWidth="1"/>
    <col min="6439" max="6439" width="10.1796875" style="13" customWidth="1"/>
    <col min="6440" max="6444" width="0" style="13" hidden="1" customWidth="1"/>
    <col min="6445" max="6445" width="10.1796875" style="13" customWidth="1"/>
    <col min="6446" max="6448" width="9.54296875" style="13" customWidth="1"/>
    <col min="6449" max="6449" width="10.1796875" style="13" customWidth="1"/>
    <col min="6450" max="6461" width="0" style="13" hidden="1" customWidth="1"/>
    <col min="6462" max="6462" width="10.1796875" style="13" customWidth="1"/>
    <col min="6463" max="6464" width="9.81640625" style="13" customWidth="1"/>
    <col min="6465" max="6465" width="12.54296875" style="13" customWidth="1"/>
    <col min="6466" max="6466" width="9.81640625" style="13" customWidth="1"/>
    <col min="6467" max="6467" width="12.54296875" style="13" customWidth="1"/>
    <col min="6468" max="6468" width="10.1796875" style="13" customWidth="1"/>
    <col min="6469" max="6469" width="9.453125" style="13" customWidth="1"/>
    <col min="6470" max="6666" width="9.1796875" style="13"/>
    <col min="6667" max="6667" width="5.1796875" style="13" customWidth="1"/>
    <col min="6668" max="6668" width="24" style="13" customWidth="1"/>
    <col min="6669" max="6669" width="7.7265625" style="13" customWidth="1"/>
    <col min="6670" max="6670" width="9" style="13" customWidth="1"/>
    <col min="6671" max="6673" width="9.1796875" style="13" customWidth="1"/>
    <col min="6674" max="6674" width="10.1796875" style="13" customWidth="1"/>
    <col min="6675" max="6675" width="10.7265625" style="13" customWidth="1"/>
    <col min="6676" max="6676" width="10" style="13" customWidth="1"/>
    <col min="6677" max="6677" width="9.453125" style="13" customWidth="1"/>
    <col min="6678" max="6679" width="10.7265625" style="13" customWidth="1"/>
    <col min="6680" max="6680" width="9.26953125" style="13" customWidth="1"/>
    <col min="6681" max="6685" width="10.7265625" style="13" customWidth="1"/>
    <col min="6686" max="6686" width="10.453125" style="13" customWidth="1"/>
    <col min="6687" max="6689" width="8.81640625" style="13" customWidth="1"/>
    <col min="6690" max="6691" width="10.1796875" style="13" customWidth="1"/>
    <col min="6692" max="6694" width="9.54296875" style="13" customWidth="1"/>
    <col min="6695" max="6695" width="10.1796875" style="13" customWidth="1"/>
    <col min="6696" max="6700" width="0" style="13" hidden="1" customWidth="1"/>
    <col min="6701" max="6701" width="10.1796875" style="13" customWidth="1"/>
    <col min="6702" max="6704" width="9.54296875" style="13" customWidth="1"/>
    <col min="6705" max="6705" width="10.1796875" style="13" customWidth="1"/>
    <col min="6706" max="6717" width="0" style="13" hidden="1" customWidth="1"/>
    <col min="6718" max="6718" width="10.1796875" style="13" customWidth="1"/>
    <col min="6719" max="6720" width="9.81640625" style="13" customWidth="1"/>
    <col min="6721" max="6721" width="12.54296875" style="13" customWidth="1"/>
    <col min="6722" max="6722" width="9.81640625" style="13" customWidth="1"/>
    <col min="6723" max="6723" width="12.54296875" style="13" customWidth="1"/>
    <col min="6724" max="6724" width="10.1796875" style="13" customWidth="1"/>
    <col min="6725" max="6725" width="9.453125" style="13" customWidth="1"/>
    <col min="6726" max="6922" width="9.1796875" style="13"/>
    <col min="6923" max="6923" width="5.1796875" style="13" customWidth="1"/>
    <col min="6924" max="6924" width="24" style="13" customWidth="1"/>
    <col min="6925" max="6925" width="7.7265625" style="13" customWidth="1"/>
    <col min="6926" max="6926" width="9" style="13" customWidth="1"/>
    <col min="6927" max="6929" width="9.1796875" style="13" customWidth="1"/>
    <col min="6930" max="6930" width="10.1796875" style="13" customWidth="1"/>
    <col min="6931" max="6931" width="10.7265625" style="13" customWidth="1"/>
    <col min="6932" max="6932" width="10" style="13" customWidth="1"/>
    <col min="6933" max="6933" width="9.453125" style="13" customWidth="1"/>
    <col min="6934" max="6935" width="10.7265625" style="13" customWidth="1"/>
    <col min="6936" max="6936" width="9.26953125" style="13" customWidth="1"/>
    <col min="6937" max="6941" width="10.7265625" style="13" customWidth="1"/>
    <col min="6942" max="6942" width="10.453125" style="13" customWidth="1"/>
    <col min="6943" max="6945" width="8.81640625" style="13" customWidth="1"/>
    <col min="6946" max="6947" width="10.1796875" style="13" customWidth="1"/>
    <col min="6948" max="6950" width="9.54296875" style="13" customWidth="1"/>
    <col min="6951" max="6951" width="10.1796875" style="13" customWidth="1"/>
    <col min="6952" max="6956" width="0" style="13" hidden="1" customWidth="1"/>
    <col min="6957" max="6957" width="10.1796875" style="13" customWidth="1"/>
    <col min="6958" max="6960" width="9.54296875" style="13" customWidth="1"/>
    <col min="6961" max="6961" width="10.1796875" style="13" customWidth="1"/>
    <col min="6962" max="6973" width="0" style="13" hidden="1" customWidth="1"/>
    <col min="6974" max="6974" width="10.1796875" style="13" customWidth="1"/>
    <col min="6975" max="6976" width="9.81640625" style="13" customWidth="1"/>
    <col min="6977" max="6977" width="12.54296875" style="13" customWidth="1"/>
    <col min="6978" max="6978" width="9.81640625" style="13" customWidth="1"/>
    <col min="6979" max="6979" width="12.54296875" style="13" customWidth="1"/>
    <col min="6980" max="6980" width="10.1796875" style="13" customWidth="1"/>
    <col min="6981" max="6981" width="9.453125" style="13" customWidth="1"/>
    <col min="6982" max="7178" width="9.1796875" style="13"/>
    <col min="7179" max="7179" width="5.1796875" style="13" customWidth="1"/>
    <col min="7180" max="7180" width="24" style="13" customWidth="1"/>
    <col min="7181" max="7181" width="7.7265625" style="13" customWidth="1"/>
    <col min="7182" max="7182" width="9" style="13" customWidth="1"/>
    <col min="7183" max="7185" width="9.1796875" style="13" customWidth="1"/>
    <col min="7186" max="7186" width="10.1796875" style="13" customWidth="1"/>
    <col min="7187" max="7187" width="10.7265625" style="13" customWidth="1"/>
    <col min="7188" max="7188" width="10" style="13" customWidth="1"/>
    <col min="7189" max="7189" width="9.453125" style="13" customWidth="1"/>
    <col min="7190" max="7191" width="10.7265625" style="13" customWidth="1"/>
    <col min="7192" max="7192" width="9.26953125" style="13" customWidth="1"/>
    <col min="7193" max="7197" width="10.7265625" style="13" customWidth="1"/>
    <col min="7198" max="7198" width="10.453125" style="13" customWidth="1"/>
    <col min="7199" max="7201" width="8.81640625" style="13" customWidth="1"/>
    <col min="7202" max="7203" width="10.1796875" style="13" customWidth="1"/>
    <col min="7204" max="7206" width="9.54296875" style="13" customWidth="1"/>
    <col min="7207" max="7207" width="10.1796875" style="13" customWidth="1"/>
    <col min="7208" max="7212" width="0" style="13" hidden="1" customWidth="1"/>
    <col min="7213" max="7213" width="10.1796875" style="13" customWidth="1"/>
    <col min="7214" max="7216" width="9.54296875" style="13" customWidth="1"/>
    <col min="7217" max="7217" width="10.1796875" style="13" customWidth="1"/>
    <col min="7218" max="7229" width="0" style="13" hidden="1" customWidth="1"/>
    <col min="7230" max="7230" width="10.1796875" style="13" customWidth="1"/>
    <col min="7231" max="7232" width="9.81640625" style="13" customWidth="1"/>
    <col min="7233" max="7233" width="12.54296875" style="13" customWidth="1"/>
    <col min="7234" max="7234" width="9.81640625" style="13" customWidth="1"/>
    <col min="7235" max="7235" width="12.54296875" style="13" customWidth="1"/>
    <col min="7236" max="7236" width="10.1796875" style="13" customWidth="1"/>
    <col min="7237" max="7237" width="9.453125" style="13" customWidth="1"/>
    <col min="7238" max="7434" width="9.1796875" style="13"/>
    <col min="7435" max="7435" width="5.1796875" style="13" customWidth="1"/>
    <col min="7436" max="7436" width="24" style="13" customWidth="1"/>
    <col min="7437" max="7437" width="7.7265625" style="13" customWidth="1"/>
    <col min="7438" max="7438" width="9" style="13" customWidth="1"/>
    <col min="7439" max="7441" width="9.1796875" style="13" customWidth="1"/>
    <col min="7442" max="7442" width="10.1796875" style="13" customWidth="1"/>
    <col min="7443" max="7443" width="10.7265625" style="13" customWidth="1"/>
    <col min="7444" max="7444" width="10" style="13" customWidth="1"/>
    <col min="7445" max="7445" width="9.453125" style="13" customWidth="1"/>
    <col min="7446" max="7447" width="10.7265625" style="13" customWidth="1"/>
    <col min="7448" max="7448" width="9.26953125" style="13" customWidth="1"/>
    <col min="7449" max="7453" width="10.7265625" style="13" customWidth="1"/>
    <col min="7454" max="7454" width="10.453125" style="13" customWidth="1"/>
    <col min="7455" max="7457" width="8.81640625" style="13" customWidth="1"/>
    <col min="7458" max="7459" width="10.1796875" style="13" customWidth="1"/>
    <col min="7460" max="7462" width="9.54296875" style="13" customWidth="1"/>
    <col min="7463" max="7463" width="10.1796875" style="13" customWidth="1"/>
    <col min="7464" max="7468" width="0" style="13" hidden="1" customWidth="1"/>
    <col min="7469" max="7469" width="10.1796875" style="13" customWidth="1"/>
    <col min="7470" max="7472" width="9.54296875" style="13" customWidth="1"/>
    <col min="7473" max="7473" width="10.1796875" style="13" customWidth="1"/>
    <col min="7474" max="7485" width="0" style="13" hidden="1" customWidth="1"/>
    <col min="7486" max="7486" width="10.1796875" style="13" customWidth="1"/>
    <col min="7487" max="7488" width="9.81640625" style="13" customWidth="1"/>
    <col min="7489" max="7489" width="12.54296875" style="13" customWidth="1"/>
    <col min="7490" max="7490" width="9.81640625" style="13" customWidth="1"/>
    <col min="7491" max="7491" width="12.54296875" style="13" customWidth="1"/>
    <col min="7492" max="7492" width="10.1796875" style="13" customWidth="1"/>
    <col min="7493" max="7493" width="9.453125" style="13" customWidth="1"/>
    <col min="7494" max="7690" width="9.1796875" style="13"/>
    <col min="7691" max="7691" width="5.1796875" style="13" customWidth="1"/>
    <col min="7692" max="7692" width="24" style="13" customWidth="1"/>
    <col min="7693" max="7693" width="7.7265625" style="13" customWidth="1"/>
    <col min="7694" max="7694" width="9" style="13" customWidth="1"/>
    <col min="7695" max="7697" width="9.1796875" style="13" customWidth="1"/>
    <col min="7698" max="7698" width="10.1796875" style="13" customWidth="1"/>
    <col min="7699" max="7699" width="10.7265625" style="13" customWidth="1"/>
    <col min="7700" max="7700" width="10" style="13" customWidth="1"/>
    <col min="7701" max="7701" width="9.453125" style="13" customWidth="1"/>
    <col min="7702" max="7703" width="10.7265625" style="13" customWidth="1"/>
    <col min="7704" max="7704" width="9.26953125" style="13" customWidth="1"/>
    <col min="7705" max="7709" width="10.7265625" style="13" customWidth="1"/>
    <col min="7710" max="7710" width="10.453125" style="13" customWidth="1"/>
    <col min="7711" max="7713" width="8.81640625" style="13" customWidth="1"/>
    <col min="7714" max="7715" width="10.1796875" style="13" customWidth="1"/>
    <col min="7716" max="7718" width="9.54296875" style="13" customWidth="1"/>
    <col min="7719" max="7719" width="10.1796875" style="13" customWidth="1"/>
    <col min="7720" max="7724" width="0" style="13" hidden="1" customWidth="1"/>
    <col min="7725" max="7725" width="10.1796875" style="13" customWidth="1"/>
    <col min="7726" max="7728" width="9.54296875" style="13" customWidth="1"/>
    <col min="7729" max="7729" width="10.1796875" style="13" customWidth="1"/>
    <col min="7730" max="7741" width="0" style="13" hidden="1" customWidth="1"/>
    <col min="7742" max="7742" width="10.1796875" style="13" customWidth="1"/>
    <col min="7743" max="7744" width="9.81640625" style="13" customWidth="1"/>
    <col min="7745" max="7745" width="12.54296875" style="13" customWidth="1"/>
    <col min="7746" max="7746" width="9.81640625" style="13" customWidth="1"/>
    <col min="7747" max="7747" width="12.54296875" style="13" customWidth="1"/>
    <col min="7748" max="7748" width="10.1796875" style="13" customWidth="1"/>
    <col min="7749" max="7749" width="9.453125" style="13" customWidth="1"/>
    <col min="7750" max="7946" width="9.1796875" style="13"/>
    <col min="7947" max="7947" width="5.1796875" style="13" customWidth="1"/>
    <col min="7948" max="7948" width="24" style="13" customWidth="1"/>
    <col min="7949" max="7949" width="7.7265625" style="13" customWidth="1"/>
    <col min="7950" max="7950" width="9" style="13" customWidth="1"/>
    <col min="7951" max="7953" width="9.1796875" style="13" customWidth="1"/>
    <col min="7954" max="7954" width="10.1796875" style="13" customWidth="1"/>
    <col min="7955" max="7955" width="10.7265625" style="13" customWidth="1"/>
    <col min="7956" max="7956" width="10" style="13" customWidth="1"/>
    <col min="7957" max="7957" width="9.453125" style="13" customWidth="1"/>
    <col min="7958" max="7959" width="10.7265625" style="13" customWidth="1"/>
    <col min="7960" max="7960" width="9.26953125" style="13" customWidth="1"/>
    <col min="7961" max="7965" width="10.7265625" style="13" customWidth="1"/>
    <col min="7966" max="7966" width="10.453125" style="13" customWidth="1"/>
    <col min="7967" max="7969" width="8.81640625" style="13" customWidth="1"/>
    <col min="7970" max="7971" width="10.1796875" style="13" customWidth="1"/>
    <col min="7972" max="7974" width="9.54296875" style="13" customWidth="1"/>
    <col min="7975" max="7975" width="10.1796875" style="13" customWidth="1"/>
    <col min="7976" max="7980" width="0" style="13" hidden="1" customWidth="1"/>
    <col min="7981" max="7981" width="10.1796875" style="13" customWidth="1"/>
    <col min="7982" max="7984" width="9.54296875" style="13" customWidth="1"/>
    <col min="7985" max="7985" width="10.1796875" style="13" customWidth="1"/>
    <col min="7986" max="7997" width="0" style="13" hidden="1" customWidth="1"/>
    <col min="7998" max="7998" width="10.1796875" style="13" customWidth="1"/>
    <col min="7999" max="8000" width="9.81640625" style="13" customWidth="1"/>
    <col min="8001" max="8001" width="12.54296875" style="13" customWidth="1"/>
    <col min="8002" max="8002" width="9.81640625" style="13" customWidth="1"/>
    <col min="8003" max="8003" width="12.54296875" style="13" customWidth="1"/>
    <col min="8004" max="8004" width="10.1796875" style="13" customWidth="1"/>
    <col min="8005" max="8005" width="9.453125" style="13" customWidth="1"/>
    <col min="8006" max="8202" width="9.1796875" style="13"/>
    <col min="8203" max="8203" width="5.1796875" style="13" customWidth="1"/>
    <col min="8204" max="8204" width="24" style="13" customWidth="1"/>
    <col min="8205" max="8205" width="7.7265625" style="13" customWidth="1"/>
    <col min="8206" max="8206" width="9" style="13" customWidth="1"/>
    <col min="8207" max="8209" width="9.1796875" style="13" customWidth="1"/>
    <col min="8210" max="8210" width="10.1796875" style="13" customWidth="1"/>
    <col min="8211" max="8211" width="10.7265625" style="13" customWidth="1"/>
    <col min="8212" max="8212" width="10" style="13" customWidth="1"/>
    <col min="8213" max="8213" width="9.453125" style="13" customWidth="1"/>
    <col min="8214" max="8215" width="10.7265625" style="13" customWidth="1"/>
    <col min="8216" max="8216" width="9.26953125" style="13" customWidth="1"/>
    <col min="8217" max="8221" width="10.7265625" style="13" customWidth="1"/>
    <col min="8222" max="8222" width="10.453125" style="13" customWidth="1"/>
    <col min="8223" max="8225" width="8.81640625" style="13" customWidth="1"/>
    <col min="8226" max="8227" width="10.1796875" style="13" customWidth="1"/>
    <col min="8228" max="8230" width="9.54296875" style="13" customWidth="1"/>
    <col min="8231" max="8231" width="10.1796875" style="13" customWidth="1"/>
    <col min="8232" max="8236" width="0" style="13" hidden="1" customWidth="1"/>
    <col min="8237" max="8237" width="10.1796875" style="13" customWidth="1"/>
    <col min="8238" max="8240" width="9.54296875" style="13" customWidth="1"/>
    <col min="8241" max="8241" width="10.1796875" style="13" customWidth="1"/>
    <col min="8242" max="8253" width="0" style="13" hidden="1" customWidth="1"/>
    <col min="8254" max="8254" width="10.1796875" style="13" customWidth="1"/>
    <col min="8255" max="8256" width="9.81640625" style="13" customWidth="1"/>
    <col min="8257" max="8257" width="12.54296875" style="13" customWidth="1"/>
    <col min="8258" max="8258" width="9.81640625" style="13" customWidth="1"/>
    <col min="8259" max="8259" width="12.54296875" style="13" customWidth="1"/>
    <col min="8260" max="8260" width="10.1796875" style="13" customWidth="1"/>
    <col min="8261" max="8261" width="9.453125" style="13" customWidth="1"/>
    <col min="8262" max="8458" width="9.1796875" style="13"/>
    <col min="8459" max="8459" width="5.1796875" style="13" customWidth="1"/>
    <col min="8460" max="8460" width="24" style="13" customWidth="1"/>
    <col min="8461" max="8461" width="7.7265625" style="13" customWidth="1"/>
    <col min="8462" max="8462" width="9" style="13" customWidth="1"/>
    <col min="8463" max="8465" width="9.1796875" style="13" customWidth="1"/>
    <col min="8466" max="8466" width="10.1796875" style="13" customWidth="1"/>
    <col min="8467" max="8467" width="10.7265625" style="13" customWidth="1"/>
    <col min="8468" max="8468" width="10" style="13" customWidth="1"/>
    <col min="8469" max="8469" width="9.453125" style="13" customWidth="1"/>
    <col min="8470" max="8471" width="10.7265625" style="13" customWidth="1"/>
    <col min="8472" max="8472" width="9.26953125" style="13" customWidth="1"/>
    <col min="8473" max="8477" width="10.7265625" style="13" customWidth="1"/>
    <col min="8478" max="8478" width="10.453125" style="13" customWidth="1"/>
    <col min="8479" max="8481" width="8.81640625" style="13" customWidth="1"/>
    <col min="8482" max="8483" width="10.1796875" style="13" customWidth="1"/>
    <col min="8484" max="8486" width="9.54296875" style="13" customWidth="1"/>
    <col min="8487" max="8487" width="10.1796875" style="13" customWidth="1"/>
    <col min="8488" max="8492" width="0" style="13" hidden="1" customWidth="1"/>
    <col min="8493" max="8493" width="10.1796875" style="13" customWidth="1"/>
    <col min="8494" max="8496" width="9.54296875" style="13" customWidth="1"/>
    <col min="8497" max="8497" width="10.1796875" style="13" customWidth="1"/>
    <col min="8498" max="8509" width="0" style="13" hidden="1" customWidth="1"/>
    <col min="8510" max="8510" width="10.1796875" style="13" customWidth="1"/>
    <col min="8511" max="8512" width="9.81640625" style="13" customWidth="1"/>
    <col min="8513" max="8513" width="12.54296875" style="13" customWidth="1"/>
    <col min="8514" max="8514" width="9.81640625" style="13" customWidth="1"/>
    <col min="8515" max="8515" width="12.54296875" style="13" customWidth="1"/>
    <col min="8516" max="8516" width="10.1796875" style="13" customWidth="1"/>
    <col min="8517" max="8517" width="9.453125" style="13" customWidth="1"/>
    <col min="8518" max="8714" width="9.1796875" style="13"/>
    <col min="8715" max="8715" width="5.1796875" style="13" customWidth="1"/>
    <col min="8716" max="8716" width="24" style="13" customWidth="1"/>
    <col min="8717" max="8717" width="7.7265625" style="13" customWidth="1"/>
    <col min="8718" max="8718" width="9" style="13" customWidth="1"/>
    <col min="8719" max="8721" width="9.1796875" style="13" customWidth="1"/>
    <col min="8722" max="8722" width="10.1796875" style="13" customWidth="1"/>
    <col min="8723" max="8723" width="10.7265625" style="13" customWidth="1"/>
    <col min="8724" max="8724" width="10" style="13" customWidth="1"/>
    <col min="8725" max="8725" width="9.453125" style="13" customWidth="1"/>
    <col min="8726" max="8727" width="10.7265625" style="13" customWidth="1"/>
    <col min="8728" max="8728" width="9.26953125" style="13" customWidth="1"/>
    <col min="8729" max="8733" width="10.7265625" style="13" customWidth="1"/>
    <col min="8734" max="8734" width="10.453125" style="13" customWidth="1"/>
    <col min="8735" max="8737" width="8.81640625" style="13" customWidth="1"/>
    <col min="8738" max="8739" width="10.1796875" style="13" customWidth="1"/>
    <col min="8740" max="8742" width="9.54296875" style="13" customWidth="1"/>
    <col min="8743" max="8743" width="10.1796875" style="13" customWidth="1"/>
    <col min="8744" max="8748" width="0" style="13" hidden="1" customWidth="1"/>
    <col min="8749" max="8749" width="10.1796875" style="13" customWidth="1"/>
    <col min="8750" max="8752" width="9.54296875" style="13" customWidth="1"/>
    <col min="8753" max="8753" width="10.1796875" style="13" customWidth="1"/>
    <col min="8754" max="8765" width="0" style="13" hidden="1" customWidth="1"/>
    <col min="8766" max="8766" width="10.1796875" style="13" customWidth="1"/>
    <col min="8767" max="8768" width="9.81640625" style="13" customWidth="1"/>
    <col min="8769" max="8769" width="12.54296875" style="13" customWidth="1"/>
    <col min="8770" max="8770" width="9.81640625" style="13" customWidth="1"/>
    <col min="8771" max="8771" width="12.54296875" style="13" customWidth="1"/>
    <col min="8772" max="8772" width="10.1796875" style="13" customWidth="1"/>
    <col min="8773" max="8773" width="9.453125" style="13" customWidth="1"/>
    <col min="8774" max="8970" width="9.1796875" style="13"/>
    <col min="8971" max="8971" width="5.1796875" style="13" customWidth="1"/>
    <col min="8972" max="8972" width="24" style="13" customWidth="1"/>
    <col min="8973" max="8973" width="7.7265625" style="13" customWidth="1"/>
    <col min="8974" max="8974" width="9" style="13" customWidth="1"/>
    <col min="8975" max="8977" width="9.1796875" style="13" customWidth="1"/>
    <col min="8978" max="8978" width="10.1796875" style="13" customWidth="1"/>
    <col min="8979" max="8979" width="10.7265625" style="13" customWidth="1"/>
    <col min="8980" max="8980" width="10" style="13" customWidth="1"/>
    <col min="8981" max="8981" width="9.453125" style="13" customWidth="1"/>
    <col min="8982" max="8983" width="10.7265625" style="13" customWidth="1"/>
    <col min="8984" max="8984" width="9.26953125" style="13" customWidth="1"/>
    <col min="8985" max="8989" width="10.7265625" style="13" customWidth="1"/>
    <col min="8990" max="8990" width="10.453125" style="13" customWidth="1"/>
    <col min="8991" max="8993" width="8.81640625" style="13" customWidth="1"/>
    <col min="8994" max="8995" width="10.1796875" style="13" customWidth="1"/>
    <col min="8996" max="8998" width="9.54296875" style="13" customWidth="1"/>
    <col min="8999" max="8999" width="10.1796875" style="13" customWidth="1"/>
    <col min="9000" max="9004" width="0" style="13" hidden="1" customWidth="1"/>
    <col min="9005" max="9005" width="10.1796875" style="13" customWidth="1"/>
    <col min="9006" max="9008" width="9.54296875" style="13" customWidth="1"/>
    <col min="9009" max="9009" width="10.1796875" style="13" customWidth="1"/>
    <col min="9010" max="9021" width="0" style="13" hidden="1" customWidth="1"/>
    <col min="9022" max="9022" width="10.1796875" style="13" customWidth="1"/>
    <col min="9023" max="9024" width="9.81640625" style="13" customWidth="1"/>
    <col min="9025" max="9025" width="12.54296875" style="13" customWidth="1"/>
    <col min="9026" max="9026" width="9.81640625" style="13" customWidth="1"/>
    <col min="9027" max="9027" width="12.54296875" style="13" customWidth="1"/>
    <col min="9028" max="9028" width="10.1796875" style="13" customWidth="1"/>
    <col min="9029" max="9029" width="9.453125" style="13" customWidth="1"/>
    <col min="9030" max="9226" width="9.1796875" style="13"/>
    <col min="9227" max="9227" width="5.1796875" style="13" customWidth="1"/>
    <col min="9228" max="9228" width="24" style="13" customWidth="1"/>
    <col min="9229" max="9229" width="7.7265625" style="13" customWidth="1"/>
    <col min="9230" max="9230" width="9" style="13" customWidth="1"/>
    <col min="9231" max="9233" width="9.1796875" style="13" customWidth="1"/>
    <col min="9234" max="9234" width="10.1796875" style="13" customWidth="1"/>
    <col min="9235" max="9235" width="10.7265625" style="13" customWidth="1"/>
    <col min="9236" max="9236" width="10" style="13" customWidth="1"/>
    <col min="9237" max="9237" width="9.453125" style="13" customWidth="1"/>
    <col min="9238" max="9239" width="10.7265625" style="13" customWidth="1"/>
    <col min="9240" max="9240" width="9.26953125" style="13" customWidth="1"/>
    <col min="9241" max="9245" width="10.7265625" style="13" customWidth="1"/>
    <col min="9246" max="9246" width="10.453125" style="13" customWidth="1"/>
    <col min="9247" max="9249" width="8.81640625" style="13" customWidth="1"/>
    <col min="9250" max="9251" width="10.1796875" style="13" customWidth="1"/>
    <col min="9252" max="9254" width="9.54296875" style="13" customWidth="1"/>
    <col min="9255" max="9255" width="10.1796875" style="13" customWidth="1"/>
    <col min="9256" max="9260" width="0" style="13" hidden="1" customWidth="1"/>
    <col min="9261" max="9261" width="10.1796875" style="13" customWidth="1"/>
    <col min="9262" max="9264" width="9.54296875" style="13" customWidth="1"/>
    <col min="9265" max="9265" width="10.1796875" style="13" customWidth="1"/>
    <col min="9266" max="9277" width="0" style="13" hidden="1" customWidth="1"/>
    <col min="9278" max="9278" width="10.1796875" style="13" customWidth="1"/>
    <col min="9279" max="9280" width="9.81640625" style="13" customWidth="1"/>
    <col min="9281" max="9281" width="12.54296875" style="13" customWidth="1"/>
    <col min="9282" max="9282" width="9.81640625" style="13" customWidth="1"/>
    <col min="9283" max="9283" width="12.54296875" style="13" customWidth="1"/>
    <col min="9284" max="9284" width="10.1796875" style="13" customWidth="1"/>
    <col min="9285" max="9285" width="9.453125" style="13" customWidth="1"/>
    <col min="9286" max="9482" width="9.1796875" style="13"/>
    <col min="9483" max="9483" width="5.1796875" style="13" customWidth="1"/>
    <col min="9484" max="9484" width="24" style="13" customWidth="1"/>
    <col min="9485" max="9485" width="7.7265625" style="13" customWidth="1"/>
    <col min="9486" max="9486" width="9" style="13" customWidth="1"/>
    <col min="9487" max="9489" width="9.1796875" style="13" customWidth="1"/>
    <col min="9490" max="9490" width="10.1796875" style="13" customWidth="1"/>
    <col min="9491" max="9491" width="10.7265625" style="13" customWidth="1"/>
    <col min="9492" max="9492" width="10" style="13" customWidth="1"/>
    <col min="9493" max="9493" width="9.453125" style="13" customWidth="1"/>
    <col min="9494" max="9495" width="10.7265625" style="13" customWidth="1"/>
    <col min="9496" max="9496" width="9.26953125" style="13" customWidth="1"/>
    <col min="9497" max="9501" width="10.7265625" style="13" customWidth="1"/>
    <col min="9502" max="9502" width="10.453125" style="13" customWidth="1"/>
    <col min="9503" max="9505" width="8.81640625" style="13" customWidth="1"/>
    <col min="9506" max="9507" width="10.1796875" style="13" customWidth="1"/>
    <col min="9508" max="9510" width="9.54296875" style="13" customWidth="1"/>
    <col min="9511" max="9511" width="10.1796875" style="13" customWidth="1"/>
    <col min="9512" max="9516" width="0" style="13" hidden="1" customWidth="1"/>
    <col min="9517" max="9517" width="10.1796875" style="13" customWidth="1"/>
    <col min="9518" max="9520" width="9.54296875" style="13" customWidth="1"/>
    <col min="9521" max="9521" width="10.1796875" style="13" customWidth="1"/>
    <col min="9522" max="9533" width="0" style="13" hidden="1" customWidth="1"/>
    <col min="9534" max="9534" width="10.1796875" style="13" customWidth="1"/>
    <col min="9535" max="9536" width="9.81640625" style="13" customWidth="1"/>
    <col min="9537" max="9537" width="12.54296875" style="13" customWidth="1"/>
    <col min="9538" max="9538" width="9.81640625" style="13" customWidth="1"/>
    <col min="9539" max="9539" width="12.54296875" style="13" customWidth="1"/>
    <col min="9540" max="9540" width="10.1796875" style="13" customWidth="1"/>
    <col min="9541" max="9541" width="9.453125" style="13" customWidth="1"/>
    <col min="9542" max="9738" width="9.1796875" style="13"/>
    <col min="9739" max="9739" width="5.1796875" style="13" customWidth="1"/>
    <col min="9740" max="9740" width="24" style="13" customWidth="1"/>
    <col min="9741" max="9741" width="7.7265625" style="13" customWidth="1"/>
    <col min="9742" max="9742" width="9" style="13" customWidth="1"/>
    <col min="9743" max="9745" width="9.1796875" style="13" customWidth="1"/>
    <col min="9746" max="9746" width="10.1796875" style="13" customWidth="1"/>
    <col min="9747" max="9747" width="10.7265625" style="13" customWidth="1"/>
    <col min="9748" max="9748" width="10" style="13" customWidth="1"/>
    <col min="9749" max="9749" width="9.453125" style="13" customWidth="1"/>
    <col min="9750" max="9751" width="10.7265625" style="13" customWidth="1"/>
    <col min="9752" max="9752" width="9.26953125" style="13" customWidth="1"/>
    <col min="9753" max="9757" width="10.7265625" style="13" customWidth="1"/>
    <col min="9758" max="9758" width="10.453125" style="13" customWidth="1"/>
    <col min="9759" max="9761" width="8.81640625" style="13" customWidth="1"/>
    <col min="9762" max="9763" width="10.1796875" style="13" customWidth="1"/>
    <col min="9764" max="9766" width="9.54296875" style="13" customWidth="1"/>
    <col min="9767" max="9767" width="10.1796875" style="13" customWidth="1"/>
    <col min="9768" max="9772" width="0" style="13" hidden="1" customWidth="1"/>
    <col min="9773" max="9773" width="10.1796875" style="13" customWidth="1"/>
    <col min="9774" max="9776" width="9.54296875" style="13" customWidth="1"/>
    <col min="9777" max="9777" width="10.1796875" style="13" customWidth="1"/>
    <col min="9778" max="9789" width="0" style="13" hidden="1" customWidth="1"/>
    <col min="9790" max="9790" width="10.1796875" style="13" customWidth="1"/>
    <col min="9791" max="9792" width="9.81640625" style="13" customWidth="1"/>
    <col min="9793" max="9793" width="12.54296875" style="13" customWidth="1"/>
    <col min="9794" max="9794" width="9.81640625" style="13" customWidth="1"/>
    <col min="9795" max="9795" width="12.54296875" style="13" customWidth="1"/>
    <col min="9796" max="9796" width="10.1796875" style="13" customWidth="1"/>
    <col min="9797" max="9797" width="9.453125" style="13" customWidth="1"/>
    <col min="9798" max="9994" width="9.1796875" style="13"/>
    <col min="9995" max="9995" width="5.1796875" style="13" customWidth="1"/>
    <col min="9996" max="9996" width="24" style="13" customWidth="1"/>
    <col min="9997" max="9997" width="7.7265625" style="13" customWidth="1"/>
    <col min="9998" max="9998" width="9" style="13" customWidth="1"/>
    <col min="9999" max="10001" width="9.1796875" style="13" customWidth="1"/>
    <col min="10002" max="10002" width="10.1796875" style="13" customWidth="1"/>
    <col min="10003" max="10003" width="10.7265625" style="13" customWidth="1"/>
    <col min="10004" max="10004" width="10" style="13" customWidth="1"/>
    <col min="10005" max="10005" width="9.453125" style="13" customWidth="1"/>
    <col min="10006" max="10007" width="10.7265625" style="13" customWidth="1"/>
    <col min="10008" max="10008" width="9.26953125" style="13" customWidth="1"/>
    <col min="10009" max="10013" width="10.7265625" style="13" customWidth="1"/>
    <col min="10014" max="10014" width="10.453125" style="13" customWidth="1"/>
    <col min="10015" max="10017" width="8.81640625" style="13" customWidth="1"/>
    <col min="10018" max="10019" width="10.1796875" style="13" customWidth="1"/>
    <col min="10020" max="10022" width="9.54296875" style="13" customWidth="1"/>
    <col min="10023" max="10023" width="10.1796875" style="13" customWidth="1"/>
    <col min="10024" max="10028" width="0" style="13" hidden="1" customWidth="1"/>
    <col min="10029" max="10029" width="10.1796875" style="13" customWidth="1"/>
    <col min="10030" max="10032" width="9.54296875" style="13" customWidth="1"/>
    <col min="10033" max="10033" width="10.1796875" style="13" customWidth="1"/>
    <col min="10034" max="10045" width="0" style="13" hidden="1" customWidth="1"/>
    <col min="10046" max="10046" width="10.1796875" style="13" customWidth="1"/>
    <col min="10047" max="10048" width="9.81640625" style="13" customWidth="1"/>
    <col min="10049" max="10049" width="12.54296875" style="13" customWidth="1"/>
    <col min="10050" max="10050" width="9.81640625" style="13" customWidth="1"/>
    <col min="10051" max="10051" width="12.54296875" style="13" customWidth="1"/>
    <col min="10052" max="10052" width="10.1796875" style="13" customWidth="1"/>
    <col min="10053" max="10053" width="9.453125" style="13" customWidth="1"/>
    <col min="10054" max="10250" width="9.1796875" style="13"/>
    <col min="10251" max="10251" width="5.1796875" style="13" customWidth="1"/>
    <col min="10252" max="10252" width="24" style="13" customWidth="1"/>
    <col min="10253" max="10253" width="7.7265625" style="13" customWidth="1"/>
    <col min="10254" max="10254" width="9" style="13" customWidth="1"/>
    <col min="10255" max="10257" width="9.1796875" style="13" customWidth="1"/>
    <col min="10258" max="10258" width="10.1796875" style="13" customWidth="1"/>
    <col min="10259" max="10259" width="10.7265625" style="13" customWidth="1"/>
    <col min="10260" max="10260" width="10" style="13" customWidth="1"/>
    <col min="10261" max="10261" width="9.453125" style="13" customWidth="1"/>
    <col min="10262" max="10263" width="10.7265625" style="13" customWidth="1"/>
    <col min="10264" max="10264" width="9.26953125" style="13" customWidth="1"/>
    <col min="10265" max="10269" width="10.7265625" style="13" customWidth="1"/>
    <col min="10270" max="10270" width="10.453125" style="13" customWidth="1"/>
    <col min="10271" max="10273" width="8.81640625" style="13" customWidth="1"/>
    <col min="10274" max="10275" width="10.1796875" style="13" customWidth="1"/>
    <col min="10276" max="10278" width="9.54296875" style="13" customWidth="1"/>
    <col min="10279" max="10279" width="10.1796875" style="13" customWidth="1"/>
    <col min="10280" max="10284" width="0" style="13" hidden="1" customWidth="1"/>
    <col min="10285" max="10285" width="10.1796875" style="13" customWidth="1"/>
    <col min="10286" max="10288" width="9.54296875" style="13" customWidth="1"/>
    <col min="10289" max="10289" width="10.1796875" style="13" customWidth="1"/>
    <col min="10290" max="10301" width="0" style="13" hidden="1" customWidth="1"/>
    <col min="10302" max="10302" width="10.1796875" style="13" customWidth="1"/>
    <col min="10303" max="10304" width="9.81640625" style="13" customWidth="1"/>
    <col min="10305" max="10305" width="12.54296875" style="13" customWidth="1"/>
    <col min="10306" max="10306" width="9.81640625" style="13" customWidth="1"/>
    <col min="10307" max="10307" width="12.54296875" style="13" customWidth="1"/>
    <col min="10308" max="10308" width="10.1796875" style="13" customWidth="1"/>
    <col min="10309" max="10309" width="9.453125" style="13" customWidth="1"/>
    <col min="10310" max="10506" width="9.1796875" style="13"/>
    <col min="10507" max="10507" width="5.1796875" style="13" customWidth="1"/>
    <col min="10508" max="10508" width="24" style="13" customWidth="1"/>
    <col min="10509" max="10509" width="7.7265625" style="13" customWidth="1"/>
    <col min="10510" max="10510" width="9" style="13" customWidth="1"/>
    <col min="10511" max="10513" width="9.1796875" style="13" customWidth="1"/>
    <col min="10514" max="10514" width="10.1796875" style="13" customWidth="1"/>
    <col min="10515" max="10515" width="10.7265625" style="13" customWidth="1"/>
    <col min="10516" max="10516" width="10" style="13" customWidth="1"/>
    <col min="10517" max="10517" width="9.453125" style="13" customWidth="1"/>
    <col min="10518" max="10519" width="10.7265625" style="13" customWidth="1"/>
    <col min="10520" max="10520" width="9.26953125" style="13" customWidth="1"/>
    <col min="10521" max="10525" width="10.7265625" style="13" customWidth="1"/>
    <col min="10526" max="10526" width="10.453125" style="13" customWidth="1"/>
    <col min="10527" max="10529" width="8.81640625" style="13" customWidth="1"/>
    <col min="10530" max="10531" width="10.1796875" style="13" customWidth="1"/>
    <col min="10532" max="10534" width="9.54296875" style="13" customWidth="1"/>
    <col min="10535" max="10535" width="10.1796875" style="13" customWidth="1"/>
    <col min="10536" max="10540" width="0" style="13" hidden="1" customWidth="1"/>
    <col min="10541" max="10541" width="10.1796875" style="13" customWidth="1"/>
    <col min="10542" max="10544" width="9.54296875" style="13" customWidth="1"/>
    <col min="10545" max="10545" width="10.1796875" style="13" customWidth="1"/>
    <col min="10546" max="10557" width="0" style="13" hidden="1" customWidth="1"/>
    <col min="10558" max="10558" width="10.1796875" style="13" customWidth="1"/>
    <col min="10559" max="10560" width="9.81640625" style="13" customWidth="1"/>
    <col min="10561" max="10561" width="12.54296875" style="13" customWidth="1"/>
    <col min="10562" max="10562" width="9.81640625" style="13" customWidth="1"/>
    <col min="10563" max="10563" width="12.54296875" style="13" customWidth="1"/>
    <col min="10564" max="10564" width="10.1796875" style="13" customWidth="1"/>
    <col min="10565" max="10565" width="9.453125" style="13" customWidth="1"/>
    <col min="10566" max="10762" width="9.1796875" style="13"/>
    <col min="10763" max="10763" width="5.1796875" style="13" customWidth="1"/>
    <col min="10764" max="10764" width="24" style="13" customWidth="1"/>
    <col min="10765" max="10765" width="7.7265625" style="13" customWidth="1"/>
    <col min="10766" max="10766" width="9" style="13" customWidth="1"/>
    <col min="10767" max="10769" width="9.1796875" style="13" customWidth="1"/>
    <col min="10770" max="10770" width="10.1796875" style="13" customWidth="1"/>
    <col min="10771" max="10771" width="10.7265625" style="13" customWidth="1"/>
    <col min="10772" max="10772" width="10" style="13" customWidth="1"/>
    <col min="10773" max="10773" width="9.453125" style="13" customWidth="1"/>
    <col min="10774" max="10775" width="10.7265625" style="13" customWidth="1"/>
    <col min="10776" max="10776" width="9.26953125" style="13" customWidth="1"/>
    <col min="10777" max="10781" width="10.7265625" style="13" customWidth="1"/>
    <col min="10782" max="10782" width="10.453125" style="13" customWidth="1"/>
    <col min="10783" max="10785" width="8.81640625" style="13" customWidth="1"/>
    <col min="10786" max="10787" width="10.1796875" style="13" customWidth="1"/>
    <col min="10788" max="10790" width="9.54296875" style="13" customWidth="1"/>
    <col min="10791" max="10791" width="10.1796875" style="13" customWidth="1"/>
    <col min="10792" max="10796" width="0" style="13" hidden="1" customWidth="1"/>
    <col min="10797" max="10797" width="10.1796875" style="13" customWidth="1"/>
    <col min="10798" max="10800" width="9.54296875" style="13" customWidth="1"/>
    <col min="10801" max="10801" width="10.1796875" style="13" customWidth="1"/>
    <col min="10802" max="10813" width="0" style="13" hidden="1" customWidth="1"/>
    <col min="10814" max="10814" width="10.1796875" style="13" customWidth="1"/>
    <col min="10815" max="10816" width="9.81640625" style="13" customWidth="1"/>
    <col min="10817" max="10817" width="12.54296875" style="13" customWidth="1"/>
    <col min="10818" max="10818" width="9.81640625" style="13" customWidth="1"/>
    <col min="10819" max="10819" width="12.54296875" style="13" customWidth="1"/>
    <col min="10820" max="10820" width="10.1796875" style="13" customWidth="1"/>
    <col min="10821" max="10821" width="9.453125" style="13" customWidth="1"/>
    <col min="10822" max="11018" width="9.1796875" style="13"/>
    <col min="11019" max="11019" width="5.1796875" style="13" customWidth="1"/>
    <col min="11020" max="11020" width="24" style="13" customWidth="1"/>
    <col min="11021" max="11021" width="7.7265625" style="13" customWidth="1"/>
    <col min="11022" max="11022" width="9" style="13" customWidth="1"/>
    <col min="11023" max="11025" width="9.1796875" style="13" customWidth="1"/>
    <col min="11026" max="11026" width="10.1796875" style="13" customWidth="1"/>
    <col min="11027" max="11027" width="10.7265625" style="13" customWidth="1"/>
    <col min="11028" max="11028" width="10" style="13" customWidth="1"/>
    <col min="11029" max="11029" width="9.453125" style="13" customWidth="1"/>
    <col min="11030" max="11031" width="10.7265625" style="13" customWidth="1"/>
    <col min="11032" max="11032" width="9.26953125" style="13" customWidth="1"/>
    <col min="11033" max="11037" width="10.7265625" style="13" customWidth="1"/>
    <col min="11038" max="11038" width="10.453125" style="13" customWidth="1"/>
    <col min="11039" max="11041" width="8.81640625" style="13" customWidth="1"/>
    <col min="11042" max="11043" width="10.1796875" style="13" customWidth="1"/>
    <col min="11044" max="11046" width="9.54296875" style="13" customWidth="1"/>
    <col min="11047" max="11047" width="10.1796875" style="13" customWidth="1"/>
    <col min="11048" max="11052" width="0" style="13" hidden="1" customWidth="1"/>
    <col min="11053" max="11053" width="10.1796875" style="13" customWidth="1"/>
    <col min="11054" max="11056" width="9.54296875" style="13" customWidth="1"/>
    <col min="11057" max="11057" width="10.1796875" style="13" customWidth="1"/>
    <col min="11058" max="11069" width="0" style="13" hidden="1" customWidth="1"/>
    <col min="11070" max="11070" width="10.1796875" style="13" customWidth="1"/>
    <col min="11071" max="11072" width="9.81640625" style="13" customWidth="1"/>
    <col min="11073" max="11073" width="12.54296875" style="13" customWidth="1"/>
    <col min="11074" max="11074" width="9.81640625" style="13" customWidth="1"/>
    <col min="11075" max="11075" width="12.54296875" style="13" customWidth="1"/>
    <col min="11076" max="11076" width="10.1796875" style="13" customWidth="1"/>
    <col min="11077" max="11077" width="9.453125" style="13" customWidth="1"/>
    <col min="11078" max="11274" width="9.1796875" style="13"/>
    <col min="11275" max="11275" width="5.1796875" style="13" customWidth="1"/>
    <col min="11276" max="11276" width="24" style="13" customWidth="1"/>
    <col min="11277" max="11277" width="7.7265625" style="13" customWidth="1"/>
    <col min="11278" max="11278" width="9" style="13" customWidth="1"/>
    <col min="11279" max="11281" width="9.1796875" style="13" customWidth="1"/>
    <col min="11282" max="11282" width="10.1796875" style="13" customWidth="1"/>
    <col min="11283" max="11283" width="10.7265625" style="13" customWidth="1"/>
    <col min="11284" max="11284" width="10" style="13" customWidth="1"/>
    <col min="11285" max="11285" width="9.453125" style="13" customWidth="1"/>
    <col min="11286" max="11287" width="10.7265625" style="13" customWidth="1"/>
    <col min="11288" max="11288" width="9.26953125" style="13" customWidth="1"/>
    <col min="11289" max="11293" width="10.7265625" style="13" customWidth="1"/>
    <col min="11294" max="11294" width="10.453125" style="13" customWidth="1"/>
    <col min="11295" max="11297" width="8.81640625" style="13" customWidth="1"/>
    <col min="11298" max="11299" width="10.1796875" style="13" customWidth="1"/>
    <col min="11300" max="11302" width="9.54296875" style="13" customWidth="1"/>
    <col min="11303" max="11303" width="10.1796875" style="13" customWidth="1"/>
    <col min="11304" max="11308" width="0" style="13" hidden="1" customWidth="1"/>
    <col min="11309" max="11309" width="10.1796875" style="13" customWidth="1"/>
    <col min="11310" max="11312" width="9.54296875" style="13" customWidth="1"/>
    <col min="11313" max="11313" width="10.1796875" style="13" customWidth="1"/>
    <col min="11314" max="11325" width="0" style="13" hidden="1" customWidth="1"/>
    <col min="11326" max="11326" width="10.1796875" style="13" customWidth="1"/>
    <col min="11327" max="11328" width="9.81640625" style="13" customWidth="1"/>
    <col min="11329" max="11329" width="12.54296875" style="13" customWidth="1"/>
    <col min="11330" max="11330" width="9.81640625" style="13" customWidth="1"/>
    <col min="11331" max="11331" width="12.54296875" style="13" customWidth="1"/>
    <col min="11332" max="11332" width="10.1796875" style="13" customWidth="1"/>
    <col min="11333" max="11333" width="9.453125" style="13" customWidth="1"/>
    <col min="11334" max="11530" width="9.1796875" style="13"/>
    <col min="11531" max="11531" width="5.1796875" style="13" customWidth="1"/>
    <col min="11532" max="11532" width="24" style="13" customWidth="1"/>
    <col min="11533" max="11533" width="7.7265625" style="13" customWidth="1"/>
    <col min="11534" max="11534" width="9" style="13" customWidth="1"/>
    <col min="11535" max="11537" width="9.1796875" style="13" customWidth="1"/>
    <col min="11538" max="11538" width="10.1796875" style="13" customWidth="1"/>
    <col min="11539" max="11539" width="10.7265625" style="13" customWidth="1"/>
    <col min="11540" max="11540" width="10" style="13" customWidth="1"/>
    <col min="11541" max="11541" width="9.453125" style="13" customWidth="1"/>
    <col min="11542" max="11543" width="10.7265625" style="13" customWidth="1"/>
    <col min="11544" max="11544" width="9.26953125" style="13" customWidth="1"/>
    <col min="11545" max="11549" width="10.7265625" style="13" customWidth="1"/>
    <col min="11550" max="11550" width="10.453125" style="13" customWidth="1"/>
    <col min="11551" max="11553" width="8.81640625" style="13" customWidth="1"/>
    <col min="11554" max="11555" width="10.1796875" style="13" customWidth="1"/>
    <col min="11556" max="11558" width="9.54296875" style="13" customWidth="1"/>
    <col min="11559" max="11559" width="10.1796875" style="13" customWidth="1"/>
    <col min="11560" max="11564" width="0" style="13" hidden="1" customWidth="1"/>
    <col min="11565" max="11565" width="10.1796875" style="13" customWidth="1"/>
    <col min="11566" max="11568" width="9.54296875" style="13" customWidth="1"/>
    <col min="11569" max="11569" width="10.1796875" style="13" customWidth="1"/>
    <col min="11570" max="11581" width="0" style="13" hidden="1" customWidth="1"/>
    <col min="11582" max="11582" width="10.1796875" style="13" customWidth="1"/>
    <col min="11583" max="11584" width="9.81640625" style="13" customWidth="1"/>
    <col min="11585" max="11585" width="12.54296875" style="13" customWidth="1"/>
    <col min="11586" max="11586" width="9.81640625" style="13" customWidth="1"/>
    <col min="11587" max="11587" width="12.54296875" style="13" customWidth="1"/>
    <col min="11588" max="11588" width="10.1796875" style="13" customWidth="1"/>
    <col min="11589" max="11589" width="9.453125" style="13" customWidth="1"/>
    <col min="11590" max="11786" width="9.1796875" style="13"/>
    <col min="11787" max="11787" width="5.1796875" style="13" customWidth="1"/>
    <col min="11788" max="11788" width="24" style="13" customWidth="1"/>
    <col min="11789" max="11789" width="7.7265625" style="13" customWidth="1"/>
    <col min="11790" max="11790" width="9" style="13" customWidth="1"/>
    <col min="11791" max="11793" width="9.1796875" style="13" customWidth="1"/>
    <col min="11794" max="11794" width="10.1796875" style="13" customWidth="1"/>
    <col min="11795" max="11795" width="10.7265625" style="13" customWidth="1"/>
    <col min="11796" max="11796" width="10" style="13" customWidth="1"/>
    <col min="11797" max="11797" width="9.453125" style="13" customWidth="1"/>
    <col min="11798" max="11799" width="10.7265625" style="13" customWidth="1"/>
    <col min="11800" max="11800" width="9.26953125" style="13" customWidth="1"/>
    <col min="11801" max="11805" width="10.7265625" style="13" customWidth="1"/>
    <col min="11806" max="11806" width="10.453125" style="13" customWidth="1"/>
    <col min="11807" max="11809" width="8.81640625" style="13" customWidth="1"/>
    <col min="11810" max="11811" width="10.1796875" style="13" customWidth="1"/>
    <col min="11812" max="11814" width="9.54296875" style="13" customWidth="1"/>
    <col min="11815" max="11815" width="10.1796875" style="13" customWidth="1"/>
    <col min="11816" max="11820" width="0" style="13" hidden="1" customWidth="1"/>
    <col min="11821" max="11821" width="10.1796875" style="13" customWidth="1"/>
    <col min="11822" max="11824" width="9.54296875" style="13" customWidth="1"/>
    <col min="11825" max="11825" width="10.1796875" style="13" customWidth="1"/>
    <col min="11826" max="11837" width="0" style="13" hidden="1" customWidth="1"/>
    <col min="11838" max="11838" width="10.1796875" style="13" customWidth="1"/>
    <col min="11839" max="11840" width="9.81640625" style="13" customWidth="1"/>
    <col min="11841" max="11841" width="12.54296875" style="13" customWidth="1"/>
    <col min="11842" max="11842" width="9.81640625" style="13" customWidth="1"/>
    <col min="11843" max="11843" width="12.54296875" style="13" customWidth="1"/>
    <col min="11844" max="11844" width="10.1796875" style="13" customWidth="1"/>
    <col min="11845" max="11845" width="9.453125" style="13" customWidth="1"/>
    <col min="11846" max="12042" width="9.1796875" style="13"/>
    <col min="12043" max="12043" width="5.1796875" style="13" customWidth="1"/>
    <col min="12044" max="12044" width="24" style="13" customWidth="1"/>
    <col min="12045" max="12045" width="7.7265625" style="13" customWidth="1"/>
    <col min="12046" max="12046" width="9" style="13" customWidth="1"/>
    <col min="12047" max="12049" width="9.1796875" style="13" customWidth="1"/>
    <col min="12050" max="12050" width="10.1796875" style="13" customWidth="1"/>
    <col min="12051" max="12051" width="10.7265625" style="13" customWidth="1"/>
    <col min="12052" max="12052" width="10" style="13" customWidth="1"/>
    <col min="12053" max="12053" width="9.453125" style="13" customWidth="1"/>
    <col min="12054" max="12055" width="10.7265625" style="13" customWidth="1"/>
    <col min="12056" max="12056" width="9.26953125" style="13" customWidth="1"/>
    <col min="12057" max="12061" width="10.7265625" style="13" customWidth="1"/>
    <col min="12062" max="12062" width="10.453125" style="13" customWidth="1"/>
    <col min="12063" max="12065" width="8.81640625" style="13" customWidth="1"/>
    <col min="12066" max="12067" width="10.1796875" style="13" customWidth="1"/>
    <col min="12068" max="12070" width="9.54296875" style="13" customWidth="1"/>
    <col min="12071" max="12071" width="10.1796875" style="13" customWidth="1"/>
    <col min="12072" max="12076" width="0" style="13" hidden="1" customWidth="1"/>
    <col min="12077" max="12077" width="10.1796875" style="13" customWidth="1"/>
    <col min="12078" max="12080" width="9.54296875" style="13" customWidth="1"/>
    <col min="12081" max="12081" width="10.1796875" style="13" customWidth="1"/>
    <col min="12082" max="12093" width="0" style="13" hidden="1" customWidth="1"/>
    <col min="12094" max="12094" width="10.1796875" style="13" customWidth="1"/>
    <col min="12095" max="12096" width="9.81640625" style="13" customWidth="1"/>
    <col min="12097" max="12097" width="12.54296875" style="13" customWidth="1"/>
    <col min="12098" max="12098" width="9.81640625" style="13" customWidth="1"/>
    <col min="12099" max="12099" width="12.54296875" style="13" customWidth="1"/>
    <col min="12100" max="12100" width="10.1796875" style="13" customWidth="1"/>
    <col min="12101" max="12101" width="9.453125" style="13" customWidth="1"/>
    <col min="12102" max="12298" width="9.1796875" style="13"/>
    <col min="12299" max="12299" width="5.1796875" style="13" customWidth="1"/>
    <col min="12300" max="12300" width="24" style="13" customWidth="1"/>
    <col min="12301" max="12301" width="7.7265625" style="13" customWidth="1"/>
    <col min="12302" max="12302" width="9" style="13" customWidth="1"/>
    <col min="12303" max="12305" width="9.1796875" style="13" customWidth="1"/>
    <col min="12306" max="12306" width="10.1796875" style="13" customWidth="1"/>
    <col min="12307" max="12307" width="10.7265625" style="13" customWidth="1"/>
    <col min="12308" max="12308" width="10" style="13" customWidth="1"/>
    <col min="12309" max="12309" width="9.453125" style="13" customWidth="1"/>
    <col min="12310" max="12311" width="10.7265625" style="13" customWidth="1"/>
    <col min="12312" max="12312" width="9.26953125" style="13" customWidth="1"/>
    <col min="12313" max="12317" width="10.7265625" style="13" customWidth="1"/>
    <col min="12318" max="12318" width="10.453125" style="13" customWidth="1"/>
    <col min="12319" max="12321" width="8.81640625" style="13" customWidth="1"/>
    <col min="12322" max="12323" width="10.1796875" style="13" customWidth="1"/>
    <col min="12324" max="12326" width="9.54296875" style="13" customWidth="1"/>
    <col min="12327" max="12327" width="10.1796875" style="13" customWidth="1"/>
    <col min="12328" max="12332" width="0" style="13" hidden="1" customWidth="1"/>
    <col min="12333" max="12333" width="10.1796875" style="13" customWidth="1"/>
    <col min="12334" max="12336" width="9.54296875" style="13" customWidth="1"/>
    <col min="12337" max="12337" width="10.1796875" style="13" customWidth="1"/>
    <col min="12338" max="12349" width="0" style="13" hidden="1" customWidth="1"/>
    <col min="12350" max="12350" width="10.1796875" style="13" customWidth="1"/>
    <col min="12351" max="12352" width="9.81640625" style="13" customWidth="1"/>
    <col min="12353" max="12353" width="12.54296875" style="13" customWidth="1"/>
    <col min="12354" max="12354" width="9.81640625" style="13" customWidth="1"/>
    <col min="12355" max="12355" width="12.54296875" style="13" customWidth="1"/>
    <col min="12356" max="12356" width="10.1796875" style="13" customWidth="1"/>
    <col min="12357" max="12357" width="9.453125" style="13" customWidth="1"/>
    <col min="12358" max="12554" width="9.1796875" style="13"/>
    <col min="12555" max="12555" width="5.1796875" style="13" customWidth="1"/>
    <col min="12556" max="12556" width="24" style="13" customWidth="1"/>
    <col min="12557" max="12557" width="7.7265625" style="13" customWidth="1"/>
    <col min="12558" max="12558" width="9" style="13" customWidth="1"/>
    <col min="12559" max="12561" width="9.1796875" style="13" customWidth="1"/>
    <col min="12562" max="12562" width="10.1796875" style="13" customWidth="1"/>
    <col min="12563" max="12563" width="10.7265625" style="13" customWidth="1"/>
    <col min="12564" max="12564" width="10" style="13" customWidth="1"/>
    <col min="12565" max="12565" width="9.453125" style="13" customWidth="1"/>
    <col min="12566" max="12567" width="10.7265625" style="13" customWidth="1"/>
    <col min="12568" max="12568" width="9.26953125" style="13" customWidth="1"/>
    <col min="12569" max="12573" width="10.7265625" style="13" customWidth="1"/>
    <col min="12574" max="12574" width="10.453125" style="13" customWidth="1"/>
    <col min="12575" max="12577" width="8.81640625" style="13" customWidth="1"/>
    <col min="12578" max="12579" width="10.1796875" style="13" customWidth="1"/>
    <col min="12580" max="12582" width="9.54296875" style="13" customWidth="1"/>
    <col min="12583" max="12583" width="10.1796875" style="13" customWidth="1"/>
    <col min="12584" max="12588" width="0" style="13" hidden="1" customWidth="1"/>
    <col min="12589" max="12589" width="10.1796875" style="13" customWidth="1"/>
    <col min="12590" max="12592" width="9.54296875" style="13" customWidth="1"/>
    <col min="12593" max="12593" width="10.1796875" style="13" customWidth="1"/>
    <col min="12594" max="12605" width="0" style="13" hidden="1" customWidth="1"/>
    <col min="12606" max="12606" width="10.1796875" style="13" customWidth="1"/>
    <col min="12607" max="12608" width="9.81640625" style="13" customWidth="1"/>
    <col min="12609" max="12609" width="12.54296875" style="13" customWidth="1"/>
    <col min="12610" max="12610" width="9.81640625" style="13" customWidth="1"/>
    <col min="12611" max="12611" width="12.54296875" style="13" customWidth="1"/>
    <col min="12612" max="12612" width="10.1796875" style="13" customWidth="1"/>
    <col min="12613" max="12613" width="9.453125" style="13" customWidth="1"/>
    <col min="12614" max="12810" width="9.1796875" style="13"/>
    <col min="12811" max="12811" width="5.1796875" style="13" customWidth="1"/>
    <col min="12812" max="12812" width="24" style="13" customWidth="1"/>
    <col min="12813" max="12813" width="7.7265625" style="13" customWidth="1"/>
    <col min="12814" max="12814" width="9" style="13" customWidth="1"/>
    <col min="12815" max="12817" width="9.1796875" style="13" customWidth="1"/>
    <col min="12818" max="12818" width="10.1796875" style="13" customWidth="1"/>
    <col min="12819" max="12819" width="10.7265625" style="13" customWidth="1"/>
    <col min="12820" max="12820" width="10" style="13" customWidth="1"/>
    <col min="12821" max="12821" width="9.453125" style="13" customWidth="1"/>
    <col min="12822" max="12823" width="10.7265625" style="13" customWidth="1"/>
    <col min="12824" max="12824" width="9.26953125" style="13" customWidth="1"/>
    <col min="12825" max="12829" width="10.7265625" style="13" customWidth="1"/>
    <col min="12830" max="12830" width="10.453125" style="13" customWidth="1"/>
    <col min="12831" max="12833" width="8.81640625" style="13" customWidth="1"/>
    <col min="12834" max="12835" width="10.1796875" style="13" customWidth="1"/>
    <col min="12836" max="12838" width="9.54296875" style="13" customWidth="1"/>
    <col min="12839" max="12839" width="10.1796875" style="13" customWidth="1"/>
    <col min="12840" max="12844" width="0" style="13" hidden="1" customWidth="1"/>
    <col min="12845" max="12845" width="10.1796875" style="13" customWidth="1"/>
    <col min="12846" max="12848" width="9.54296875" style="13" customWidth="1"/>
    <col min="12849" max="12849" width="10.1796875" style="13" customWidth="1"/>
    <col min="12850" max="12861" width="0" style="13" hidden="1" customWidth="1"/>
    <col min="12862" max="12862" width="10.1796875" style="13" customWidth="1"/>
    <col min="12863" max="12864" width="9.81640625" style="13" customWidth="1"/>
    <col min="12865" max="12865" width="12.54296875" style="13" customWidth="1"/>
    <col min="12866" max="12866" width="9.81640625" style="13" customWidth="1"/>
    <col min="12867" max="12867" width="12.54296875" style="13" customWidth="1"/>
    <col min="12868" max="12868" width="10.1796875" style="13" customWidth="1"/>
    <col min="12869" max="12869" width="9.453125" style="13" customWidth="1"/>
    <col min="12870" max="13066" width="9.1796875" style="13"/>
    <col min="13067" max="13067" width="5.1796875" style="13" customWidth="1"/>
    <col min="13068" max="13068" width="24" style="13" customWidth="1"/>
    <col min="13069" max="13069" width="7.7265625" style="13" customWidth="1"/>
    <col min="13070" max="13070" width="9" style="13" customWidth="1"/>
    <col min="13071" max="13073" width="9.1796875" style="13" customWidth="1"/>
    <col min="13074" max="13074" width="10.1796875" style="13" customWidth="1"/>
    <col min="13075" max="13075" width="10.7265625" style="13" customWidth="1"/>
    <col min="13076" max="13076" width="10" style="13" customWidth="1"/>
    <col min="13077" max="13077" width="9.453125" style="13" customWidth="1"/>
    <col min="13078" max="13079" width="10.7265625" style="13" customWidth="1"/>
    <col min="13080" max="13080" width="9.26953125" style="13" customWidth="1"/>
    <col min="13081" max="13085" width="10.7265625" style="13" customWidth="1"/>
    <col min="13086" max="13086" width="10.453125" style="13" customWidth="1"/>
    <col min="13087" max="13089" width="8.81640625" style="13" customWidth="1"/>
    <col min="13090" max="13091" width="10.1796875" style="13" customWidth="1"/>
    <col min="13092" max="13094" width="9.54296875" style="13" customWidth="1"/>
    <col min="13095" max="13095" width="10.1796875" style="13" customWidth="1"/>
    <col min="13096" max="13100" width="0" style="13" hidden="1" customWidth="1"/>
    <col min="13101" max="13101" width="10.1796875" style="13" customWidth="1"/>
    <col min="13102" max="13104" width="9.54296875" style="13" customWidth="1"/>
    <col min="13105" max="13105" width="10.1796875" style="13" customWidth="1"/>
    <col min="13106" max="13117" width="0" style="13" hidden="1" customWidth="1"/>
    <col min="13118" max="13118" width="10.1796875" style="13" customWidth="1"/>
    <col min="13119" max="13120" width="9.81640625" style="13" customWidth="1"/>
    <col min="13121" max="13121" width="12.54296875" style="13" customWidth="1"/>
    <col min="13122" max="13122" width="9.81640625" style="13" customWidth="1"/>
    <col min="13123" max="13123" width="12.54296875" style="13" customWidth="1"/>
    <col min="13124" max="13124" width="10.1796875" style="13" customWidth="1"/>
    <col min="13125" max="13125" width="9.453125" style="13" customWidth="1"/>
    <col min="13126" max="13322" width="9.1796875" style="13"/>
    <col min="13323" max="13323" width="5.1796875" style="13" customWidth="1"/>
    <col min="13324" max="13324" width="24" style="13" customWidth="1"/>
    <col min="13325" max="13325" width="7.7265625" style="13" customWidth="1"/>
    <col min="13326" max="13326" width="9" style="13" customWidth="1"/>
    <col min="13327" max="13329" width="9.1796875" style="13" customWidth="1"/>
    <col min="13330" max="13330" width="10.1796875" style="13" customWidth="1"/>
    <col min="13331" max="13331" width="10.7265625" style="13" customWidth="1"/>
    <col min="13332" max="13332" width="10" style="13" customWidth="1"/>
    <col min="13333" max="13333" width="9.453125" style="13" customWidth="1"/>
    <col min="13334" max="13335" width="10.7265625" style="13" customWidth="1"/>
    <col min="13336" max="13336" width="9.26953125" style="13" customWidth="1"/>
    <col min="13337" max="13341" width="10.7265625" style="13" customWidth="1"/>
    <col min="13342" max="13342" width="10.453125" style="13" customWidth="1"/>
    <col min="13343" max="13345" width="8.81640625" style="13" customWidth="1"/>
    <col min="13346" max="13347" width="10.1796875" style="13" customWidth="1"/>
    <col min="13348" max="13350" width="9.54296875" style="13" customWidth="1"/>
    <col min="13351" max="13351" width="10.1796875" style="13" customWidth="1"/>
    <col min="13352" max="13356" width="0" style="13" hidden="1" customWidth="1"/>
    <col min="13357" max="13357" width="10.1796875" style="13" customWidth="1"/>
    <col min="13358" max="13360" width="9.54296875" style="13" customWidth="1"/>
    <col min="13361" max="13361" width="10.1796875" style="13" customWidth="1"/>
    <col min="13362" max="13373" width="0" style="13" hidden="1" customWidth="1"/>
    <col min="13374" max="13374" width="10.1796875" style="13" customWidth="1"/>
    <col min="13375" max="13376" width="9.81640625" style="13" customWidth="1"/>
    <col min="13377" max="13377" width="12.54296875" style="13" customWidth="1"/>
    <col min="13378" max="13378" width="9.81640625" style="13" customWidth="1"/>
    <col min="13379" max="13379" width="12.54296875" style="13" customWidth="1"/>
    <col min="13380" max="13380" width="10.1796875" style="13" customWidth="1"/>
    <col min="13381" max="13381" width="9.453125" style="13" customWidth="1"/>
    <col min="13382" max="13578" width="9.1796875" style="13"/>
    <col min="13579" max="13579" width="5.1796875" style="13" customWidth="1"/>
    <col min="13580" max="13580" width="24" style="13" customWidth="1"/>
    <col min="13581" max="13581" width="7.7265625" style="13" customWidth="1"/>
    <col min="13582" max="13582" width="9" style="13" customWidth="1"/>
    <col min="13583" max="13585" width="9.1796875" style="13" customWidth="1"/>
    <col min="13586" max="13586" width="10.1796875" style="13" customWidth="1"/>
    <col min="13587" max="13587" width="10.7265625" style="13" customWidth="1"/>
    <col min="13588" max="13588" width="10" style="13" customWidth="1"/>
    <col min="13589" max="13589" width="9.453125" style="13" customWidth="1"/>
    <col min="13590" max="13591" width="10.7265625" style="13" customWidth="1"/>
    <col min="13592" max="13592" width="9.26953125" style="13" customWidth="1"/>
    <col min="13593" max="13597" width="10.7265625" style="13" customWidth="1"/>
    <col min="13598" max="13598" width="10.453125" style="13" customWidth="1"/>
    <col min="13599" max="13601" width="8.81640625" style="13" customWidth="1"/>
    <col min="13602" max="13603" width="10.1796875" style="13" customWidth="1"/>
    <col min="13604" max="13606" width="9.54296875" style="13" customWidth="1"/>
    <col min="13607" max="13607" width="10.1796875" style="13" customWidth="1"/>
    <col min="13608" max="13612" width="0" style="13" hidden="1" customWidth="1"/>
    <col min="13613" max="13613" width="10.1796875" style="13" customWidth="1"/>
    <col min="13614" max="13616" width="9.54296875" style="13" customWidth="1"/>
    <col min="13617" max="13617" width="10.1796875" style="13" customWidth="1"/>
    <col min="13618" max="13629" width="0" style="13" hidden="1" customWidth="1"/>
    <col min="13630" max="13630" width="10.1796875" style="13" customWidth="1"/>
    <col min="13631" max="13632" width="9.81640625" style="13" customWidth="1"/>
    <col min="13633" max="13633" width="12.54296875" style="13" customWidth="1"/>
    <col min="13634" max="13634" width="9.81640625" style="13" customWidth="1"/>
    <col min="13635" max="13635" width="12.54296875" style="13" customWidth="1"/>
    <col min="13636" max="13636" width="10.1796875" style="13" customWidth="1"/>
    <col min="13637" max="13637" width="9.453125" style="13" customWidth="1"/>
    <col min="13638" max="13834" width="9.1796875" style="13"/>
    <col min="13835" max="13835" width="5.1796875" style="13" customWidth="1"/>
    <col min="13836" max="13836" width="24" style="13" customWidth="1"/>
    <col min="13837" max="13837" width="7.7265625" style="13" customWidth="1"/>
    <col min="13838" max="13838" width="9" style="13" customWidth="1"/>
    <col min="13839" max="13841" width="9.1796875" style="13" customWidth="1"/>
    <col min="13842" max="13842" width="10.1796875" style="13" customWidth="1"/>
    <col min="13843" max="13843" width="10.7265625" style="13" customWidth="1"/>
    <col min="13844" max="13844" width="10" style="13" customWidth="1"/>
    <col min="13845" max="13845" width="9.453125" style="13" customWidth="1"/>
    <col min="13846" max="13847" width="10.7265625" style="13" customWidth="1"/>
    <col min="13848" max="13848" width="9.26953125" style="13" customWidth="1"/>
    <col min="13849" max="13853" width="10.7265625" style="13" customWidth="1"/>
    <col min="13854" max="13854" width="10.453125" style="13" customWidth="1"/>
    <col min="13855" max="13857" width="8.81640625" style="13" customWidth="1"/>
    <col min="13858" max="13859" width="10.1796875" style="13" customWidth="1"/>
    <col min="13860" max="13862" width="9.54296875" style="13" customWidth="1"/>
    <col min="13863" max="13863" width="10.1796875" style="13" customWidth="1"/>
    <col min="13864" max="13868" width="0" style="13" hidden="1" customWidth="1"/>
    <col min="13869" max="13869" width="10.1796875" style="13" customWidth="1"/>
    <col min="13870" max="13872" width="9.54296875" style="13" customWidth="1"/>
    <col min="13873" max="13873" width="10.1796875" style="13" customWidth="1"/>
    <col min="13874" max="13885" width="0" style="13" hidden="1" customWidth="1"/>
    <col min="13886" max="13886" width="10.1796875" style="13" customWidth="1"/>
    <col min="13887" max="13888" width="9.81640625" style="13" customWidth="1"/>
    <col min="13889" max="13889" width="12.54296875" style="13" customWidth="1"/>
    <col min="13890" max="13890" width="9.81640625" style="13" customWidth="1"/>
    <col min="13891" max="13891" width="12.54296875" style="13" customWidth="1"/>
    <col min="13892" max="13892" width="10.1796875" style="13" customWidth="1"/>
    <col min="13893" max="13893" width="9.453125" style="13" customWidth="1"/>
    <col min="13894" max="14090" width="9.1796875" style="13"/>
    <col min="14091" max="14091" width="5.1796875" style="13" customWidth="1"/>
    <col min="14092" max="14092" width="24" style="13" customWidth="1"/>
    <col min="14093" max="14093" width="7.7265625" style="13" customWidth="1"/>
    <col min="14094" max="14094" width="9" style="13" customWidth="1"/>
    <col min="14095" max="14097" width="9.1796875" style="13" customWidth="1"/>
    <col min="14098" max="14098" width="10.1796875" style="13" customWidth="1"/>
    <col min="14099" max="14099" width="10.7265625" style="13" customWidth="1"/>
    <col min="14100" max="14100" width="10" style="13" customWidth="1"/>
    <col min="14101" max="14101" width="9.453125" style="13" customWidth="1"/>
    <col min="14102" max="14103" width="10.7265625" style="13" customWidth="1"/>
    <col min="14104" max="14104" width="9.26953125" style="13" customWidth="1"/>
    <col min="14105" max="14109" width="10.7265625" style="13" customWidth="1"/>
    <col min="14110" max="14110" width="10.453125" style="13" customWidth="1"/>
    <col min="14111" max="14113" width="8.81640625" style="13" customWidth="1"/>
    <col min="14114" max="14115" width="10.1796875" style="13" customWidth="1"/>
    <col min="14116" max="14118" width="9.54296875" style="13" customWidth="1"/>
    <col min="14119" max="14119" width="10.1796875" style="13" customWidth="1"/>
    <col min="14120" max="14124" width="0" style="13" hidden="1" customWidth="1"/>
    <col min="14125" max="14125" width="10.1796875" style="13" customWidth="1"/>
    <col min="14126" max="14128" width="9.54296875" style="13" customWidth="1"/>
    <col min="14129" max="14129" width="10.1796875" style="13" customWidth="1"/>
    <col min="14130" max="14141" width="0" style="13" hidden="1" customWidth="1"/>
    <col min="14142" max="14142" width="10.1796875" style="13" customWidth="1"/>
    <col min="14143" max="14144" width="9.81640625" style="13" customWidth="1"/>
    <col min="14145" max="14145" width="12.54296875" style="13" customWidth="1"/>
    <col min="14146" max="14146" width="9.81640625" style="13" customWidth="1"/>
    <col min="14147" max="14147" width="12.54296875" style="13" customWidth="1"/>
    <col min="14148" max="14148" width="10.1796875" style="13" customWidth="1"/>
    <col min="14149" max="14149" width="9.453125" style="13" customWidth="1"/>
    <col min="14150" max="14346" width="9.1796875" style="13"/>
    <col min="14347" max="14347" width="5.1796875" style="13" customWidth="1"/>
    <col min="14348" max="14348" width="24" style="13" customWidth="1"/>
    <col min="14349" max="14349" width="7.7265625" style="13" customWidth="1"/>
    <col min="14350" max="14350" width="9" style="13" customWidth="1"/>
    <col min="14351" max="14353" width="9.1796875" style="13" customWidth="1"/>
    <col min="14354" max="14354" width="10.1796875" style="13" customWidth="1"/>
    <col min="14355" max="14355" width="10.7265625" style="13" customWidth="1"/>
    <col min="14356" max="14356" width="10" style="13" customWidth="1"/>
    <col min="14357" max="14357" width="9.453125" style="13" customWidth="1"/>
    <col min="14358" max="14359" width="10.7265625" style="13" customWidth="1"/>
    <col min="14360" max="14360" width="9.26953125" style="13" customWidth="1"/>
    <col min="14361" max="14365" width="10.7265625" style="13" customWidth="1"/>
    <col min="14366" max="14366" width="10.453125" style="13" customWidth="1"/>
    <col min="14367" max="14369" width="8.81640625" style="13" customWidth="1"/>
    <col min="14370" max="14371" width="10.1796875" style="13" customWidth="1"/>
    <col min="14372" max="14374" width="9.54296875" style="13" customWidth="1"/>
    <col min="14375" max="14375" width="10.1796875" style="13" customWidth="1"/>
    <col min="14376" max="14380" width="0" style="13" hidden="1" customWidth="1"/>
    <col min="14381" max="14381" width="10.1796875" style="13" customWidth="1"/>
    <col min="14382" max="14384" width="9.54296875" style="13" customWidth="1"/>
    <col min="14385" max="14385" width="10.1796875" style="13" customWidth="1"/>
    <col min="14386" max="14397" width="0" style="13" hidden="1" customWidth="1"/>
    <col min="14398" max="14398" width="10.1796875" style="13" customWidth="1"/>
    <col min="14399" max="14400" width="9.81640625" style="13" customWidth="1"/>
    <col min="14401" max="14401" width="12.54296875" style="13" customWidth="1"/>
    <col min="14402" max="14402" width="9.81640625" style="13" customWidth="1"/>
    <col min="14403" max="14403" width="12.54296875" style="13" customWidth="1"/>
    <col min="14404" max="14404" width="10.1796875" style="13" customWidth="1"/>
    <col min="14405" max="14405" width="9.453125" style="13" customWidth="1"/>
    <col min="14406" max="14602" width="9.1796875" style="13"/>
    <col min="14603" max="14603" width="5.1796875" style="13" customWidth="1"/>
    <col min="14604" max="14604" width="24" style="13" customWidth="1"/>
    <col min="14605" max="14605" width="7.7265625" style="13" customWidth="1"/>
    <col min="14606" max="14606" width="9" style="13" customWidth="1"/>
    <col min="14607" max="14609" width="9.1796875" style="13" customWidth="1"/>
    <col min="14610" max="14610" width="10.1796875" style="13" customWidth="1"/>
    <col min="14611" max="14611" width="10.7265625" style="13" customWidth="1"/>
    <col min="14612" max="14612" width="10" style="13" customWidth="1"/>
    <col min="14613" max="14613" width="9.453125" style="13" customWidth="1"/>
    <col min="14614" max="14615" width="10.7265625" style="13" customWidth="1"/>
    <col min="14616" max="14616" width="9.26953125" style="13" customWidth="1"/>
    <col min="14617" max="14621" width="10.7265625" style="13" customWidth="1"/>
    <col min="14622" max="14622" width="10.453125" style="13" customWidth="1"/>
    <col min="14623" max="14625" width="8.81640625" style="13" customWidth="1"/>
    <col min="14626" max="14627" width="10.1796875" style="13" customWidth="1"/>
    <col min="14628" max="14630" width="9.54296875" style="13" customWidth="1"/>
    <col min="14631" max="14631" width="10.1796875" style="13" customWidth="1"/>
    <col min="14632" max="14636" width="0" style="13" hidden="1" customWidth="1"/>
    <col min="14637" max="14637" width="10.1796875" style="13" customWidth="1"/>
    <col min="14638" max="14640" width="9.54296875" style="13" customWidth="1"/>
    <col min="14641" max="14641" width="10.1796875" style="13" customWidth="1"/>
    <col min="14642" max="14653" width="0" style="13" hidden="1" customWidth="1"/>
    <col min="14654" max="14654" width="10.1796875" style="13" customWidth="1"/>
    <col min="14655" max="14656" width="9.81640625" style="13" customWidth="1"/>
    <col min="14657" max="14657" width="12.54296875" style="13" customWidth="1"/>
    <col min="14658" max="14658" width="9.81640625" style="13" customWidth="1"/>
    <col min="14659" max="14659" width="12.54296875" style="13" customWidth="1"/>
    <col min="14660" max="14660" width="10.1796875" style="13" customWidth="1"/>
    <col min="14661" max="14661" width="9.453125" style="13" customWidth="1"/>
    <col min="14662" max="14858" width="9.1796875" style="13"/>
    <col min="14859" max="14859" width="5.1796875" style="13" customWidth="1"/>
    <col min="14860" max="14860" width="24" style="13" customWidth="1"/>
    <col min="14861" max="14861" width="7.7265625" style="13" customWidth="1"/>
    <col min="14862" max="14862" width="9" style="13" customWidth="1"/>
    <col min="14863" max="14865" width="9.1796875" style="13" customWidth="1"/>
    <col min="14866" max="14866" width="10.1796875" style="13" customWidth="1"/>
    <col min="14867" max="14867" width="10.7265625" style="13" customWidth="1"/>
    <col min="14868" max="14868" width="10" style="13" customWidth="1"/>
    <col min="14869" max="14869" width="9.453125" style="13" customWidth="1"/>
    <col min="14870" max="14871" width="10.7265625" style="13" customWidth="1"/>
    <col min="14872" max="14872" width="9.26953125" style="13" customWidth="1"/>
    <col min="14873" max="14877" width="10.7265625" style="13" customWidth="1"/>
    <col min="14878" max="14878" width="10.453125" style="13" customWidth="1"/>
    <col min="14879" max="14881" width="8.81640625" style="13" customWidth="1"/>
    <col min="14882" max="14883" width="10.1796875" style="13" customWidth="1"/>
    <col min="14884" max="14886" width="9.54296875" style="13" customWidth="1"/>
    <col min="14887" max="14887" width="10.1796875" style="13" customWidth="1"/>
    <col min="14888" max="14892" width="0" style="13" hidden="1" customWidth="1"/>
    <col min="14893" max="14893" width="10.1796875" style="13" customWidth="1"/>
    <col min="14894" max="14896" width="9.54296875" style="13" customWidth="1"/>
    <col min="14897" max="14897" width="10.1796875" style="13" customWidth="1"/>
    <col min="14898" max="14909" width="0" style="13" hidden="1" customWidth="1"/>
    <col min="14910" max="14910" width="10.1796875" style="13" customWidth="1"/>
    <col min="14911" max="14912" width="9.81640625" style="13" customWidth="1"/>
    <col min="14913" max="14913" width="12.54296875" style="13" customWidth="1"/>
    <col min="14914" max="14914" width="9.81640625" style="13" customWidth="1"/>
    <col min="14915" max="14915" width="12.54296875" style="13" customWidth="1"/>
    <col min="14916" max="14916" width="10.1796875" style="13" customWidth="1"/>
    <col min="14917" max="14917" width="9.453125" style="13" customWidth="1"/>
    <col min="14918" max="15114" width="9.1796875" style="13"/>
    <col min="15115" max="15115" width="5.1796875" style="13" customWidth="1"/>
    <col min="15116" max="15116" width="24" style="13" customWidth="1"/>
    <col min="15117" max="15117" width="7.7265625" style="13" customWidth="1"/>
    <col min="15118" max="15118" width="9" style="13" customWidth="1"/>
    <col min="15119" max="15121" width="9.1796875" style="13" customWidth="1"/>
    <col min="15122" max="15122" width="10.1796875" style="13" customWidth="1"/>
    <col min="15123" max="15123" width="10.7265625" style="13" customWidth="1"/>
    <col min="15124" max="15124" width="10" style="13" customWidth="1"/>
    <col min="15125" max="15125" width="9.453125" style="13" customWidth="1"/>
    <col min="15126" max="15127" width="10.7265625" style="13" customWidth="1"/>
    <col min="15128" max="15128" width="9.26953125" style="13" customWidth="1"/>
    <col min="15129" max="15133" width="10.7265625" style="13" customWidth="1"/>
    <col min="15134" max="15134" width="10.453125" style="13" customWidth="1"/>
    <col min="15135" max="15137" width="8.81640625" style="13" customWidth="1"/>
    <col min="15138" max="15139" width="10.1796875" style="13" customWidth="1"/>
    <col min="15140" max="15142" width="9.54296875" style="13" customWidth="1"/>
    <col min="15143" max="15143" width="10.1796875" style="13" customWidth="1"/>
    <col min="15144" max="15148" width="0" style="13" hidden="1" customWidth="1"/>
    <col min="15149" max="15149" width="10.1796875" style="13" customWidth="1"/>
    <col min="15150" max="15152" width="9.54296875" style="13" customWidth="1"/>
    <col min="15153" max="15153" width="10.1796875" style="13" customWidth="1"/>
    <col min="15154" max="15165" width="0" style="13" hidden="1" customWidth="1"/>
    <col min="15166" max="15166" width="10.1796875" style="13" customWidth="1"/>
    <col min="15167" max="15168" width="9.81640625" style="13" customWidth="1"/>
    <col min="15169" max="15169" width="12.54296875" style="13" customWidth="1"/>
    <col min="15170" max="15170" width="9.81640625" style="13" customWidth="1"/>
    <col min="15171" max="15171" width="12.54296875" style="13" customWidth="1"/>
    <col min="15172" max="15172" width="10.1796875" style="13" customWidth="1"/>
    <col min="15173" max="15173" width="9.453125" style="13" customWidth="1"/>
    <col min="15174" max="15370" width="9.1796875" style="13"/>
    <col min="15371" max="15371" width="5.1796875" style="13" customWidth="1"/>
    <col min="15372" max="15372" width="24" style="13" customWidth="1"/>
    <col min="15373" max="15373" width="7.7265625" style="13" customWidth="1"/>
    <col min="15374" max="15374" width="9" style="13" customWidth="1"/>
    <col min="15375" max="15377" width="9.1796875" style="13" customWidth="1"/>
    <col min="15378" max="15378" width="10.1796875" style="13" customWidth="1"/>
    <col min="15379" max="15379" width="10.7265625" style="13" customWidth="1"/>
    <col min="15380" max="15380" width="10" style="13" customWidth="1"/>
    <col min="15381" max="15381" width="9.453125" style="13" customWidth="1"/>
    <col min="15382" max="15383" width="10.7265625" style="13" customWidth="1"/>
    <col min="15384" max="15384" width="9.26953125" style="13" customWidth="1"/>
    <col min="15385" max="15389" width="10.7265625" style="13" customWidth="1"/>
    <col min="15390" max="15390" width="10.453125" style="13" customWidth="1"/>
    <col min="15391" max="15393" width="8.81640625" style="13" customWidth="1"/>
    <col min="15394" max="15395" width="10.1796875" style="13" customWidth="1"/>
    <col min="15396" max="15398" width="9.54296875" style="13" customWidth="1"/>
    <col min="15399" max="15399" width="10.1796875" style="13" customWidth="1"/>
    <col min="15400" max="15404" width="0" style="13" hidden="1" customWidth="1"/>
    <col min="15405" max="15405" width="10.1796875" style="13" customWidth="1"/>
    <col min="15406" max="15408" width="9.54296875" style="13" customWidth="1"/>
    <col min="15409" max="15409" width="10.1796875" style="13" customWidth="1"/>
    <col min="15410" max="15421" width="0" style="13" hidden="1" customWidth="1"/>
    <col min="15422" max="15422" width="10.1796875" style="13" customWidth="1"/>
    <col min="15423" max="15424" width="9.81640625" style="13" customWidth="1"/>
    <col min="15425" max="15425" width="12.54296875" style="13" customWidth="1"/>
    <col min="15426" max="15426" width="9.81640625" style="13" customWidth="1"/>
    <col min="15427" max="15427" width="12.54296875" style="13" customWidth="1"/>
    <col min="15428" max="15428" width="10.1796875" style="13" customWidth="1"/>
    <col min="15429" max="15429" width="9.453125" style="13" customWidth="1"/>
    <col min="15430" max="15626" width="9.1796875" style="13"/>
    <col min="15627" max="15627" width="5.1796875" style="13" customWidth="1"/>
    <col min="15628" max="15628" width="24" style="13" customWidth="1"/>
    <col min="15629" max="15629" width="7.7265625" style="13" customWidth="1"/>
    <col min="15630" max="15630" width="9" style="13" customWidth="1"/>
    <col min="15631" max="15633" width="9.1796875" style="13" customWidth="1"/>
    <col min="15634" max="15634" width="10.1796875" style="13" customWidth="1"/>
    <col min="15635" max="15635" width="10.7265625" style="13" customWidth="1"/>
    <col min="15636" max="15636" width="10" style="13" customWidth="1"/>
    <col min="15637" max="15637" width="9.453125" style="13" customWidth="1"/>
    <col min="15638" max="15639" width="10.7265625" style="13" customWidth="1"/>
    <col min="15640" max="15640" width="9.26953125" style="13" customWidth="1"/>
    <col min="15641" max="15645" width="10.7265625" style="13" customWidth="1"/>
    <col min="15646" max="15646" width="10.453125" style="13" customWidth="1"/>
    <col min="15647" max="15649" width="8.81640625" style="13" customWidth="1"/>
    <col min="15650" max="15651" width="10.1796875" style="13" customWidth="1"/>
    <col min="15652" max="15654" width="9.54296875" style="13" customWidth="1"/>
    <col min="15655" max="15655" width="10.1796875" style="13" customWidth="1"/>
    <col min="15656" max="15660" width="0" style="13" hidden="1" customWidth="1"/>
    <col min="15661" max="15661" width="10.1796875" style="13" customWidth="1"/>
    <col min="15662" max="15664" width="9.54296875" style="13" customWidth="1"/>
    <col min="15665" max="15665" width="10.1796875" style="13" customWidth="1"/>
    <col min="15666" max="15677" width="0" style="13" hidden="1" customWidth="1"/>
    <col min="15678" max="15678" width="10.1796875" style="13" customWidth="1"/>
    <col min="15679" max="15680" width="9.81640625" style="13" customWidth="1"/>
    <col min="15681" max="15681" width="12.54296875" style="13" customWidth="1"/>
    <col min="15682" max="15682" width="9.81640625" style="13" customWidth="1"/>
    <col min="15683" max="15683" width="12.54296875" style="13" customWidth="1"/>
    <col min="15684" max="15684" width="10.1796875" style="13" customWidth="1"/>
    <col min="15685" max="15685" width="9.453125" style="13" customWidth="1"/>
    <col min="15686" max="15882" width="9.1796875" style="13"/>
    <col min="15883" max="15883" width="5.1796875" style="13" customWidth="1"/>
    <col min="15884" max="15884" width="24" style="13" customWidth="1"/>
    <col min="15885" max="15885" width="7.7265625" style="13" customWidth="1"/>
    <col min="15886" max="15886" width="9" style="13" customWidth="1"/>
    <col min="15887" max="15889" width="9.1796875" style="13" customWidth="1"/>
    <col min="15890" max="15890" width="10.1796875" style="13" customWidth="1"/>
    <col min="15891" max="15891" width="10.7265625" style="13" customWidth="1"/>
    <col min="15892" max="15892" width="10" style="13" customWidth="1"/>
    <col min="15893" max="15893" width="9.453125" style="13" customWidth="1"/>
    <col min="15894" max="15895" width="10.7265625" style="13" customWidth="1"/>
    <col min="15896" max="15896" width="9.26953125" style="13" customWidth="1"/>
    <col min="15897" max="15901" width="10.7265625" style="13" customWidth="1"/>
    <col min="15902" max="15902" width="10.453125" style="13" customWidth="1"/>
    <col min="15903" max="15905" width="8.81640625" style="13" customWidth="1"/>
    <col min="15906" max="15907" width="10.1796875" style="13" customWidth="1"/>
    <col min="15908" max="15910" width="9.54296875" style="13" customWidth="1"/>
    <col min="15911" max="15911" width="10.1796875" style="13" customWidth="1"/>
    <col min="15912" max="15916" width="0" style="13" hidden="1" customWidth="1"/>
    <col min="15917" max="15917" width="10.1796875" style="13" customWidth="1"/>
    <col min="15918" max="15920" width="9.54296875" style="13" customWidth="1"/>
    <col min="15921" max="15921" width="10.1796875" style="13" customWidth="1"/>
    <col min="15922" max="15933" width="0" style="13" hidden="1" customWidth="1"/>
    <col min="15934" max="15934" width="10.1796875" style="13" customWidth="1"/>
    <col min="15935" max="15936" width="9.81640625" style="13" customWidth="1"/>
    <col min="15937" max="15937" width="12.54296875" style="13" customWidth="1"/>
    <col min="15938" max="15938" width="9.81640625" style="13" customWidth="1"/>
    <col min="15939" max="15939" width="12.54296875" style="13" customWidth="1"/>
    <col min="15940" max="15940" width="10.1796875" style="13" customWidth="1"/>
    <col min="15941" max="15941" width="9.453125" style="13" customWidth="1"/>
    <col min="15942" max="16138" width="9.1796875" style="13"/>
    <col min="16139" max="16139" width="5.1796875" style="13" customWidth="1"/>
    <col min="16140" max="16140" width="24" style="13" customWidth="1"/>
    <col min="16141" max="16141" width="7.7265625" style="13" customWidth="1"/>
    <col min="16142" max="16142" width="9" style="13" customWidth="1"/>
    <col min="16143" max="16145" width="9.1796875" style="13" customWidth="1"/>
    <col min="16146" max="16146" width="10.1796875" style="13" customWidth="1"/>
    <col min="16147" max="16147" width="10.7265625" style="13" customWidth="1"/>
    <col min="16148" max="16148" width="10" style="13" customWidth="1"/>
    <col min="16149" max="16149" width="9.453125" style="13" customWidth="1"/>
    <col min="16150" max="16151" width="10.7265625" style="13" customWidth="1"/>
    <col min="16152" max="16152" width="9.26953125" style="13" customWidth="1"/>
    <col min="16153" max="16157" width="10.7265625" style="13" customWidth="1"/>
    <col min="16158" max="16158" width="10.453125" style="13" customWidth="1"/>
    <col min="16159" max="16161" width="8.81640625" style="13" customWidth="1"/>
    <col min="16162" max="16163" width="10.1796875" style="13" customWidth="1"/>
    <col min="16164" max="16166" width="9.54296875" style="13" customWidth="1"/>
    <col min="16167" max="16167" width="10.1796875" style="13" customWidth="1"/>
    <col min="16168" max="16172" width="0" style="13" hidden="1" customWidth="1"/>
    <col min="16173" max="16173" width="10.1796875" style="13" customWidth="1"/>
    <col min="16174" max="16176" width="9.54296875" style="13" customWidth="1"/>
    <col min="16177" max="16177" width="10.1796875" style="13" customWidth="1"/>
    <col min="16178" max="16189" width="0" style="13" hidden="1" customWidth="1"/>
    <col min="16190" max="16190" width="10.1796875" style="13" customWidth="1"/>
    <col min="16191" max="16192" width="9.81640625" style="13" customWidth="1"/>
    <col min="16193" max="16193" width="12.54296875" style="13" customWidth="1"/>
    <col min="16194" max="16194" width="9.81640625" style="13" customWidth="1"/>
    <col min="16195" max="16195" width="12.54296875" style="13" customWidth="1"/>
    <col min="16196" max="16196" width="10.1796875" style="13" customWidth="1"/>
    <col min="16197" max="16197" width="9.453125" style="13" customWidth="1"/>
    <col min="16198" max="16384" width="9.1796875" style="13"/>
  </cols>
  <sheetData>
    <row r="1" spans="1:72" s="14" customFormat="1" ht="34.5" customHeight="1">
      <c r="A1" s="1387" t="s">
        <v>98</v>
      </c>
      <c r="B1" s="1387"/>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7"/>
      <c r="AF1" s="1387"/>
      <c r="AG1" s="54"/>
      <c r="AH1" s="54"/>
      <c r="AI1" s="54"/>
      <c r="AJ1" s="54"/>
      <c r="AK1" s="54"/>
      <c r="AL1" s="54"/>
      <c r="AM1" s="54"/>
      <c r="AN1" s="54"/>
      <c r="AO1" s="54"/>
      <c r="AP1" s="54"/>
      <c r="AQ1" s="54"/>
      <c r="AR1" s="54"/>
      <c r="AS1" s="54"/>
      <c r="AT1" s="54"/>
      <c r="AU1" s="54"/>
      <c r="AV1" s="54"/>
      <c r="AW1" s="54"/>
      <c r="AX1" s="54"/>
      <c r="AY1" s="55"/>
      <c r="AZ1" s="55"/>
      <c r="BA1" s="55"/>
      <c r="BB1" s="55"/>
      <c r="BC1" s="55"/>
      <c r="BD1" s="55"/>
      <c r="BE1" s="55"/>
      <c r="BF1" s="55"/>
      <c r="BG1" s="55"/>
      <c r="BH1" s="55" t="s">
        <v>0</v>
      </c>
      <c r="BI1" s="55"/>
      <c r="BJ1" s="55"/>
      <c r="BK1" s="55"/>
      <c r="BL1" s="55"/>
      <c r="BM1" s="55"/>
      <c r="BN1" s="55"/>
      <c r="BO1" s="55"/>
      <c r="BP1" s="55"/>
      <c r="BQ1" s="55"/>
      <c r="BR1" s="55"/>
      <c r="BS1" s="55"/>
      <c r="BT1" s="55"/>
    </row>
    <row r="2" spans="1:72" s="14" customFormat="1" ht="32.25" customHeight="1">
      <c r="A2" s="1388" t="s">
        <v>1</v>
      </c>
      <c r="B2" s="1388"/>
      <c r="C2" s="1388"/>
      <c r="D2" s="1388"/>
      <c r="E2" s="1388"/>
      <c r="F2" s="1388"/>
      <c r="G2" s="1388"/>
      <c r="H2" s="1388"/>
      <c r="I2" s="1388"/>
      <c r="J2" s="1388"/>
      <c r="K2" s="1388"/>
      <c r="L2" s="1388"/>
      <c r="M2" s="1388"/>
      <c r="N2" s="1388"/>
      <c r="O2" s="1388"/>
      <c r="P2" s="1388"/>
      <c r="Q2" s="1388"/>
      <c r="R2" s="1388"/>
      <c r="S2" s="1388"/>
      <c r="T2" s="1388"/>
      <c r="U2" s="1388"/>
      <c r="V2" s="1388"/>
      <c r="W2" s="1388"/>
      <c r="X2" s="1388"/>
      <c r="Y2" s="1388"/>
      <c r="Z2" s="1388"/>
      <c r="AA2" s="1388"/>
      <c r="AB2" s="1388"/>
      <c r="AC2" s="1388"/>
      <c r="AD2" s="1388"/>
      <c r="AE2" s="1388"/>
      <c r="AF2" s="1388"/>
      <c r="AG2" s="56"/>
      <c r="AH2" s="56"/>
      <c r="AI2" s="56"/>
      <c r="AJ2" s="56"/>
      <c r="AK2" s="56"/>
      <c r="AL2" s="56"/>
      <c r="AM2" s="56"/>
      <c r="AN2" s="56"/>
      <c r="AO2" s="56"/>
      <c r="AP2" s="56"/>
      <c r="AQ2" s="56"/>
      <c r="AR2" s="56"/>
      <c r="AS2" s="56"/>
      <c r="AT2" s="56"/>
      <c r="AU2" s="56"/>
      <c r="AV2" s="56"/>
      <c r="AW2" s="56"/>
      <c r="AX2" s="56"/>
      <c r="AY2" s="57"/>
      <c r="AZ2" s="57"/>
      <c r="BA2" s="57"/>
      <c r="BB2" s="57"/>
      <c r="BC2" s="57"/>
      <c r="BD2" s="57"/>
      <c r="BE2" s="57"/>
      <c r="BF2" s="57"/>
      <c r="BG2" s="57"/>
      <c r="BH2" s="57" t="s">
        <v>56</v>
      </c>
      <c r="BI2" s="57"/>
      <c r="BJ2" s="57"/>
      <c r="BK2" s="57"/>
      <c r="BL2" s="57"/>
      <c r="BM2" s="57"/>
      <c r="BN2" s="57"/>
      <c r="BO2" s="57"/>
      <c r="BP2" s="57"/>
      <c r="BQ2" s="57"/>
      <c r="BR2" s="57"/>
      <c r="BS2" s="57"/>
      <c r="BT2" s="57"/>
    </row>
    <row r="3" spans="1:72" s="14" customFormat="1" ht="26.25" customHeight="1">
      <c r="A3" s="1389" t="s">
        <v>99</v>
      </c>
      <c r="B3" s="1389"/>
      <c r="C3" s="1389"/>
      <c r="D3" s="1389"/>
      <c r="E3" s="1389"/>
      <c r="F3" s="1389"/>
      <c r="G3" s="1389"/>
      <c r="H3" s="1389"/>
      <c r="I3" s="1389"/>
      <c r="J3" s="1389"/>
      <c r="K3" s="1389"/>
      <c r="L3" s="1389"/>
      <c r="M3" s="1389"/>
      <c r="N3" s="1389"/>
      <c r="O3" s="1389"/>
      <c r="P3" s="1389"/>
      <c r="Q3" s="1389"/>
      <c r="R3" s="1389"/>
      <c r="S3" s="1389"/>
      <c r="T3" s="1389"/>
      <c r="U3" s="1389"/>
      <c r="V3" s="1389"/>
      <c r="W3" s="1389"/>
      <c r="X3" s="1389"/>
      <c r="Y3" s="1389"/>
      <c r="Z3" s="1389"/>
      <c r="AA3" s="1389"/>
      <c r="AB3" s="1389"/>
      <c r="AC3" s="1389"/>
      <c r="AD3" s="1389"/>
      <c r="AE3" s="1389"/>
      <c r="AF3" s="1389"/>
      <c r="AG3" s="1389"/>
      <c r="AH3" s="1389"/>
      <c r="AI3" s="1389"/>
      <c r="AJ3" s="1389"/>
      <c r="AK3" s="1389"/>
      <c r="AL3" s="1389"/>
      <c r="AM3" s="1389"/>
      <c r="AN3" s="1389"/>
      <c r="AO3" s="1389"/>
      <c r="AP3" s="1389"/>
      <c r="AQ3" s="1389"/>
      <c r="AR3" s="1389"/>
      <c r="AS3" s="1389"/>
      <c r="AT3" s="1389"/>
      <c r="AU3" s="1389"/>
      <c r="AV3" s="1389"/>
      <c r="AW3" s="1389"/>
      <c r="AX3" s="1389"/>
      <c r="AY3" s="1389"/>
      <c r="AZ3" s="1389"/>
      <c r="BA3" s="1389"/>
      <c r="BB3" s="1389"/>
      <c r="BC3" s="1389"/>
      <c r="BD3" s="1389"/>
      <c r="BE3" s="1389"/>
      <c r="BF3" s="1389"/>
      <c r="BG3" s="1389"/>
      <c r="BH3" s="1389"/>
      <c r="BI3" s="1389"/>
      <c r="BJ3" s="1389"/>
      <c r="BK3" s="1389"/>
      <c r="BL3" s="1389"/>
      <c r="BM3" s="1389"/>
      <c r="BN3" s="1389"/>
      <c r="BO3" s="1389"/>
      <c r="BP3" s="1389"/>
      <c r="BQ3" s="1389"/>
    </row>
    <row r="4" spans="1:72" s="14" customFormat="1" ht="33" customHeight="1">
      <c r="A4" s="1390" t="s">
        <v>100</v>
      </c>
      <c r="B4" s="1390"/>
      <c r="C4" s="1390"/>
      <c r="D4" s="1390"/>
      <c r="E4" s="1390"/>
      <c r="F4" s="1390"/>
      <c r="G4" s="1390"/>
      <c r="H4" s="1390"/>
      <c r="I4" s="1390"/>
      <c r="J4" s="1390"/>
      <c r="K4" s="1390"/>
      <c r="L4" s="1390"/>
      <c r="M4" s="1390"/>
      <c r="N4" s="1390"/>
      <c r="O4" s="1390"/>
      <c r="P4" s="1390"/>
      <c r="Q4" s="1390"/>
      <c r="R4" s="1390"/>
      <c r="S4" s="1390"/>
      <c r="T4" s="1390"/>
      <c r="U4" s="1390"/>
      <c r="V4" s="1390"/>
      <c r="W4" s="1390"/>
      <c r="X4" s="1390"/>
      <c r="Y4" s="1390"/>
      <c r="Z4" s="1390"/>
      <c r="AA4" s="1390"/>
      <c r="AB4" s="1390"/>
      <c r="AC4" s="1390"/>
      <c r="AD4" s="1390"/>
      <c r="AE4" s="1390"/>
      <c r="AF4" s="1390"/>
      <c r="AG4" s="1390"/>
      <c r="AH4" s="1390"/>
      <c r="AI4" s="1390"/>
      <c r="AJ4" s="1390"/>
      <c r="AK4" s="1390"/>
      <c r="AL4" s="1390"/>
      <c r="AM4" s="1390"/>
      <c r="AN4" s="1390"/>
      <c r="AO4" s="1390"/>
      <c r="AP4" s="1390"/>
      <c r="AQ4" s="1390"/>
      <c r="AR4" s="1390"/>
      <c r="AS4" s="1390"/>
      <c r="AT4" s="1390"/>
      <c r="AU4" s="1390"/>
      <c r="AV4" s="1390"/>
      <c r="AW4" s="1390"/>
      <c r="AX4" s="1390"/>
      <c r="AY4" s="1390"/>
      <c r="AZ4" s="1390"/>
      <c r="BA4" s="1390"/>
      <c r="BB4" s="1390"/>
      <c r="BC4" s="1390"/>
      <c r="BD4" s="1390"/>
      <c r="BE4" s="1390"/>
      <c r="BF4" s="1390"/>
      <c r="BG4" s="1390"/>
      <c r="BH4" s="1390"/>
      <c r="BI4" s="1390"/>
      <c r="BJ4" s="1390"/>
      <c r="BK4" s="1390"/>
      <c r="BL4" s="1390"/>
      <c r="BM4" s="1390"/>
      <c r="BN4" s="1390"/>
      <c r="BO4" s="1390"/>
      <c r="BP4" s="1390"/>
      <c r="BQ4" s="1390"/>
    </row>
    <row r="5" spans="1:72" ht="33.75" customHeight="1">
      <c r="A5" s="1391" t="s">
        <v>101</v>
      </c>
      <c r="B5" s="1391"/>
      <c r="C5" s="1391"/>
      <c r="D5" s="1391"/>
      <c r="E5" s="1391"/>
      <c r="F5" s="1391"/>
      <c r="G5" s="1391"/>
      <c r="H5" s="1391"/>
      <c r="I5" s="1391"/>
      <c r="J5" s="1391"/>
      <c r="K5" s="1391"/>
      <c r="L5" s="1391"/>
      <c r="M5" s="1391"/>
      <c r="N5" s="1391"/>
      <c r="O5" s="1391"/>
      <c r="P5" s="1391"/>
      <c r="Q5" s="1391"/>
      <c r="R5" s="1391"/>
      <c r="S5" s="1391"/>
      <c r="T5" s="1391"/>
      <c r="U5" s="1391"/>
      <c r="V5" s="1391"/>
      <c r="W5" s="1391"/>
      <c r="X5" s="1391"/>
      <c r="Y5" s="1391"/>
      <c r="Z5" s="1391"/>
      <c r="AA5" s="1391"/>
      <c r="AB5" s="1391"/>
      <c r="AC5" s="1391"/>
      <c r="AD5" s="1391"/>
      <c r="AE5" s="1391"/>
      <c r="AF5" s="1391"/>
      <c r="AG5" s="1391"/>
      <c r="AH5" s="1391"/>
      <c r="AI5" s="1391"/>
      <c r="AJ5" s="1391"/>
      <c r="AK5" s="1391"/>
      <c r="AL5" s="1391"/>
      <c r="AM5" s="1391"/>
      <c r="AN5" s="1391"/>
      <c r="AO5" s="1391"/>
      <c r="AP5" s="1391"/>
      <c r="AQ5" s="1391"/>
      <c r="AR5" s="1391"/>
      <c r="AS5" s="1391"/>
      <c r="AT5" s="1391"/>
      <c r="AU5" s="1391"/>
      <c r="AV5" s="1391"/>
      <c r="AW5" s="1391"/>
      <c r="AX5" s="1391"/>
      <c r="AY5" s="1391"/>
      <c r="AZ5" s="1391"/>
      <c r="BA5" s="1391"/>
      <c r="BB5" s="1391"/>
      <c r="BC5" s="1391"/>
      <c r="BD5" s="1391"/>
      <c r="BE5" s="1391"/>
      <c r="BF5" s="1391"/>
      <c r="BG5" s="1391"/>
      <c r="BH5" s="1391"/>
      <c r="BI5" s="1391"/>
      <c r="BJ5" s="1391"/>
      <c r="BK5" s="1391"/>
      <c r="BL5" s="1391"/>
      <c r="BM5" s="1391"/>
      <c r="BN5" s="1391"/>
      <c r="BO5" s="1391"/>
      <c r="BP5" s="1391"/>
      <c r="BQ5" s="1391"/>
    </row>
    <row r="6" spans="1:72" ht="35.25" customHeight="1">
      <c r="A6" s="1392" t="s">
        <v>102</v>
      </c>
      <c r="B6" s="1392"/>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c r="AL6" s="1392"/>
      <c r="AM6" s="1392"/>
      <c r="AN6" s="1392"/>
      <c r="AO6" s="1392"/>
      <c r="AP6" s="1392"/>
      <c r="AQ6" s="1392"/>
      <c r="AR6" s="1392"/>
      <c r="AS6" s="1392"/>
      <c r="AT6" s="1392"/>
      <c r="AU6" s="1392"/>
      <c r="AV6" s="1392"/>
      <c r="AW6" s="1392"/>
      <c r="AX6" s="1392"/>
      <c r="AY6" s="1392"/>
      <c r="AZ6" s="1392"/>
      <c r="BA6" s="1392"/>
      <c r="BB6" s="1392"/>
      <c r="BC6" s="1392"/>
      <c r="BD6" s="1392"/>
      <c r="BE6" s="1392"/>
      <c r="BF6" s="1392"/>
      <c r="BG6" s="1392"/>
      <c r="BH6" s="1392"/>
      <c r="BI6" s="1392"/>
      <c r="BJ6" s="1392"/>
      <c r="BK6" s="1392"/>
      <c r="BL6" s="1392"/>
      <c r="BM6" s="1392"/>
      <c r="BN6" s="1392"/>
      <c r="BO6" s="1392"/>
      <c r="BP6" s="1392"/>
      <c r="BQ6" s="1392"/>
    </row>
    <row r="7" spans="1:72" s="15" customFormat="1" ht="35.25" customHeight="1">
      <c r="A7" s="1393" t="s">
        <v>3</v>
      </c>
      <c r="B7" s="1393"/>
      <c r="C7" s="1393"/>
      <c r="D7" s="1393"/>
      <c r="E7" s="1393"/>
      <c r="F7" s="1393"/>
      <c r="G7" s="1393"/>
      <c r="H7" s="1393"/>
      <c r="I7" s="1393"/>
      <c r="J7" s="1393"/>
      <c r="K7" s="1393"/>
      <c r="L7" s="1393"/>
      <c r="M7" s="1393"/>
      <c r="N7" s="1393"/>
      <c r="O7" s="1393"/>
      <c r="P7" s="1393"/>
      <c r="Q7" s="1393"/>
      <c r="R7" s="1393"/>
      <c r="S7" s="1393"/>
      <c r="T7" s="1393"/>
      <c r="U7" s="1393"/>
      <c r="V7" s="1393"/>
      <c r="W7" s="1393"/>
      <c r="X7" s="1393"/>
      <c r="Y7" s="1393"/>
      <c r="Z7" s="1393"/>
      <c r="AA7" s="1393"/>
      <c r="AB7" s="1393"/>
      <c r="AC7" s="1393"/>
      <c r="AD7" s="1393"/>
      <c r="AE7" s="1393"/>
      <c r="AF7" s="1393"/>
      <c r="AG7" s="1393"/>
      <c r="AH7" s="1393"/>
      <c r="AI7" s="1393"/>
      <c r="AJ7" s="1393"/>
      <c r="AK7" s="1393"/>
      <c r="AL7" s="1393"/>
      <c r="AM7" s="1393"/>
      <c r="AN7" s="1393"/>
      <c r="AO7" s="1393"/>
      <c r="AP7" s="1393"/>
      <c r="AQ7" s="1393"/>
      <c r="AR7" s="1393"/>
      <c r="AS7" s="1393"/>
      <c r="AT7" s="1393"/>
      <c r="AU7" s="1393"/>
      <c r="AV7" s="1393"/>
      <c r="AW7" s="1393"/>
      <c r="AX7" s="1393"/>
      <c r="AY7" s="1393"/>
      <c r="AZ7" s="1393"/>
      <c r="BA7" s="1393"/>
      <c r="BB7" s="1393"/>
      <c r="BC7" s="1393"/>
      <c r="BD7" s="1393"/>
      <c r="BE7" s="1393"/>
      <c r="BF7" s="1393"/>
      <c r="BG7" s="1393"/>
      <c r="BH7" s="1393"/>
      <c r="BI7" s="1393"/>
      <c r="BJ7" s="1393"/>
      <c r="BK7" s="1393"/>
      <c r="BL7" s="1393"/>
      <c r="BM7" s="1393"/>
      <c r="BN7" s="1393"/>
      <c r="BO7" s="1393"/>
      <c r="BP7" s="1393"/>
      <c r="BQ7" s="1393"/>
    </row>
    <row r="8" spans="1:72" s="16" customFormat="1" ht="48.75" customHeight="1">
      <c r="A8" s="1371" t="s">
        <v>29</v>
      </c>
      <c r="B8" s="1371" t="s">
        <v>58</v>
      </c>
      <c r="C8" s="1371" t="s">
        <v>31</v>
      </c>
      <c r="D8" s="1371" t="s">
        <v>32</v>
      </c>
      <c r="E8" s="1371" t="s">
        <v>33</v>
      </c>
      <c r="F8" s="1371" t="s">
        <v>59</v>
      </c>
      <c r="G8" s="1371" t="s">
        <v>60</v>
      </c>
      <c r="H8" s="1369" t="s">
        <v>61</v>
      </c>
      <c r="I8" s="1374"/>
      <c r="J8" s="1374"/>
      <c r="K8" s="1374"/>
      <c r="L8" s="1374"/>
      <c r="M8" s="1374"/>
      <c r="N8" s="1374"/>
      <c r="O8" s="1370"/>
      <c r="P8" s="1378" t="s">
        <v>103</v>
      </c>
      <c r="Q8" s="1380"/>
      <c r="R8" s="1380"/>
      <c r="S8" s="1380"/>
      <c r="T8" s="1380"/>
      <c r="U8" s="1380"/>
      <c r="V8" s="1380"/>
      <c r="W8" s="1378" t="s">
        <v>104</v>
      </c>
      <c r="X8" s="1380"/>
      <c r="Y8" s="1380"/>
      <c r="Z8" s="1380"/>
      <c r="AA8" s="1380"/>
      <c r="AB8" s="1380"/>
      <c r="AC8" s="1380"/>
      <c r="AD8" s="1381" t="s">
        <v>65</v>
      </c>
      <c r="AE8" s="1382"/>
      <c r="AF8" s="1382"/>
      <c r="AG8" s="1382"/>
      <c r="AH8" s="1383"/>
      <c r="AI8" s="1381" t="s">
        <v>105</v>
      </c>
      <c r="AJ8" s="1382"/>
      <c r="AK8" s="1382"/>
      <c r="AL8" s="1382"/>
      <c r="AM8" s="1382"/>
      <c r="AN8" s="1382"/>
      <c r="AO8" s="1383"/>
      <c r="AP8" s="1381" t="s">
        <v>66</v>
      </c>
      <c r="AQ8" s="1382"/>
      <c r="AR8" s="1382"/>
      <c r="AS8" s="1382"/>
      <c r="AT8" s="1382"/>
      <c r="AU8" s="1382"/>
      <c r="AV8" s="1382"/>
      <c r="AW8" s="1382"/>
      <c r="AX8" s="1383"/>
      <c r="AY8" s="1381" t="s">
        <v>35</v>
      </c>
      <c r="AZ8" s="1382"/>
      <c r="BA8" s="1382"/>
      <c r="BB8" s="1382"/>
      <c r="BC8" s="1382"/>
      <c r="BD8" s="1382"/>
      <c r="BE8" s="1382"/>
      <c r="BF8" s="1382"/>
      <c r="BG8" s="1383"/>
      <c r="BH8" s="1381" t="s">
        <v>36</v>
      </c>
      <c r="BI8" s="1382"/>
      <c r="BJ8" s="1382"/>
      <c r="BK8" s="1382"/>
      <c r="BL8" s="1382"/>
      <c r="BM8" s="1382"/>
      <c r="BN8" s="1382"/>
      <c r="BO8" s="1382"/>
      <c r="BP8" s="1383"/>
      <c r="BQ8" s="1378" t="s">
        <v>8</v>
      </c>
    </row>
    <row r="9" spans="1:72" s="16" customFormat="1" ht="29.25" customHeight="1">
      <c r="A9" s="1372"/>
      <c r="B9" s="1372"/>
      <c r="C9" s="1372"/>
      <c r="D9" s="1372"/>
      <c r="E9" s="1372"/>
      <c r="F9" s="1372"/>
      <c r="G9" s="1372"/>
      <c r="H9" s="1367" t="s">
        <v>67</v>
      </c>
      <c r="I9" s="1367" t="s">
        <v>37</v>
      </c>
      <c r="J9" s="1367"/>
      <c r="K9" s="1367"/>
      <c r="L9" s="1367"/>
      <c r="M9" s="1367"/>
      <c r="N9" s="1367"/>
      <c r="O9" s="1367"/>
      <c r="P9" s="1380"/>
      <c r="Q9" s="1380"/>
      <c r="R9" s="1380"/>
      <c r="S9" s="1380"/>
      <c r="T9" s="1380"/>
      <c r="U9" s="1380"/>
      <c r="V9" s="1380"/>
      <c r="W9" s="1380"/>
      <c r="X9" s="1380"/>
      <c r="Y9" s="1380"/>
      <c r="Z9" s="1380"/>
      <c r="AA9" s="1380"/>
      <c r="AB9" s="1380"/>
      <c r="AC9" s="1380"/>
      <c r="AD9" s="1384"/>
      <c r="AE9" s="1385"/>
      <c r="AF9" s="1385"/>
      <c r="AG9" s="1385"/>
      <c r="AH9" s="1386"/>
      <c r="AI9" s="1384"/>
      <c r="AJ9" s="1385"/>
      <c r="AK9" s="1385"/>
      <c r="AL9" s="1385"/>
      <c r="AM9" s="1385"/>
      <c r="AN9" s="1385"/>
      <c r="AO9" s="1386"/>
      <c r="AP9" s="1384"/>
      <c r="AQ9" s="1385"/>
      <c r="AR9" s="1385"/>
      <c r="AS9" s="1385"/>
      <c r="AT9" s="1385"/>
      <c r="AU9" s="1385"/>
      <c r="AV9" s="1385"/>
      <c r="AW9" s="1385"/>
      <c r="AX9" s="1386"/>
      <c r="AY9" s="1384"/>
      <c r="AZ9" s="1385"/>
      <c r="BA9" s="1385"/>
      <c r="BB9" s="1385"/>
      <c r="BC9" s="1385"/>
      <c r="BD9" s="1385"/>
      <c r="BE9" s="1385"/>
      <c r="BF9" s="1385"/>
      <c r="BG9" s="1386"/>
      <c r="BH9" s="1384"/>
      <c r="BI9" s="1385"/>
      <c r="BJ9" s="1385"/>
      <c r="BK9" s="1385"/>
      <c r="BL9" s="1385"/>
      <c r="BM9" s="1385"/>
      <c r="BN9" s="1385"/>
      <c r="BO9" s="1385"/>
      <c r="BP9" s="1386"/>
      <c r="BQ9" s="1378"/>
    </row>
    <row r="10" spans="1:72" s="16" customFormat="1" ht="30.75" customHeight="1">
      <c r="A10" s="1372"/>
      <c r="B10" s="1372"/>
      <c r="C10" s="1372"/>
      <c r="D10" s="1372"/>
      <c r="E10" s="1372"/>
      <c r="F10" s="1372"/>
      <c r="G10" s="1372"/>
      <c r="H10" s="1367"/>
      <c r="I10" s="1367" t="s">
        <v>38</v>
      </c>
      <c r="J10" s="1377" t="s">
        <v>19</v>
      </c>
      <c r="K10" s="1377"/>
      <c r="L10" s="1377"/>
      <c r="M10" s="1377"/>
      <c r="N10" s="1377"/>
      <c r="O10" s="1377"/>
      <c r="P10" s="1367" t="s">
        <v>38</v>
      </c>
      <c r="Q10" s="1377" t="s">
        <v>19</v>
      </c>
      <c r="R10" s="1377"/>
      <c r="S10" s="1377"/>
      <c r="T10" s="1377"/>
      <c r="U10" s="1377"/>
      <c r="V10" s="1377"/>
      <c r="W10" s="1367" t="s">
        <v>38</v>
      </c>
      <c r="X10" s="1377" t="s">
        <v>19</v>
      </c>
      <c r="Y10" s="1377"/>
      <c r="Z10" s="1377"/>
      <c r="AA10" s="1377"/>
      <c r="AB10" s="1377"/>
      <c r="AC10" s="1377"/>
      <c r="AD10" s="1367" t="s">
        <v>38</v>
      </c>
      <c r="AE10" s="1377" t="s">
        <v>19</v>
      </c>
      <c r="AF10" s="1377"/>
      <c r="AG10" s="1377"/>
      <c r="AH10" s="1377"/>
      <c r="AI10" s="1367" t="s">
        <v>38</v>
      </c>
      <c r="AJ10" s="1377" t="s">
        <v>19</v>
      </c>
      <c r="AK10" s="1377"/>
      <c r="AL10" s="1377"/>
      <c r="AM10" s="1377"/>
      <c r="AN10" s="1377"/>
      <c r="AO10" s="1377"/>
      <c r="AP10" s="1367" t="s">
        <v>38</v>
      </c>
      <c r="AQ10" s="1377" t="s">
        <v>19</v>
      </c>
      <c r="AR10" s="1377"/>
      <c r="AS10" s="1377"/>
      <c r="AT10" s="1377"/>
      <c r="AU10" s="1377"/>
      <c r="AV10" s="1377"/>
      <c r="AW10" s="1377"/>
      <c r="AX10" s="1377"/>
      <c r="AY10" s="1367" t="s">
        <v>38</v>
      </c>
      <c r="AZ10" s="1377" t="s">
        <v>19</v>
      </c>
      <c r="BA10" s="1377"/>
      <c r="BB10" s="1377"/>
      <c r="BC10" s="1377"/>
      <c r="BD10" s="1377"/>
      <c r="BE10" s="1377"/>
      <c r="BF10" s="1377"/>
      <c r="BG10" s="1377"/>
      <c r="BH10" s="1367" t="s">
        <v>38</v>
      </c>
      <c r="BI10" s="1377" t="s">
        <v>19</v>
      </c>
      <c r="BJ10" s="1377"/>
      <c r="BK10" s="1377"/>
      <c r="BL10" s="1377"/>
      <c r="BM10" s="1377"/>
      <c r="BN10" s="1377"/>
      <c r="BO10" s="1377"/>
      <c r="BP10" s="1377"/>
      <c r="BQ10" s="1378"/>
    </row>
    <row r="11" spans="1:72" s="16" customFormat="1" ht="40.15" customHeight="1">
      <c r="A11" s="1372"/>
      <c r="B11" s="1372"/>
      <c r="C11" s="1372"/>
      <c r="D11" s="1372"/>
      <c r="E11" s="1372"/>
      <c r="F11" s="1372"/>
      <c r="G11" s="1372"/>
      <c r="H11" s="1367"/>
      <c r="I11" s="1367"/>
      <c r="J11" s="1378" t="s">
        <v>68</v>
      </c>
      <c r="K11" s="1378"/>
      <c r="L11" s="1367" t="s">
        <v>69</v>
      </c>
      <c r="M11" s="1367"/>
      <c r="N11" s="1367"/>
      <c r="O11" s="1367"/>
      <c r="P11" s="1367"/>
      <c r="Q11" s="1378" t="s">
        <v>70</v>
      </c>
      <c r="R11" s="1378"/>
      <c r="S11" s="1378"/>
      <c r="T11" s="1369" t="s">
        <v>71</v>
      </c>
      <c r="U11" s="1374"/>
      <c r="V11" s="1370"/>
      <c r="W11" s="1367"/>
      <c r="X11" s="1378" t="s">
        <v>70</v>
      </c>
      <c r="Y11" s="1378"/>
      <c r="Z11" s="1378"/>
      <c r="AA11" s="1369" t="s">
        <v>71</v>
      </c>
      <c r="AB11" s="1374"/>
      <c r="AC11" s="1370"/>
      <c r="AD11" s="1367"/>
      <c r="AE11" s="1378" t="s">
        <v>70</v>
      </c>
      <c r="AF11" s="1378"/>
      <c r="AG11" s="1378"/>
      <c r="AH11" s="1367" t="s">
        <v>71</v>
      </c>
      <c r="AI11" s="1367"/>
      <c r="AJ11" s="1378" t="s">
        <v>70</v>
      </c>
      <c r="AK11" s="1378"/>
      <c r="AL11" s="1378"/>
      <c r="AM11" s="1369" t="s">
        <v>71</v>
      </c>
      <c r="AN11" s="1374"/>
      <c r="AO11" s="1370"/>
      <c r="AP11" s="1367"/>
      <c r="AQ11" s="1375" t="s">
        <v>70</v>
      </c>
      <c r="AR11" s="1379"/>
      <c r="AS11" s="1379"/>
      <c r="AT11" s="1379"/>
      <c r="AU11" s="1376"/>
      <c r="AV11" s="1369" t="s">
        <v>71</v>
      </c>
      <c r="AW11" s="1374"/>
      <c r="AX11" s="1370"/>
      <c r="AY11" s="1367"/>
      <c r="AZ11" s="1375" t="s">
        <v>70</v>
      </c>
      <c r="BA11" s="1379"/>
      <c r="BB11" s="1379"/>
      <c r="BC11" s="1379"/>
      <c r="BD11" s="1376"/>
      <c r="BE11" s="1369" t="s">
        <v>71</v>
      </c>
      <c r="BF11" s="1374"/>
      <c r="BG11" s="1370"/>
      <c r="BH11" s="1367"/>
      <c r="BI11" s="1375" t="s">
        <v>70</v>
      </c>
      <c r="BJ11" s="1379"/>
      <c r="BK11" s="1379"/>
      <c r="BL11" s="1379"/>
      <c r="BM11" s="1376"/>
      <c r="BN11" s="1369" t="s">
        <v>71</v>
      </c>
      <c r="BO11" s="1374"/>
      <c r="BP11" s="1370"/>
      <c r="BQ11" s="1378"/>
    </row>
    <row r="12" spans="1:72" s="16" customFormat="1" ht="32.25" customHeight="1">
      <c r="A12" s="1372"/>
      <c r="B12" s="1372"/>
      <c r="C12" s="1372"/>
      <c r="D12" s="1372"/>
      <c r="E12" s="1372"/>
      <c r="F12" s="1372"/>
      <c r="G12" s="1372"/>
      <c r="H12" s="1367"/>
      <c r="I12" s="1367"/>
      <c r="J12" s="1378"/>
      <c r="K12" s="1378"/>
      <c r="L12" s="1367"/>
      <c r="M12" s="1367"/>
      <c r="N12" s="1367"/>
      <c r="O12" s="1367"/>
      <c r="P12" s="1367"/>
      <c r="Q12" s="1367" t="s">
        <v>10</v>
      </c>
      <c r="R12" s="1367" t="s">
        <v>72</v>
      </c>
      <c r="S12" s="1367"/>
      <c r="T12" s="1371" t="s">
        <v>10</v>
      </c>
      <c r="U12" s="1375" t="s">
        <v>72</v>
      </c>
      <c r="V12" s="1376"/>
      <c r="W12" s="1367"/>
      <c r="X12" s="1367" t="s">
        <v>10</v>
      </c>
      <c r="Y12" s="1367" t="s">
        <v>72</v>
      </c>
      <c r="Z12" s="1367"/>
      <c r="AA12" s="1371" t="s">
        <v>10</v>
      </c>
      <c r="AB12" s="1375" t="s">
        <v>72</v>
      </c>
      <c r="AC12" s="1376"/>
      <c r="AD12" s="1367"/>
      <c r="AE12" s="1367" t="s">
        <v>10</v>
      </c>
      <c r="AF12" s="1367" t="s">
        <v>72</v>
      </c>
      <c r="AG12" s="1367"/>
      <c r="AH12" s="1367"/>
      <c r="AI12" s="1367"/>
      <c r="AJ12" s="1367" t="s">
        <v>10</v>
      </c>
      <c r="AK12" s="1367" t="s">
        <v>72</v>
      </c>
      <c r="AL12" s="1367"/>
      <c r="AM12" s="1371" t="s">
        <v>10</v>
      </c>
      <c r="AN12" s="1375" t="s">
        <v>72</v>
      </c>
      <c r="AO12" s="1376"/>
      <c r="AP12" s="1367"/>
      <c r="AQ12" s="1367" t="s">
        <v>10</v>
      </c>
      <c r="AR12" s="1367" t="s">
        <v>72</v>
      </c>
      <c r="AS12" s="1367"/>
      <c r="AT12" s="1367"/>
      <c r="AU12" s="1367"/>
      <c r="AV12" s="1371" t="s">
        <v>10</v>
      </c>
      <c r="AW12" s="1375" t="s">
        <v>72</v>
      </c>
      <c r="AX12" s="1376"/>
      <c r="AY12" s="1367"/>
      <c r="AZ12" s="1367" t="s">
        <v>10</v>
      </c>
      <c r="BA12" s="1367" t="s">
        <v>72</v>
      </c>
      <c r="BB12" s="1367"/>
      <c r="BC12" s="1367"/>
      <c r="BD12" s="1367"/>
      <c r="BE12" s="1371" t="s">
        <v>10</v>
      </c>
      <c r="BF12" s="1375" t="s">
        <v>72</v>
      </c>
      <c r="BG12" s="1376"/>
      <c r="BH12" s="1367"/>
      <c r="BI12" s="1367" t="s">
        <v>10</v>
      </c>
      <c r="BJ12" s="1367" t="s">
        <v>72</v>
      </c>
      <c r="BK12" s="1367"/>
      <c r="BL12" s="1367"/>
      <c r="BM12" s="1367"/>
      <c r="BN12" s="1371" t="s">
        <v>10</v>
      </c>
      <c r="BO12" s="1375" t="s">
        <v>72</v>
      </c>
      <c r="BP12" s="1376"/>
      <c r="BQ12" s="1378"/>
    </row>
    <row r="13" spans="1:72" s="16" customFormat="1" ht="30" customHeight="1">
      <c r="A13" s="1372"/>
      <c r="B13" s="1372"/>
      <c r="C13" s="1372"/>
      <c r="D13" s="1372"/>
      <c r="E13" s="1372"/>
      <c r="F13" s="1372"/>
      <c r="G13" s="1372"/>
      <c r="H13" s="1367"/>
      <c r="I13" s="1367"/>
      <c r="J13" s="1367" t="s">
        <v>10</v>
      </c>
      <c r="K13" s="1367" t="s">
        <v>106</v>
      </c>
      <c r="L13" s="1360" t="s">
        <v>73</v>
      </c>
      <c r="M13" s="1369" t="s">
        <v>74</v>
      </c>
      <c r="N13" s="1374"/>
      <c r="O13" s="1370"/>
      <c r="P13" s="1367"/>
      <c r="Q13" s="1367"/>
      <c r="R13" s="1367" t="s">
        <v>75</v>
      </c>
      <c r="S13" s="1367" t="s">
        <v>76</v>
      </c>
      <c r="T13" s="1372"/>
      <c r="U13" s="1360" t="s">
        <v>77</v>
      </c>
      <c r="V13" s="1360" t="s">
        <v>78</v>
      </c>
      <c r="W13" s="1367"/>
      <c r="X13" s="1367"/>
      <c r="Y13" s="1367" t="s">
        <v>75</v>
      </c>
      <c r="Z13" s="1367" t="s">
        <v>76</v>
      </c>
      <c r="AA13" s="1372"/>
      <c r="AB13" s="1360" t="s">
        <v>77</v>
      </c>
      <c r="AC13" s="1360" t="s">
        <v>78</v>
      </c>
      <c r="AD13" s="1367"/>
      <c r="AE13" s="1367"/>
      <c r="AF13" s="1367" t="s">
        <v>75</v>
      </c>
      <c r="AG13" s="1367" t="s">
        <v>76</v>
      </c>
      <c r="AH13" s="1367"/>
      <c r="AI13" s="1367"/>
      <c r="AJ13" s="1367"/>
      <c r="AK13" s="1367" t="s">
        <v>106</v>
      </c>
      <c r="AL13" s="1367" t="s">
        <v>76</v>
      </c>
      <c r="AM13" s="1372"/>
      <c r="AN13" s="1360" t="s">
        <v>77</v>
      </c>
      <c r="AO13" s="1360" t="s">
        <v>78</v>
      </c>
      <c r="AP13" s="1367"/>
      <c r="AQ13" s="1367"/>
      <c r="AR13" s="1367" t="s">
        <v>75</v>
      </c>
      <c r="AS13" s="1367"/>
      <c r="AT13" s="1367" t="s">
        <v>76</v>
      </c>
      <c r="AU13" s="1367"/>
      <c r="AV13" s="1372"/>
      <c r="AW13" s="1360" t="s">
        <v>77</v>
      </c>
      <c r="AX13" s="1360" t="s">
        <v>78</v>
      </c>
      <c r="AY13" s="1367"/>
      <c r="AZ13" s="1367"/>
      <c r="BA13" s="1367" t="s">
        <v>75</v>
      </c>
      <c r="BB13" s="1367"/>
      <c r="BC13" s="1367" t="s">
        <v>76</v>
      </c>
      <c r="BD13" s="1367"/>
      <c r="BE13" s="1372"/>
      <c r="BF13" s="1360" t="s">
        <v>77</v>
      </c>
      <c r="BG13" s="1360" t="s">
        <v>78</v>
      </c>
      <c r="BH13" s="1367"/>
      <c r="BI13" s="1367"/>
      <c r="BJ13" s="1367" t="s">
        <v>75</v>
      </c>
      <c r="BK13" s="1367"/>
      <c r="BL13" s="1367" t="s">
        <v>76</v>
      </c>
      <c r="BM13" s="1367"/>
      <c r="BN13" s="1372"/>
      <c r="BO13" s="1360" t="s">
        <v>77</v>
      </c>
      <c r="BP13" s="1360" t="s">
        <v>78</v>
      </c>
      <c r="BQ13" s="1378"/>
    </row>
    <row r="14" spans="1:72" s="16" customFormat="1" ht="30" customHeight="1">
      <c r="A14" s="1372"/>
      <c r="B14" s="1372"/>
      <c r="C14" s="1372"/>
      <c r="D14" s="1372"/>
      <c r="E14" s="1372"/>
      <c r="F14" s="1372"/>
      <c r="G14" s="1372"/>
      <c r="H14" s="1367"/>
      <c r="I14" s="1367"/>
      <c r="J14" s="1367"/>
      <c r="K14" s="1367"/>
      <c r="L14" s="1368"/>
      <c r="M14" s="1360" t="s">
        <v>10</v>
      </c>
      <c r="N14" s="1369" t="s">
        <v>16</v>
      </c>
      <c r="O14" s="1370"/>
      <c r="P14" s="1367"/>
      <c r="Q14" s="1367"/>
      <c r="R14" s="1367"/>
      <c r="S14" s="1367"/>
      <c r="T14" s="1372"/>
      <c r="U14" s="1368"/>
      <c r="V14" s="1368"/>
      <c r="W14" s="1367"/>
      <c r="X14" s="1367"/>
      <c r="Y14" s="1367"/>
      <c r="Z14" s="1367"/>
      <c r="AA14" s="1372"/>
      <c r="AB14" s="1368"/>
      <c r="AC14" s="1368"/>
      <c r="AD14" s="1367"/>
      <c r="AE14" s="1367"/>
      <c r="AF14" s="1367"/>
      <c r="AG14" s="1367"/>
      <c r="AH14" s="1367"/>
      <c r="AI14" s="1367"/>
      <c r="AJ14" s="1367"/>
      <c r="AK14" s="1367"/>
      <c r="AL14" s="1367"/>
      <c r="AM14" s="1372"/>
      <c r="AN14" s="1368"/>
      <c r="AO14" s="1368"/>
      <c r="AP14" s="1367"/>
      <c r="AQ14" s="1367"/>
      <c r="AR14" s="1360" t="s">
        <v>10</v>
      </c>
      <c r="AS14" s="1362" t="s">
        <v>79</v>
      </c>
      <c r="AT14" s="1360" t="s">
        <v>10</v>
      </c>
      <c r="AU14" s="1362" t="s">
        <v>79</v>
      </c>
      <c r="AV14" s="1372"/>
      <c r="AW14" s="1368"/>
      <c r="AX14" s="1368"/>
      <c r="AY14" s="1367"/>
      <c r="AZ14" s="1367"/>
      <c r="BA14" s="1360" t="s">
        <v>10</v>
      </c>
      <c r="BB14" s="1362" t="s">
        <v>79</v>
      </c>
      <c r="BC14" s="1360" t="s">
        <v>10</v>
      </c>
      <c r="BD14" s="1362" t="s">
        <v>79</v>
      </c>
      <c r="BE14" s="1372"/>
      <c r="BF14" s="1368"/>
      <c r="BG14" s="1368"/>
      <c r="BH14" s="1367"/>
      <c r="BI14" s="1367"/>
      <c r="BJ14" s="1360" t="s">
        <v>10</v>
      </c>
      <c r="BK14" s="1362" t="s">
        <v>79</v>
      </c>
      <c r="BL14" s="1360" t="s">
        <v>10</v>
      </c>
      <c r="BM14" s="1362" t="s">
        <v>79</v>
      </c>
      <c r="BN14" s="1372"/>
      <c r="BO14" s="1368"/>
      <c r="BP14" s="1368"/>
      <c r="BQ14" s="1378"/>
    </row>
    <row r="15" spans="1:72" s="16" customFormat="1" ht="70.5" customHeight="1">
      <c r="A15" s="1373"/>
      <c r="B15" s="1373"/>
      <c r="C15" s="1373"/>
      <c r="D15" s="1373"/>
      <c r="E15" s="1373"/>
      <c r="F15" s="1373"/>
      <c r="G15" s="1373"/>
      <c r="H15" s="1367"/>
      <c r="I15" s="1367"/>
      <c r="J15" s="1367"/>
      <c r="K15" s="1367"/>
      <c r="L15" s="1361"/>
      <c r="M15" s="1361"/>
      <c r="N15" s="44" t="s">
        <v>77</v>
      </c>
      <c r="O15" s="44" t="s">
        <v>78</v>
      </c>
      <c r="P15" s="1367"/>
      <c r="Q15" s="1367"/>
      <c r="R15" s="1367"/>
      <c r="S15" s="1367"/>
      <c r="T15" s="1373"/>
      <c r="U15" s="1361"/>
      <c r="V15" s="1361"/>
      <c r="W15" s="1367"/>
      <c r="X15" s="1367"/>
      <c r="Y15" s="1367"/>
      <c r="Z15" s="1367"/>
      <c r="AA15" s="1373"/>
      <c r="AB15" s="1361"/>
      <c r="AC15" s="1361"/>
      <c r="AD15" s="1367"/>
      <c r="AE15" s="1367"/>
      <c r="AF15" s="1367"/>
      <c r="AG15" s="1367"/>
      <c r="AH15" s="1367"/>
      <c r="AI15" s="1367"/>
      <c r="AJ15" s="1367"/>
      <c r="AK15" s="1367"/>
      <c r="AL15" s="1367"/>
      <c r="AM15" s="1373"/>
      <c r="AN15" s="1361"/>
      <c r="AO15" s="1361"/>
      <c r="AP15" s="1367"/>
      <c r="AQ15" s="1367"/>
      <c r="AR15" s="1361"/>
      <c r="AS15" s="1363"/>
      <c r="AT15" s="1361"/>
      <c r="AU15" s="1363"/>
      <c r="AV15" s="1373"/>
      <c r="AW15" s="1361"/>
      <c r="AX15" s="1361"/>
      <c r="AY15" s="1367"/>
      <c r="AZ15" s="1367"/>
      <c r="BA15" s="1361"/>
      <c r="BB15" s="1363"/>
      <c r="BC15" s="1361"/>
      <c r="BD15" s="1363"/>
      <c r="BE15" s="1373"/>
      <c r="BF15" s="1361"/>
      <c r="BG15" s="1361"/>
      <c r="BH15" s="1367"/>
      <c r="BI15" s="1367"/>
      <c r="BJ15" s="1361"/>
      <c r="BK15" s="1363"/>
      <c r="BL15" s="1361"/>
      <c r="BM15" s="1363"/>
      <c r="BN15" s="1373"/>
      <c r="BO15" s="1361"/>
      <c r="BP15" s="1361"/>
      <c r="BQ15" s="1378"/>
    </row>
    <row r="16" spans="1:72" s="19" customFormat="1" ht="30.75" customHeight="1">
      <c r="A16" s="18">
        <v>1</v>
      </c>
      <c r="B16" s="18">
        <f>A16+1</f>
        <v>2</v>
      </c>
      <c r="C16" s="18">
        <f t="shared" ref="C16:BN16" si="0">B16+1</f>
        <v>3</v>
      </c>
      <c r="D16" s="18">
        <f t="shared" si="0"/>
        <v>4</v>
      </c>
      <c r="E16" s="18">
        <f t="shared" si="0"/>
        <v>5</v>
      </c>
      <c r="F16" s="18">
        <f t="shared" si="0"/>
        <v>6</v>
      </c>
      <c r="G16" s="18">
        <f t="shared" si="0"/>
        <v>7</v>
      </c>
      <c r="H16" s="18">
        <f t="shared" si="0"/>
        <v>8</v>
      </c>
      <c r="I16" s="18">
        <f t="shared" si="0"/>
        <v>9</v>
      </c>
      <c r="J16" s="18">
        <f t="shared" si="0"/>
        <v>10</v>
      </c>
      <c r="K16" s="18">
        <f t="shared" si="0"/>
        <v>11</v>
      </c>
      <c r="L16" s="18">
        <f t="shared" si="0"/>
        <v>12</v>
      </c>
      <c r="M16" s="18">
        <f t="shared" si="0"/>
        <v>13</v>
      </c>
      <c r="N16" s="18">
        <f t="shared" si="0"/>
        <v>14</v>
      </c>
      <c r="O16" s="18">
        <f t="shared" si="0"/>
        <v>15</v>
      </c>
      <c r="P16" s="18">
        <f t="shared" si="0"/>
        <v>16</v>
      </c>
      <c r="Q16" s="18">
        <f t="shared" si="0"/>
        <v>17</v>
      </c>
      <c r="R16" s="18">
        <f t="shared" si="0"/>
        <v>18</v>
      </c>
      <c r="S16" s="18">
        <f t="shared" si="0"/>
        <v>19</v>
      </c>
      <c r="T16" s="18">
        <f t="shared" si="0"/>
        <v>20</v>
      </c>
      <c r="U16" s="18">
        <f t="shared" si="0"/>
        <v>21</v>
      </c>
      <c r="V16" s="18">
        <f t="shared" si="0"/>
        <v>22</v>
      </c>
      <c r="W16" s="18">
        <v>16</v>
      </c>
      <c r="X16" s="18">
        <f t="shared" si="0"/>
        <v>17</v>
      </c>
      <c r="Y16" s="18">
        <f t="shared" si="0"/>
        <v>18</v>
      </c>
      <c r="Z16" s="18">
        <f t="shared" si="0"/>
        <v>19</v>
      </c>
      <c r="AA16" s="18">
        <f t="shared" si="0"/>
        <v>20</v>
      </c>
      <c r="AB16" s="18">
        <f t="shared" si="0"/>
        <v>21</v>
      </c>
      <c r="AC16" s="18">
        <f t="shared" si="0"/>
        <v>22</v>
      </c>
      <c r="AD16" s="18">
        <f t="shared" si="0"/>
        <v>23</v>
      </c>
      <c r="AE16" s="18">
        <f t="shared" si="0"/>
        <v>24</v>
      </c>
      <c r="AF16" s="18">
        <f t="shared" si="0"/>
        <v>25</v>
      </c>
      <c r="AG16" s="18">
        <f t="shared" si="0"/>
        <v>26</v>
      </c>
      <c r="AH16" s="18">
        <f t="shared" si="0"/>
        <v>27</v>
      </c>
      <c r="AI16" s="18">
        <v>23</v>
      </c>
      <c r="AJ16" s="18">
        <f t="shared" si="0"/>
        <v>24</v>
      </c>
      <c r="AK16" s="18">
        <f t="shared" si="0"/>
        <v>25</v>
      </c>
      <c r="AL16" s="18">
        <f t="shared" si="0"/>
        <v>26</v>
      </c>
      <c r="AM16" s="18">
        <f t="shared" si="0"/>
        <v>27</v>
      </c>
      <c r="AN16" s="18">
        <f t="shared" si="0"/>
        <v>28</v>
      </c>
      <c r="AO16" s="18">
        <f t="shared" si="0"/>
        <v>29</v>
      </c>
      <c r="AP16" s="18">
        <f t="shared" si="0"/>
        <v>30</v>
      </c>
      <c r="AQ16" s="18">
        <f t="shared" si="0"/>
        <v>31</v>
      </c>
      <c r="AR16" s="18">
        <f t="shared" si="0"/>
        <v>32</v>
      </c>
      <c r="AS16" s="18">
        <f t="shared" si="0"/>
        <v>33</v>
      </c>
      <c r="AT16" s="18">
        <f t="shared" si="0"/>
        <v>34</v>
      </c>
      <c r="AU16" s="18">
        <f t="shared" si="0"/>
        <v>35</v>
      </c>
      <c r="AV16" s="18">
        <f t="shared" si="0"/>
        <v>36</v>
      </c>
      <c r="AW16" s="18">
        <f t="shared" si="0"/>
        <v>37</v>
      </c>
      <c r="AX16" s="18">
        <f t="shared" si="0"/>
        <v>38</v>
      </c>
      <c r="AY16" s="18">
        <f t="shared" si="0"/>
        <v>39</v>
      </c>
      <c r="AZ16" s="18">
        <f t="shared" si="0"/>
        <v>40</v>
      </c>
      <c r="BA16" s="18">
        <f t="shared" si="0"/>
        <v>41</v>
      </c>
      <c r="BB16" s="18">
        <f t="shared" si="0"/>
        <v>42</v>
      </c>
      <c r="BC16" s="18">
        <f t="shared" si="0"/>
        <v>43</v>
      </c>
      <c r="BD16" s="18">
        <f t="shared" si="0"/>
        <v>44</v>
      </c>
      <c r="BE16" s="18">
        <f t="shared" si="0"/>
        <v>45</v>
      </c>
      <c r="BF16" s="18">
        <f t="shared" si="0"/>
        <v>46</v>
      </c>
      <c r="BG16" s="18">
        <f t="shared" si="0"/>
        <v>47</v>
      </c>
      <c r="BH16" s="18">
        <f t="shared" si="0"/>
        <v>48</v>
      </c>
      <c r="BI16" s="18">
        <f t="shared" si="0"/>
        <v>49</v>
      </c>
      <c r="BJ16" s="18">
        <f t="shared" si="0"/>
        <v>50</v>
      </c>
      <c r="BK16" s="18">
        <f t="shared" si="0"/>
        <v>51</v>
      </c>
      <c r="BL16" s="18">
        <f t="shared" si="0"/>
        <v>52</v>
      </c>
      <c r="BM16" s="18">
        <f t="shared" si="0"/>
        <v>53</v>
      </c>
      <c r="BN16" s="18">
        <f t="shared" si="0"/>
        <v>54</v>
      </c>
      <c r="BO16" s="18">
        <f t="shared" ref="BO16:BQ16" si="1">BN16+1</f>
        <v>55</v>
      </c>
      <c r="BP16" s="18">
        <f t="shared" si="1"/>
        <v>56</v>
      </c>
      <c r="BQ16" s="18">
        <f t="shared" si="1"/>
        <v>57</v>
      </c>
    </row>
    <row r="17" spans="1:74" s="19" customFormat="1" ht="36.75" customHeight="1">
      <c r="A17" s="18"/>
      <c r="B17" s="20" t="s">
        <v>14</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74" s="46" customFormat="1" ht="106.5" hidden="1" customHeight="1">
      <c r="A18" s="45" t="s">
        <v>80</v>
      </c>
      <c r="B18" s="20" t="s">
        <v>81</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74" ht="54.75" customHeight="1">
      <c r="A19" s="21" t="s">
        <v>39</v>
      </c>
      <c r="B19" s="22" t="s">
        <v>82</v>
      </c>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58"/>
      <c r="BS19" s="58"/>
      <c r="BT19" s="58"/>
      <c r="BU19" s="58"/>
      <c r="BV19" s="58"/>
    </row>
    <row r="20" spans="1:74" s="25" customFormat="1" ht="90.75" hidden="1" customHeight="1">
      <c r="A20" s="21">
        <v>1</v>
      </c>
      <c r="B20" s="26" t="s">
        <v>83</v>
      </c>
      <c r="C20" s="23"/>
      <c r="D20" s="23"/>
      <c r="E20" s="23"/>
      <c r="F20" s="23"/>
      <c r="G20" s="23"/>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59"/>
      <c r="BS20" s="59"/>
      <c r="BT20" s="59"/>
      <c r="BU20" s="59"/>
      <c r="BV20" s="60"/>
    </row>
    <row r="21" spans="1:74" s="25" customFormat="1" ht="77.650000000000006" customHeight="1">
      <c r="A21" s="27" t="s">
        <v>44</v>
      </c>
      <c r="B21" s="28" t="s">
        <v>41</v>
      </c>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59"/>
      <c r="BS21" s="59"/>
      <c r="BT21" s="59"/>
      <c r="BU21" s="59"/>
      <c r="BV21" s="60"/>
    </row>
    <row r="22" spans="1:74" s="50" customFormat="1" ht="31.5" customHeight="1">
      <c r="A22" s="27" t="s">
        <v>42</v>
      </c>
      <c r="B22" s="28" t="s">
        <v>43</v>
      </c>
      <c r="C22" s="48"/>
      <c r="D22" s="48"/>
      <c r="E22" s="48"/>
      <c r="F22" s="48"/>
      <c r="G22" s="48"/>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61"/>
      <c r="BS22" s="61"/>
      <c r="BT22" s="61"/>
      <c r="BU22" s="61"/>
      <c r="BV22" s="62"/>
    </row>
    <row r="23" spans="1:74" ht="34.15" customHeight="1">
      <c r="A23" s="29" t="s">
        <v>40</v>
      </c>
      <c r="B23" s="30" t="s">
        <v>45</v>
      </c>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8"/>
      <c r="BS23" s="38"/>
      <c r="BT23" s="38"/>
      <c r="BU23" s="38"/>
      <c r="BV23" s="58"/>
    </row>
    <row r="24" spans="1:74" ht="36.75" customHeight="1">
      <c r="A24" s="29" t="s">
        <v>53</v>
      </c>
      <c r="B24" s="30" t="s">
        <v>45</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8"/>
      <c r="BS24" s="38"/>
      <c r="BT24" s="38"/>
      <c r="BU24" s="38"/>
      <c r="BV24" s="58"/>
    </row>
    <row r="25" spans="1:74" ht="30" customHeight="1">
      <c r="A25" s="29" t="s">
        <v>47</v>
      </c>
      <c r="B25" s="31" t="s">
        <v>48</v>
      </c>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8"/>
      <c r="BS25" s="38"/>
      <c r="BT25" s="38"/>
      <c r="BU25" s="38"/>
      <c r="BV25" s="58"/>
    </row>
    <row r="26" spans="1:74" s="50" customFormat="1" ht="35.25" customHeight="1">
      <c r="A26" s="27" t="s">
        <v>49</v>
      </c>
      <c r="B26" s="28" t="s">
        <v>50</v>
      </c>
      <c r="C26" s="48"/>
      <c r="D26" s="48"/>
      <c r="E26" s="48"/>
      <c r="F26" s="48"/>
      <c r="G26" s="48"/>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61"/>
      <c r="BS26" s="61"/>
      <c r="BT26" s="61"/>
      <c r="BU26" s="61"/>
      <c r="BV26" s="62"/>
    </row>
    <row r="27" spans="1:74" ht="38.65" customHeight="1">
      <c r="A27" s="29" t="s">
        <v>40</v>
      </c>
      <c r="B27" s="30" t="s">
        <v>45</v>
      </c>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8"/>
      <c r="BS27" s="38"/>
      <c r="BT27" s="38"/>
      <c r="BU27" s="38"/>
      <c r="BV27" s="58"/>
    </row>
    <row r="28" spans="1:74" ht="29.25" customHeight="1">
      <c r="A28" s="29" t="s">
        <v>47</v>
      </c>
      <c r="B28" s="31" t="s">
        <v>48</v>
      </c>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8"/>
      <c r="BS28" s="38"/>
      <c r="BT28" s="38"/>
      <c r="BU28" s="38"/>
      <c r="BV28" s="58"/>
    </row>
    <row r="29" spans="1:74" s="50" customFormat="1" ht="39.75" customHeight="1">
      <c r="A29" s="27" t="s">
        <v>51</v>
      </c>
      <c r="B29" s="28" t="s">
        <v>52</v>
      </c>
      <c r="C29" s="48"/>
      <c r="D29" s="48"/>
      <c r="E29" s="48"/>
      <c r="F29" s="48"/>
      <c r="G29" s="48"/>
      <c r="H29" s="48"/>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61"/>
      <c r="BS29" s="61"/>
      <c r="BT29" s="61"/>
      <c r="BU29" s="61"/>
      <c r="BV29" s="62"/>
    </row>
    <row r="30" spans="1:74" ht="36.75" customHeight="1">
      <c r="A30" s="29" t="s">
        <v>40</v>
      </c>
      <c r="B30" s="30" t="s">
        <v>45</v>
      </c>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8"/>
      <c r="BS30" s="38"/>
      <c r="BT30" s="38"/>
      <c r="BU30" s="38"/>
      <c r="BV30" s="58"/>
    </row>
    <row r="31" spans="1:74" ht="31.5" customHeight="1">
      <c r="A31" s="29" t="s">
        <v>47</v>
      </c>
      <c r="B31" s="31" t="s">
        <v>48</v>
      </c>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8"/>
      <c r="BS31" s="38"/>
      <c r="BT31" s="38"/>
      <c r="BU31" s="38"/>
      <c r="BV31" s="58"/>
    </row>
    <row r="32" spans="1:74" s="14" customFormat="1" ht="44.65" customHeight="1">
      <c r="A32" s="27" t="s">
        <v>46</v>
      </c>
      <c r="B32" s="28" t="s">
        <v>54</v>
      </c>
      <c r="C32" s="51"/>
      <c r="D32" s="51"/>
      <c r="E32" s="51"/>
      <c r="F32" s="51"/>
      <c r="G32" s="51"/>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63"/>
      <c r="BS32" s="63"/>
      <c r="BT32" s="63"/>
      <c r="BU32" s="63"/>
      <c r="BV32" s="64"/>
    </row>
    <row r="33" spans="1:74" s="50" customFormat="1" ht="30" customHeight="1">
      <c r="A33" s="27" t="s">
        <v>42</v>
      </c>
      <c r="B33" s="28" t="s">
        <v>43</v>
      </c>
      <c r="C33" s="48"/>
      <c r="D33" s="48"/>
      <c r="E33" s="48"/>
      <c r="F33" s="48"/>
      <c r="G33" s="48"/>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61"/>
      <c r="BS33" s="61"/>
      <c r="BT33" s="61"/>
      <c r="BU33" s="61"/>
      <c r="BV33" s="62"/>
    </row>
    <row r="34" spans="1:74" ht="30" customHeight="1">
      <c r="A34" s="29" t="s">
        <v>40</v>
      </c>
      <c r="B34" s="30" t="s">
        <v>45</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8"/>
      <c r="BS34" s="38"/>
      <c r="BT34" s="38"/>
      <c r="BU34" s="38"/>
      <c r="BV34" s="58"/>
    </row>
    <row r="35" spans="1:74" ht="30" customHeight="1">
      <c r="A35" s="29" t="s">
        <v>47</v>
      </c>
      <c r="B35" s="31" t="s">
        <v>48</v>
      </c>
      <c r="C35" s="33"/>
      <c r="D35" s="33"/>
      <c r="E35" s="33"/>
      <c r="F35" s="33"/>
      <c r="G35" s="33"/>
      <c r="H35" s="3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8"/>
      <c r="BS35" s="38"/>
      <c r="BT35" s="38"/>
      <c r="BU35" s="38"/>
      <c r="BV35" s="58"/>
    </row>
    <row r="36" spans="1:74" s="50" customFormat="1" ht="30" customHeight="1">
      <c r="A36" s="27" t="s">
        <v>49</v>
      </c>
      <c r="B36" s="28" t="s">
        <v>50</v>
      </c>
      <c r="C36" s="48"/>
      <c r="D36" s="48"/>
      <c r="E36" s="48"/>
      <c r="F36" s="48"/>
      <c r="G36" s="48"/>
      <c r="H36" s="4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61"/>
      <c r="BS36" s="61"/>
      <c r="BT36" s="61"/>
      <c r="BU36" s="61"/>
      <c r="BV36" s="62"/>
    </row>
    <row r="37" spans="1:74" ht="30" customHeight="1">
      <c r="A37" s="29" t="s">
        <v>40</v>
      </c>
      <c r="B37" s="30" t="s">
        <v>45</v>
      </c>
      <c r="C37" s="33"/>
      <c r="D37" s="33"/>
      <c r="E37" s="33"/>
      <c r="F37" s="33"/>
      <c r="G37" s="33"/>
      <c r="H37" s="3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8"/>
      <c r="BS37" s="38"/>
      <c r="BT37" s="38"/>
      <c r="BU37" s="38"/>
      <c r="BV37" s="58"/>
    </row>
    <row r="38" spans="1:74" ht="30" customHeight="1">
      <c r="A38" s="29" t="s">
        <v>47</v>
      </c>
      <c r="B38" s="31" t="s">
        <v>48</v>
      </c>
      <c r="C38" s="33"/>
      <c r="D38" s="33"/>
      <c r="E38" s="33"/>
      <c r="F38" s="33"/>
      <c r="G38" s="33"/>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8"/>
      <c r="BS38" s="38"/>
      <c r="BT38" s="38"/>
      <c r="BU38" s="38"/>
      <c r="BV38" s="58"/>
    </row>
    <row r="39" spans="1:74" s="50" customFormat="1" ht="30" customHeight="1">
      <c r="A39" s="27" t="s">
        <v>51</v>
      </c>
      <c r="B39" s="28" t="s">
        <v>52</v>
      </c>
      <c r="C39" s="48"/>
      <c r="D39" s="48"/>
      <c r="E39" s="48"/>
      <c r="F39" s="48"/>
      <c r="G39" s="48"/>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61"/>
      <c r="BS39" s="61"/>
      <c r="BT39" s="61"/>
      <c r="BU39" s="61"/>
      <c r="BV39" s="62"/>
    </row>
    <row r="40" spans="1:74" ht="30" customHeight="1">
      <c r="A40" s="29" t="s">
        <v>40</v>
      </c>
      <c r="B40" s="30" t="s">
        <v>45</v>
      </c>
      <c r="C40" s="33"/>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8"/>
      <c r="BS40" s="38"/>
      <c r="BT40" s="38"/>
      <c r="BU40" s="38"/>
      <c r="BV40" s="58"/>
    </row>
    <row r="41" spans="1:74" ht="30" customHeight="1">
      <c r="A41" s="29" t="s">
        <v>47</v>
      </c>
      <c r="B41" s="31" t="s">
        <v>48</v>
      </c>
      <c r="C41" s="33"/>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8"/>
      <c r="BS41" s="38"/>
      <c r="BT41" s="38"/>
      <c r="BU41" s="38"/>
      <c r="BV41" s="58"/>
    </row>
    <row r="42" spans="1:74" s="14" customFormat="1" ht="71.25" customHeight="1">
      <c r="A42" s="27" t="s">
        <v>84</v>
      </c>
      <c r="B42" s="28" t="s">
        <v>85</v>
      </c>
      <c r="C42" s="28"/>
      <c r="D42" s="51"/>
      <c r="E42" s="51"/>
      <c r="F42" s="51"/>
      <c r="G42" s="51"/>
      <c r="H42" s="5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63"/>
      <c r="BS42" s="63"/>
      <c r="BT42" s="63"/>
      <c r="BU42" s="63"/>
      <c r="BV42" s="64"/>
    </row>
    <row r="43" spans="1:74" s="50" customFormat="1" ht="30" customHeight="1">
      <c r="A43" s="27" t="s">
        <v>42</v>
      </c>
      <c r="B43" s="28" t="s">
        <v>43</v>
      </c>
      <c r="C43" s="48"/>
      <c r="D43" s="48"/>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61"/>
      <c r="BS43" s="61"/>
      <c r="BT43" s="61"/>
      <c r="BU43" s="61"/>
      <c r="BV43" s="62"/>
    </row>
    <row r="44" spans="1:74" ht="30" customHeight="1">
      <c r="A44" s="29" t="s">
        <v>40</v>
      </c>
      <c r="B44" s="30" t="s">
        <v>45</v>
      </c>
      <c r="C44" s="33"/>
      <c r="D44" s="33"/>
      <c r="E44" s="33"/>
      <c r="F44" s="33"/>
      <c r="G44" s="33"/>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8"/>
      <c r="BS44" s="38"/>
      <c r="BT44" s="38"/>
      <c r="BU44" s="38"/>
      <c r="BV44" s="58"/>
    </row>
    <row r="45" spans="1:74" ht="27.75" customHeight="1">
      <c r="A45" s="29" t="s">
        <v>47</v>
      </c>
      <c r="B45" s="31" t="s">
        <v>48</v>
      </c>
      <c r="C45" s="33"/>
      <c r="D45" s="33"/>
      <c r="E45" s="33"/>
      <c r="F45" s="33"/>
      <c r="G45" s="33"/>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8"/>
      <c r="BS45" s="38"/>
      <c r="BT45" s="38"/>
      <c r="BU45" s="38"/>
      <c r="BV45" s="58"/>
    </row>
    <row r="46" spans="1:74" s="50" customFormat="1" ht="30" customHeight="1">
      <c r="A46" s="27" t="s">
        <v>49</v>
      </c>
      <c r="B46" s="28" t="s">
        <v>50</v>
      </c>
      <c r="C46" s="48"/>
      <c r="D46" s="48"/>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61"/>
      <c r="BS46" s="61"/>
      <c r="BT46" s="61"/>
      <c r="BU46" s="61"/>
      <c r="BV46" s="62"/>
    </row>
    <row r="47" spans="1:74" ht="30" customHeight="1">
      <c r="A47" s="29" t="s">
        <v>40</v>
      </c>
      <c r="B47" s="30" t="s">
        <v>45</v>
      </c>
      <c r="C47" s="33"/>
      <c r="D47" s="33"/>
      <c r="E47" s="33"/>
      <c r="F47" s="33"/>
      <c r="G47" s="33"/>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8"/>
      <c r="BS47" s="38"/>
      <c r="BT47" s="38"/>
      <c r="BU47" s="38"/>
      <c r="BV47" s="58"/>
    </row>
    <row r="48" spans="1:74" ht="27" customHeight="1">
      <c r="A48" s="29" t="s">
        <v>47</v>
      </c>
      <c r="B48" s="31" t="s">
        <v>48</v>
      </c>
      <c r="C48" s="33"/>
      <c r="D48" s="33"/>
      <c r="E48" s="33"/>
      <c r="F48" s="33"/>
      <c r="G48" s="33"/>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8"/>
      <c r="BS48" s="38"/>
      <c r="BT48" s="38"/>
      <c r="BU48" s="38"/>
      <c r="BV48" s="58"/>
    </row>
    <row r="49" spans="1:74" s="50" customFormat="1" ht="30" customHeight="1">
      <c r="A49" s="27" t="s">
        <v>51</v>
      </c>
      <c r="B49" s="28" t="s">
        <v>52</v>
      </c>
      <c r="C49" s="48"/>
      <c r="D49" s="48"/>
      <c r="E49" s="48"/>
      <c r="F49" s="48"/>
      <c r="G49" s="48"/>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61"/>
      <c r="BS49" s="61"/>
      <c r="BT49" s="61"/>
      <c r="BU49" s="61"/>
      <c r="BV49" s="62"/>
    </row>
    <row r="50" spans="1:74" ht="30" customHeight="1">
      <c r="A50" s="29" t="s">
        <v>40</v>
      </c>
      <c r="B50" s="30" t="s">
        <v>45</v>
      </c>
      <c r="C50" s="33"/>
      <c r="D50" s="33"/>
      <c r="E50" s="33"/>
      <c r="F50" s="33"/>
      <c r="G50" s="33"/>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8"/>
      <c r="BS50" s="38"/>
      <c r="BT50" s="38"/>
      <c r="BU50" s="38"/>
      <c r="BV50" s="58"/>
    </row>
    <row r="51" spans="1:74" ht="30" customHeight="1">
      <c r="A51" s="29" t="s">
        <v>47</v>
      </c>
      <c r="B51" s="31" t="s">
        <v>48</v>
      </c>
      <c r="C51" s="33"/>
      <c r="D51" s="33"/>
      <c r="E51" s="33"/>
      <c r="F51" s="33"/>
      <c r="G51" s="33"/>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8"/>
      <c r="BS51" s="38"/>
      <c r="BT51" s="38"/>
      <c r="BU51" s="38"/>
      <c r="BV51" s="58"/>
    </row>
    <row r="52" spans="1:74" s="50" customFormat="1" ht="57" customHeight="1">
      <c r="A52" s="27" t="s">
        <v>86</v>
      </c>
      <c r="B52" s="28" t="s">
        <v>87</v>
      </c>
      <c r="C52" s="48"/>
      <c r="D52" s="48"/>
      <c r="E52" s="48"/>
      <c r="F52" s="48"/>
      <c r="G52" s="48"/>
      <c r="H52" s="4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61"/>
      <c r="BS52" s="61"/>
      <c r="BT52" s="61"/>
      <c r="BU52" s="61"/>
      <c r="BV52" s="62"/>
    </row>
    <row r="53" spans="1:74" s="50" customFormat="1" ht="36" customHeight="1">
      <c r="A53" s="27" t="s">
        <v>42</v>
      </c>
      <c r="B53" s="28" t="s">
        <v>43</v>
      </c>
      <c r="C53" s="48"/>
      <c r="D53" s="48"/>
      <c r="E53" s="48"/>
      <c r="F53" s="48"/>
      <c r="G53" s="48"/>
      <c r="H53" s="4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61"/>
      <c r="BS53" s="61"/>
      <c r="BT53" s="61"/>
      <c r="BU53" s="61"/>
      <c r="BV53" s="62"/>
    </row>
    <row r="54" spans="1:74" s="50" customFormat="1" ht="33.75" customHeight="1">
      <c r="A54" s="29" t="s">
        <v>40</v>
      </c>
      <c r="B54" s="30" t="s">
        <v>45</v>
      </c>
      <c r="C54" s="48"/>
      <c r="D54" s="48"/>
      <c r="E54" s="48"/>
      <c r="F54" s="48"/>
      <c r="G54" s="48"/>
      <c r="H54" s="4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61"/>
      <c r="BS54" s="61"/>
      <c r="BT54" s="61"/>
      <c r="BU54" s="61"/>
      <c r="BV54" s="62"/>
    </row>
    <row r="55" spans="1:74" s="50" customFormat="1" ht="34.5" customHeight="1">
      <c r="A55" s="29" t="s">
        <v>47</v>
      </c>
      <c r="B55" s="31" t="s">
        <v>48</v>
      </c>
      <c r="C55" s="48"/>
      <c r="D55" s="48"/>
      <c r="E55" s="48"/>
      <c r="F55" s="48"/>
      <c r="G55" s="48"/>
      <c r="H55" s="4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61"/>
      <c r="BS55" s="61"/>
      <c r="BT55" s="61"/>
      <c r="BU55" s="61"/>
      <c r="BV55" s="62"/>
    </row>
    <row r="56" spans="1:74" s="50" customFormat="1" ht="30.75" customHeight="1">
      <c r="A56" s="27" t="s">
        <v>49</v>
      </c>
      <c r="B56" s="28" t="s">
        <v>50</v>
      </c>
      <c r="C56" s="48"/>
      <c r="D56" s="48"/>
      <c r="E56" s="48"/>
      <c r="F56" s="48"/>
      <c r="G56" s="48"/>
      <c r="H56" s="4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61"/>
      <c r="BS56" s="61"/>
      <c r="BT56" s="61"/>
      <c r="BU56" s="61"/>
      <c r="BV56" s="62"/>
    </row>
    <row r="57" spans="1:74" s="50" customFormat="1" ht="36" customHeight="1">
      <c r="A57" s="29" t="s">
        <v>40</v>
      </c>
      <c r="B57" s="30" t="s">
        <v>45</v>
      </c>
      <c r="C57" s="48"/>
      <c r="D57" s="48"/>
      <c r="E57" s="48"/>
      <c r="F57" s="48"/>
      <c r="G57" s="48"/>
      <c r="H57" s="4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61"/>
      <c r="BS57" s="61"/>
      <c r="BT57" s="61"/>
      <c r="BU57" s="61"/>
      <c r="BV57" s="62"/>
    </row>
    <row r="58" spans="1:74" s="50" customFormat="1" ht="29.25" customHeight="1">
      <c r="A58" s="29" t="s">
        <v>47</v>
      </c>
      <c r="B58" s="31" t="s">
        <v>48</v>
      </c>
      <c r="C58" s="48"/>
      <c r="D58" s="48"/>
      <c r="E58" s="48"/>
      <c r="F58" s="48"/>
      <c r="G58" s="48"/>
      <c r="H58" s="4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61"/>
      <c r="BS58" s="61"/>
      <c r="BT58" s="61"/>
      <c r="BU58" s="61"/>
      <c r="BV58" s="62"/>
    </row>
    <row r="59" spans="1:74" ht="30" customHeight="1">
      <c r="A59" s="27" t="s">
        <v>51</v>
      </c>
      <c r="B59" s="28" t="s">
        <v>52</v>
      </c>
      <c r="C59" s="33"/>
      <c r="D59" s="33"/>
      <c r="E59" s="33"/>
      <c r="F59" s="33"/>
      <c r="G59" s="33"/>
      <c r="H59" s="33"/>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8"/>
      <c r="BS59" s="38"/>
      <c r="BT59" s="38"/>
      <c r="BU59" s="38"/>
      <c r="BV59" s="58"/>
    </row>
    <row r="60" spans="1:74" ht="30" customHeight="1">
      <c r="A60" s="29" t="s">
        <v>40</v>
      </c>
      <c r="B60" s="30" t="s">
        <v>45</v>
      </c>
      <c r="C60" s="33"/>
      <c r="D60" s="33"/>
      <c r="E60" s="33"/>
      <c r="F60" s="33"/>
      <c r="G60" s="33"/>
      <c r="H60" s="33"/>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8"/>
      <c r="BS60" s="38"/>
      <c r="BT60" s="38"/>
      <c r="BU60" s="38"/>
      <c r="BV60" s="58"/>
    </row>
    <row r="61" spans="1:74" ht="30" customHeight="1">
      <c r="A61" s="29" t="s">
        <v>47</v>
      </c>
      <c r="B61" s="31" t="s">
        <v>48</v>
      </c>
      <c r="C61" s="33"/>
      <c r="D61" s="33"/>
      <c r="E61" s="33"/>
      <c r="F61" s="33"/>
      <c r="G61" s="33"/>
      <c r="H61" s="33"/>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8"/>
      <c r="BS61" s="38"/>
      <c r="BT61" s="38"/>
      <c r="BU61" s="38"/>
      <c r="BV61" s="58"/>
    </row>
    <row r="62" spans="1:74" ht="55.9" customHeight="1">
      <c r="A62" s="21" t="s">
        <v>55</v>
      </c>
      <c r="B62" s="22" t="s">
        <v>82</v>
      </c>
      <c r="C62" s="33"/>
      <c r="D62" s="33"/>
      <c r="E62" s="33"/>
      <c r="F62" s="33"/>
      <c r="G62" s="33"/>
      <c r="H62" s="33"/>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58"/>
      <c r="BS62" s="58"/>
      <c r="BT62" s="58"/>
      <c r="BU62" s="58"/>
      <c r="BV62" s="58"/>
    </row>
    <row r="63" spans="1:74" ht="50.25" customHeight="1">
      <c r="A63" s="29" t="s">
        <v>47</v>
      </c>
      <c r="B63" s="26" t="s">
        <v>88</v>
      </c>
      <c r="C63" s="33"/>
      <c r="D63" s="33"/>
      <c r="E63" s="33"/>
      <c r="F63" s="33"/>
      <c r="G63" s="33"/>
      <c r="H63" s="33"/>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4" ht="107.25" hidden="1" customHeight="1">
      <c r="A64" s="21" t="s">
        <v>89</v>
      </c>
      <c r="B64" s="20" t="s">
        <v>90</v>
      </c>
      <c r="C64" s="33"/>
      <c r="D64" s="33"/>
      <c r="E64" s="33"/>
      <c r="F64" s="33"/>
      <c r="G64" s="33"/>
      <c r="H64" s="33"/>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s="50" customFormat="1" ht="50.25" hidden="1" customHeight="1">
      <c r="A65" s="27" t="s">
        <v>47</v>
      </c>
      <c r="B65" s="28" t="s">
        <v>91</v>
      </c>
      <c r="C65" s="48"/>
      <c r="D65" s="48"/>
      <c r="E65" s="48"/>
      <c r="F65" s="48"/>
      <c r="G65" s="48"/>
      <c r="H65" s="4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row>
    <row r="66" spans="1:69" s="46" customFormat="1" ht="106.5" hidden="1" customHeight="1">
      <c r="A66" s="45" t="s">
        <v>92</v>
      </c>
      <c r="B66" s="20" t="s">
        <v>93</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9" s="50" customFormat="1" ht="50.25" hidden="1" customHeight="1">
      <c r="A67" s="27" t="s">
        <v>47</v>
      </c>
      <c r="B67" s="28" t="s">
        <v>91</v>
      </c>
      <c r="C67" s="48"/>
      <c r="D67" s="48"/>
      <c r="E67" s="48"/>
      <c r="F67" s="48"/>
      <c r="G67" s="48"/>
      <c r="H67" s="4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row>
    <row r="68" spans="1:69" s="46" customFormat="1" ht="106.5" hidden="1" customHeight="1">
      <c r="A68" s="45" t="s">
        <v>94</v>
      </c>
      <c r="B68" s="20" t="s">
        <v>81</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9" s="46" customFormat="1" ht="29.25" customHeight="1">
      <c r="A69" s="45"/>
      <c r="B69" s="2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9" s="14" customFormat="1" ht="30.75" customHeight="1">
      <c r="A70" s="65"/>
      <c r="B70" s="66" t="s">
        <v>95</v>
      </c>
      <c r="C70" s="67"/>
      <c r="D70" s="67"/>
      <c r="E70" s="67"/>
      <c r="F70" s="67"/>
      <c r="G70" s="67"/>
      <c r="H70" s="67"/>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row>
    <row r="71" spans="1:69" s="14" customFormat="1" ht="30.65" customHeight="1">
      <c r="A71" s="68"/>
      <c r="B71" s="1364" t="s">
        <v>107</v>
      </c>
      <c r="C71" s="1364"/>
      <c r="D71" s="1364"/>
      <c r="E71" s="1364"/>
      <c r="F71" s="1364"/>
      <c r="G71" s="1364"/>
      <c r="H71" s="1364"/>
      <c r="I71" s="1364"/>
      <c r="J71" s="1364"/>
      <c r="K71" s="1364"/>
      <c r="L71" s="1364"/>
      <c r="M71" s="1364"/>
      <c r="N71" s="1364"/>
      <c r="O71" s="1364"/>
      <c r="P71" s="1364"/>
      <c r="Q71" s="1364"/>
      <c r="R71" s="1364"/>
      <c r="S71" s="1364"/>
      <c r="T71" s="1364"/>
      <c r="U71" s="1364"/>
      <c r="V71" s="1364"/>
      <c r="W71" s="1364"/>
      <c r="X71" s="1364"/>
      <c r="Y71" s="1364"/>
      <c r="Z71" s="1364"/>
      <c r="AA71" s="1364"/>
      <c r="AB71" s="1364"/>
      <c r="AC71" s="1364"/>
      <c r="AD71" s="1364"/>
      <c r="AE71" s="1364"/>
      <c r="AF71" s="1364"/>
      <c r="AG71" s="1364"/>
      <c r="AH71" s="1364"/>
      <c r="AI71" s="1364"/>
      <c r="AJ71" s="1364"/>
      <c r="AK71" s="1364"/>
      <c r="AL71" s="1364"/>
      <c r="AM71" s="1364"/>
      <c r="AN71" s="1364"/>
      <c r="AO71" s="1364"/>
      <c r="AP71" s="1364"/>
      <c r="AQ71" s="1364"/>
      <c r="AR71" s="1364"/>
      <c r="AS71" s="1364"/>
      <c r="AT71" s="1364"/>
      <c r="AU71" s="1364"/>
      <c r="AV71" s="1364"/>
      <c r="AW71" s="1364"/>
      <c r="AX71" s="1364"/>
      <c r="AY71" s="1364"/>
      <c r="AZ71" s="1364"/>
      <c r="BA71" s="1364"/>
      <c r="BB71" s="1364"/>
      <c r="BC71" s="1364"/>
      <c r="BD71" s="1364"/>
      <c r="BE71" s="1364"/>
      <c r="BF71" s="1364"/>
      <c r="BG71" s="1364"/>
      <c r="BH71" s="1364"/>
      <c r="BI71" s="1364"/>
      <c r="BJ71" s="1364"/>
      <c r="BK71" s="1364"/>
      <c r="BL71" s="1364"/>
      <c r="BM71" s="1364"/>
      <c r="BN71" s="1364"/>
      <c r="BO71" s="1364"/>
      <c r="BP71" s="1364"/>
      <c r="BQ71" s="1364"/>
    </row>
    <row r="72" spans="1:69" s="14" customFormat="1" ht="44.5" customHeight="1">
      <c r="A72" s="68"/>
      <c r="B72" s="1365" t="s">
        <v>108</v>
      </c>
      <c r="C72" s="1366"/>
      <c r="D72" s="1366"/>
      <c r="E72" s="1366"/>
      <c r="F72" s="1366"/>
      <c r="G72" s="1366"/>
      <c r="H72" s="1366"/>
      <c r="I72" s="1366"/>
      <c r="J72" s="1366"/>
      <c r="K72" s="1366"/>
      <c r="L72" s="1366"/>
      <c r="M72" s="1366"/>
      <c r="N72" s="1366"/>
      <c r="O72" s="1366"/>
      <c r="P72" s="1366"/>
      <c r="Q72" s="1366"/>
      <c r="R72" s="1366"/>
      <c r="S72" s="1366"/>
      <c r="T72" s="1366"/>
      <c r="U72" s="1366"/>
      <c r="V72" s="1366"/>
      <c r="W72" s="1366"/>
      <c r="X72" s="1366"/>
      <c r="Y72" s="1366"/>
      <c r="Z72" s="1366"/>
      <c r="AA72" s="1366"/>
      <c r="AB72" s="1366"/>
      <c r="AC72" s="1366"/>
      <c r="AD72" s="1366"/>
      <c r="AE72" s="1366"/>
      <c r="AF72" s="1366"/>
      <c r="AG72" s="1366"/>
      <c r="AH72" s="1366"/>
      <c r="AI72" s="1366"/>
      <c r="AJ72" s="1366"/>
      <c r="AK72" s="1366"/>
      <c r="AL72" s="1366"/>
      <c r="AM72" s="1366"/>
      <c r="AN72" s="1366"/>
      <c r="AO72" s="1366"/>
      <c r="AP72" s="1366"/>
      <c r="AQ72" s="1366"/>
      <c r="AR72" s="1366"/>
      <c r="AS72" s="1366"/>
      <c r="AT72" s="1366"/>
      <c r="AU72" s="1366"/>
      <c r="AV72" s="1366"/>
      <c r="AW72" s="1366"/>
      <c r="AX72" s="1366"/>
      <c r="AY72" s="1366"/>
      <c r="AZ72" s="1366"/>
      <c r="BA72" s="1366"/>
      <c r="BB72" s="1366"/>
      <c r="BC72" s="1366"/>
      <c r="BD72" s="1366"/>
      <c r="BE72" s="1366"/>
      <c r="BF72" s="1366"/>
      <c r="BG72" s="1366"/>
      <c r="BH72" s="1366"/>
      <c r="BI72" s="1366"/>
      <c r="BJ72" s="1366"/>
      <c r="BK72" s="1366"/>
      <c r="BL72" s="1366"/>
      <c r="BM72" s="1366"/>
      <c r="BN72" s="1366"/>
      <c r="BO72" s="1366"/>
      <c r="BP72" s="1366"/>
      <c r="BQ72" s="1366"/>
    </row>
    <row r="73" spans="1:69">
      <c r="A73" s="13"/>
      <c r="B73" s="42" t="s">
        <v>96</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13"/>
      <c r="BB73" s="13"/>
      <c r="BC73" s="13"/>
      <c r="BD73" s="13"/>
      <c r="BE73" s="13"/>
      <c r="BF73" s="13"/>
      <c r="BG73" s="13"/>
      <c r="BH73" s="53"/>
      <c r="BI73" s="53"/>
      <c r="BJ73" s="13"/>
      <c r="BK73" s="13"/>
      <c r="BL73" s="13"/>
      <c r="BM73" s="13"/>
      <c r="BN73" s="13"/>
      <c r="BO73" s="13"/>
      <c r="BP73" s="13"/>
      <c r="BQ73" s="13"/>
    </row>
    <row r="74" spans="1:69">
      <c r="A74" s="13"/>
      <c r="B74" s="1359" t="s">
        <v>97</v>
      </c>
      <c r="C74" s="1359"/>
      <c r="D74" s="1359"/>
      <c r="E74" s="1359"/>
      <c r="F74" s="1359"/>
      <c r="G74" s="1359"/>
      <c r="H74" s="1359"/>
      <c r="I74" s="1359"/>
      <c r="J74" s="1359"/>
      <c r="K74" s="1359"/>
      <c r="L74" s="1359"/>
      <c r="M74" s="1359"/>
      <c r="N74" s="1359"/>
      <c r="O74" s="1359"/>
      <c r="P74" s="1359"/>
      <c r="Q74" s="1359"/>
      <c r="R74" s="1359"/>
      <c r="S74" s="1359"/>
      <c r="T74" s="1359"/>
      <c r="U74" s="1359"/>
      <c r="V74" s="1359"/>
      <c r="W74" s="1359"/>
      <c r="X74" s="1359"/>
      <c r="Y74" s="1359"/>
      <c r="Z74" s="1359"/>
      <c r="AA74" s="1359"/>
      <c r="AB74" s="1359"/>
      <c r="AC74" s="1359"/>
      <c r="AD74" s="1359"/>
      <c r="AE74" s="1359"/>
      <c r="AF74" s="1359"/>
      <c r="AG74" s="1359"/>
      <c r="AH74" s="1359"/>
      <c r="AI74" s="1359"/>
      <c r="AJ74" s="1359"/>
      <c r="AK74" s="1359"/>
      <c r="AL74" s="1359"/>
      <c r="AM74" s="1359"/>
      <c r="AN74" s="1359"/>
      <c r="AO74" s="1359"/>
      <c r="AP74" s="1359"/>
      <c r="AQ74" s="1359"/>
      <c r="AR74" s="1359"/>
      <c r="AS74" s="1359"/>
      <c r="AT74" s="1359"/>
      <c r="AU74" s="1359"/>
      <c r="AV74" s="1359"/>
      <c r="AW74" s="1359"/>
      <c r="AX74" s="1359"/>
      <c r="AY74" s="1359"/>
      <c r="AZ74" s="1359"/>
      <c r="BA74" s="1359"/>
      <c r="BB74" s="1359"/>
      <c r="BC74" s="1359"/>
      <c r="BD74" s="1359"/>
      <c r="BE74" s="1359"/>
      <c r="BF74" s="1359"/>
      <c r="BG74" s="1359"/>
      <c r="BH74" s="1359"/>
      <c r="BI74" s="1359"/>
      <c r="BJ74" s="13"/>
      <c r="BK74" s="13"/>
      <c r="BL74" s="13"/>
      <c r="BM74" s="13"/>
      <c r="BN74" s="13"/>
      <c r="BO74" s="13"/>
      <c r="BP74" s="13"/>
      <c r="BQ74" s="13"/>
    </row>
    <row r="75" spans="1:69">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row>
    <row r="79" spans="1:6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sheetData>
  <mergeCells count="130">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Q12:AQ15"/>
    <mergeCell ref="AR12:AU12"/>
    <mergeCell ref="AV12:AV15"/>
    <mergeCell ref="BB14:BB15"/>
    <mergeCell ref="BC14:BC15"/>
    <mergeCell ref="BD14:BD15"/>
    <mergeCell ref="AK13:AK15"/>
    <mergeCell ref="AL13:AL15"/>
    <mergeCell ref="AN13:AN15"/>
    <mergeCell ref="AO13:AO15"/>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
    <tabColor rgb="FF92D050"/>
    <pageSetUpPr fitToPage="1"/>
  </sheetPr>
  <dimension ref="A1:Z19"/>
  <sheetViews>
    <sheetView zoomScale="85" zoomScaleNormal="85" workbookViewId="0">
      <selection activeCell="A2" sqref="A2:H2"/>
    </sheetView>
  </sheetViews>
  <sheetFormatPr defaultColWidth="9.1796875" defaultRowHeight="18"/>
  <cols>
    <col min="1" max="1" width="6" style="7" customWidth="1"/>
    <col min="2" max="2" width="41" style="77" customWidth="1"/>
    <col min="3" max="4" width="11.453125" style="1" customWidth="1"/>
    <col min="5" max="5" width="13" style="1" customWidth="1"/>
    <col min="6" max="7" width="11.453125" style="1" customWidth="1"/>
    <col min="8" max="8" width="13" style="1" customWidth="1"/>
    <col min="9" max="10" width="11.453125" style="1" customWidth="1"/>
    <col min="11" max="11" width="13" style="1" customWidth="1"/>
    <col min="12" max="13" width="11.453125" style="1" customWidth="1"/>
    <col min="14" max="14" width="13" style="1" customWidth="1"/>
    <col min="15" max="16" width="11.453125" style="1" customWidth="1"/>
    <col min="17" max="17" width="13" style="1" customWidth="1"/>
    <col min="18" max="19" width="11.453125" style="1" customWidth="1"/>
    <col min="20" max="20" width="13" style="1" customWidth="1"/>
    <col min="21" max="21" width="11.453125" style="1" customWidth="1"/>
    <col min="22" max="16384" width="9.1796875" style="1"/>
  </cols>
  <sheetData>
    <row r="1" spans="1:26" ht="33" customHeight="1">
      <c r="A1" s="1387" t="s">
        <v>109</v>
      </c>
      <c r="B1" s="1387"/>
      <c r="C1" s="1387"/>
      <c r="D1" s="1387"/>
      <c r="E1" s="1387"/>
      <c r="F1" s="1387"/>
      <c r="G1" s="1387"/>
      <c r="H1" s="1387"/>
      <c r="I1" s="13"/>
      <c r="J1" s="13"/>
      <c r="K1" s="13"/>
      <c r="L1" s="13"/>
      <c r="M1" s="1411" t="s">
        <v>0</v>
      </c>
      <c r="N1" s="1411"/>
      <c r="O1" s="1411"/>
      <c r="P1" s="1411"/>
      <c r="Q1" s="1411"/>
      <c r="R1" s="1411"/>
      <c r="S1" s="1411"/>
      <c r="T1" s="1411"/>
      <c r="U1" s="1411"/>
      <c r="V1" s="2"/>
    </row>
    <row r="2" spans="1:26" ht="31.5" customHeight="1">
      <c r="A2" s="1388" t="s">
        <v>1</v>
      </c>
      <c r="B2" s="1388"/>
      <c r="C2" s="1388"/>
      <c r="D2" s="1388"/>
      <c r="E2" s="1388"/>
      <c r="F2" s="1388"/>
      <c r="G2" s="1388"/>
      <c r="H2" s="1388"/>
      <c r="I2" s="13"/>
      <c r="J2" s="13"/>
      <c r="K2" s="13"/>
      <c r="L2" s="13"/>
      <c r="M2" s="1412" t="s">
        <v>56</v>
      </c>
      <c r="N2" s="1412"/>
      <c r="O2" s="1412"/>
      <c r="P2" s="1412"/>
      <c r="Q2" s="1412"/>
      <c r="R2" s="1412"/>
      <c r="S2" s="1412"/>
      <c r="T2" s="1412"/>
      <c r="U2" s="1412"/>
      <c r="V2" s="4"/>
    </row>
    <row r="3" spans="1:26" s="69" customFormat="1" ht="27.75" customHeight="1">
      <c r="A3" s="1413" t="s">
        <v>57</v>
      </c>
      <c r="B3" s="1413"/>
      <c r="C3" s="1413"/>
      <c r="D3" s="1413"/>
      <c r="E3" s="1413"/>
      <c r="F3" s="1413"/>
      <c r="G3" s="1413"/>
      <c r="H3" s="1413"/>
      <c r="I3" s="1413"/>
      <c r="J3" s="1413"/>
      <c r="K3" s="1413"/>
      <c r="L3" s="1413"/>
      <c r="M3" s="1413"/>
      <c r="N3" s="1413"/>
      <c r="O3" s="1413"/>
      <c r="P3" s="1413"/>
      <c r="Q3" s="1413"/>
      <c r="R3" s="1413"/>
      <c r="S3" s="1413"/>
      <c r="T3" s="1413"/>
      <c r="U3" s="1413"/>
    </row>
    <row r="4" spans="1:26" s="70" customFormat="1" ht="31.9" customHeight="1">
      <c r="A4" s="1410" t="s">
        <v>110</v>
      </c>
      <c r="B4" s="1410"/>
      <c r="C4" s="1410"/>
      <c r="D4" s="1410"/>
      <c r="E4" s="1410"/>
      <c r="F4" s="1410"/>
      <c r="G4" s="1410"/>
      <c r="H4" s="1410"/>
      <c r="I4" s="1410"/>
      <c r="J4" s="1410"/>
      <c r="K4" s="1410"/>
      <c r="L4" s="1410"/>
      <c r="M4" s="1410"/>
      <c r="N4" s="1410"/>
      <c r="O4" s="1410"/>
      <c r="P4" s="1410"/>
      <c r="Q4" s="1410"/>
      <c r="R4" s="1410"/>
      <c r="S4" s="1410"/>
      <c r="T4" s="1410"/>
      <c r="U4" s="1410"/>
    </row>
    <row r="5" spans="1:26" s="69" customFormat="1" ht="24.75" customHeight="1">
      <c r="A5" s="1399" t="s">
        <v>3</v>
      </c>
      <c r="B5" s="1399"/>
      <c r="C5" s="1399"/>
      <c r="D5" s="1399"/>
      <c r="E5" s="1399"/>
      <c r="F5" s="1399"/>
      <c r="G5" s="1399"/>
      <c r="H5" s="1399"/>
      <c r="I5" s="1399"/>
      <c r="J5" s="1399"/>
      <c r="K5" s="1399"/>
      <c r="L5" s="1399"/>
      <c r="M5" s="1399"/>
      <c r="N5" s="1399"/>
      <c r="O5" s="1399"/>
      <c r="P5" s="1399"/>
      <c r="Q5" s="1399"/>
      <c r="R5" s="1399"/>
      <c r="S5" s="1399"/>
      <c r="T5" s="1399"/>
      <c r="U5" s="1399"/>
    </row>
    <row r="6" spans="1:26" s="7" customFormat="1" ht="31.9" customHeight="1">
      <c r="A6" s="1397" t="s">
        <v>4</v>
      </c>
      <c r="B6" s="1397" t="s">
        <v>111</v>
      </c>
      <c r="C6" s="1401" t="s">
        <v>6</v>
      </c>
      <c r="D6" s="1402"/>
      <c r="E6" s="1402"/>
      <c r="F6" s="1402"/>
      <c r="G6" s="1402"/>
      <c r="H6" s="1402"/>
      <c r="I6" s="1402"/>
      <c r="J6" s="1402"/>
      <c r="K6" s="1403"/>
      <c r="L6" s="1404" t="s">
        <v>112</v>
      </c>
      <c r="M6" s="1405"/>
      <c r="N6" s="1406"/>
      <c r="O6" s="1404" t="s">
        <v>7</v>
      </c>
      <c r="P6" s="1405"/>
      <c r="Q6" s="1406"/>
      <c r="R6" s="1404" t="s">
        <v>113</v>
      </c>
      <c r="S6" s="1405"/>
      <c r="T6" s="1406"/>
      <c r="U6" s="1397" t="s">
        <v>8</v>
      </c>
      <c r="W6" s="71"/>
      <c r="X6" s="6"/>
      <c r="Y6" s="6"/>
      <c r="Z6" s="6"/>
    </row>
    <row r="7" spans="1:26" s="7" customFormat="1" ht="75" customHeight="1">
      <c r="A7" s="1400"/>
      <c r="B7" s="1400"/>
      <c r="C7" s="1401" t="s">
        <v>9</v>
      </c>
      <c r="D7" s="1402"/>
      <c r="E7" s="1403"/>
      <c r="F7" s="1401" t="s">
        <v>114</v>
      </c>
      <c r="G7" s="1402"/>
      <c r="H7" s="1403"/>
      <c r="I7" s="1401" t="s">
        <v>115</v>
      </c>
      <c r="J7" s="1402"/>
      <c r="K7" s="1403"/>
      <c r="L7" s="1407"/>
      <c r="M7" s="1408"/>
      <c r="N7" s="1409"/>
      <c r="O7" s="1407"/>
      <c r="P7" s="1408"/>
      <c r="Q7" s="1409"/>
      <c r="R7" s="1407"/>
      <c r="S7" s="1408"/>
      <c r="T7" s="1409"/>
      <c r="U7" s="1400"/>
      <c r="W7" s="71"/>
      <c r="X7" s="6"/>
      <c r="Y7" s="6"/>
      <c r="Z7" s="6"/>
    </row>
    <row r="8" spans="1:26" s="7" customFormat="1" ht="28.9" customHeight="1">
      <c r="A8" s="1400"/>
      <c r="B8" s="1400"/>
      <c r="C8" s="1397" t="s">
        <v>10</v>
      </c>
      <c r="D8" s="1394" t="s">
        <v>16</v>
      </c>
      <c r="E8" s="1395"/>
      <c r="F8" s="1397" t="s">
        <v>10</v>
      </c>
      <c r="G8" s="1394" t="s">
        <v>16</v>
      </c>
      <c r="H8" s="1395"/>
      <c r="I8" s="1397" t="s">
        <v>10</v>
      </c>
      <c r="J8" s="1394" t="s">
        <v>16</v>
      </c>
      <c r="K8" s="1395"/>
      <c r="L8" s="1397" t="s">
        <v>10</v>
      </c>
      <c r="M8" s="1394" t="s">
        <v>16</v>
      </c>
      <c r="N8" s="1395"/>
      <c r="O8" s="1397" t="s">
        <v>10</v>
      </c>
      <c r="P8" s="1394" t="s">
        <v>16</v>
      </c>
      <c r="Q8" s="1395"/>
      <c r="R8" s="1397" t="s">
        <v>10</v>
      </c>
      <c r="S8" s="1394" t="s">
        <v>16</v>
      </c>
      <c r="T8" s="1395"/>
      <c r="U8" s="1400"/>
      <c r="W8" s="71"/>
      <c r="X8" s="6"/>
      <c r="Y8" s="72"/>
      <c r="Z8" s="72"/>
    </row>
    <row r="9" spans="1:26" s="7" customFormat="1" ht="52.15" customHeight="1">
      <c r="A9" s="1398"/>
      <c r="B9" s="1398"/>
      <c r="C9" s="1398"/>
      <c r="D9" s="8" t="s">
        <v>76</v>
      </c>
      <c r="E9" s="8" t="s">
        <v>116</v>
      </c>
      <c r="F9" s="1398"/>
      <c r="G9" s="8" t="s">
        <v>76</v>
      </c>
      <c r="H9" s="8" t="s">
        <v>116</v>
      </c>
      <c r="I9" s="1398"/>
      <c r="J9" s="8" t="s">
        <v>76</v>
      </c>
      <c r="K9" s="8" t="s">
        <v>116</v>
      </c>
      <c r="L9" s="1398"/>
      <c r="M9" s="8" t="s">
        <v>76</v>
      </c>
      <c r="N9" s="8" t="s">
        <v>116</v>
      </c>
      <c r="O9" s="1398"/>
      <c r="P9" s="8" t="s">
        <v>76</v>
      </c>
      <c r="Q9" s="8" t="s">
        <v>116</v>
      </c>
      <c r="R9" s="1398"/>
      <c r="S9" s="8" t="s">
        <v>76</v>
      </c>
      <c r="T9" s="8" t="s">
        <v>116</v>
      </c>
      <c r="U9" s="1398"/>
      <c r="W9" s="71"/>
      <c r="X9" s="6"/>
      <c r="Y9" s="71"/>
      <c r="Z9" s="71"/>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1"/>
      <c r="X10" s="71"/>
      <c r="Y10" s="71"/>
      <c r="Z10" s="71"/>
    </row>
    <row r="11" spans="1:26" ht="36" customHeight="1">
      <c r="A11" s="8"/>
      <c r="B11" s="11" t="s">
        <v>14</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73" t="s">
        <v>117</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73" t="s">
        <v>117</v>
      </c>
      <c r="C13" s="9"/>
      <c r="D13" s="9"/>
      <c r="E13" s="9"/>
      <c r="F13" s="9"/>
      <c r="G13" s="9"/>
      <c r="H13" s="9"/>
      <c r="I13" s="9"/>
      <c r="J13" s="9"/>
      <c r="K13" s="9"/>
      <c r="L13" s="9"/>
      <c r="M13" s="9"/>
      <c r="N13" s="9"/>
      <c r="O13" s="9"/>
      <c r="P13" s="9"/>
      <c r="Q13" s="9"/>
      <c r="R13" s="9"/>
      <c r="S13" s="9"/>
      <c r="T13" s="9"/>
      <c r="U13" s="12"/>
      <c r="W13" s="74"/>
      <c r="X13" s="74"/>
      <c r="Y13" s="74"/>
      <c r="Z13" s="74"/>
    </row>
    <row r="14" spans="1:26" s="5" customFormat="1" ht="39" customHeight="1">
      <c r="A14" s="9" t="s">
        <v>47</v>
      </c>
      <c r="B14" s="11" t="s">
        <v>47</v>
      </c>
      <c r="C14" s="9"/>
      <c r="D14" s="9"/>
      <c r="E14" s="9"/>
      <c r="F14" s="9"/>
      <c r="G14" s="9"/>
      <c r="H14" s="9"/>
      <c r="I14" s="9"/>
      <c r="J14" s="9"/>
      <c r="K14" s="9"/>
      <c r="L14" s="9"/>
      <c r="M14" s="9"/>
      <c r="N14" s="9"/>
      <c r="O14" s="9"/>
      <c r="P14" s="9"/>
      <c r="Q14" s="9"/>
      <c r="R14" s="9"/>
      <c r="S14" s="9"/>
      <c r="T14" s="9"/>
      <c r="U14" s="12"/>
      <c r="W14" s="74"/>
      <c r="X14" s="74"/>
      <c r="Y14" s="74"/>
      <c r="Z14" s="74"/>
    </row>
    <row r="15" spans="1:26" ht="18.399999999999999" customHeight="1">
      <c r="A15" s="8"/>
      <c r="B15" s="75"/>
      <c r="C15" s="10"/>
      <c r="D15" s="10"/>
      <c r="E15" s="10"/>
      <c r="F15" s="10"/>
      <c r="G15" s="10"/>
      <c r="H15" s="10"/>
      <c r="I15" s="10"/>
      <c r="J15" s="10"/>
      <c r="K15" s="10"/>
      <c r="L15" s="10"/>
      <c r="M15" s="10"/>
      <c r="N15" s="10"/>
      <c r="O15" s="10"/>
      <c r="P15" s="10"/>
      <c r="Q15" s="10"/>
      <c r="R15" s="10"/>
      <c r="S15" s="10"/>
      <c r="T15" s="10"/>
      <c r="U15" s="10"/>
    </row>
    <row r="17" spans="2:21">
      <c r="B17" s="76" t="s">
        <v>26</v>
      </c>
      <c r="C17" s="76"/>
      <c r="D17" s="76"/>
      <c r="E17" s="76"/>
      <c r="F17" s="76"/>
      <c r="G17" s="76"/>
      <c r="H17" s="76"/>
      <c r="I17" s="76"/>
      <c r="J17" s="76"/>
      <c r="K17" s="76"/>
      <c r="L17" s="76"/>
      <c r="M17" s="76"/>
      <c r="N17" s="76"/>
      <c r="O17" s="76"/>
      <c r="P17" s="76"/>
      <c r="Q17" s="76"/>
      <c r="R17" s="76"/>
      <c r="S17" s="76"/>
      <c r="T17" s="76"/>
    </row>
    <row r="18" spans="2:21">
      <c r="B18" s="1396" t="s">
        <v>27</v>
      </c>
      <c r="C18" s="1396"/>
      <c r="D18" s="1396"/>
      <c r="E18" s="1396"/>
      <c r="F18" s="1396"/>
      <c r="G18" s="1396"/>
      <c r="H18" s="1396"/>
      <c r="I18" s="1396"/>
      <c r="J18" s="1396"/>
      <c r="K18" s="1396"/>
      <c r="L18" s="1396"/>
      <c r="M18" s="1396"/>
      <c r="N18" s="1396"/>
      <c r="O18" s="1396"/>
      <c r="P18" s="1396"/>
      <c r="Q18" s="1396"/>
      <c r="R18" s="1396"/>
      <c r="S18" s="1396"/>
      <c r="T18" s="1396"/>
    </row>
    <row r="19" spans="2:21">
      <c r="B19" s="1359" t="s">
        <v>28</v>
      </c>
      <c r="C19" s="1359"/>
      <c r="D19" s="1359"/>
      <c r="E19" s="1359"/>
      <c r="F19" s="1359"/>
      <c r="G19" s="1359"/>
      <c r="H19" s="1359"/>
      <c r="I19" s="1359"/>
      <c r="J19" s="1359"/>
      <c r="K19" s="1359"/>
      <c r="L19" s="1359"/>
      <c r="M19" s="1359"/>
      <c r="N19" s="1359"/>
      <c r="O19" s="1359"/>
      <c r="P19" s="1359"/>
      <c r="Q19" s="1359"/>
      <c r="R19" s="1359"/>
      <c r="S19" s="1359"/>
      <c r="T19" s="1359"/>
      <c r="U19" s="1359"/>
    </row>
  </sheetData>
  <mergeCells count="31">
    <mergeCell ref="A4:U4"/>
    <mergeCell ref="A1:H1"/>
    <mergeCell ref="M1:U1"/>
    <mergeCell ref="A2:H2"/>
    <mergeCell ref="M2:U2"/>
    <mergeCell ref="A3:U3"/>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J8:K8"/>
    <mergeCell ref="B18:T18"/>
    <mergeCell ref="B19:U19"/>
    <mergeCell ref="L8:L9"/>
    <mergeCell ref="M8:N8"/>
    <mergeCell ref="O8:O9"/>
    <mergeCell ref="P8:Q8"/>
    <mergeCell ref="R8:R9"/>
    <mergeCell ref="S8:T8"/>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tabColor rgb="FF92D050"/>
    <pageSetUpPr fitToPage="1"/>
  </sheetPr>
  <dimension ref="A1:AW371"/>
  <sheetViews>
    <sheetView zoomScale="85" zoomScaleNormal="85" workbookViewId="0">
      <selection sqref="A1:N1"/>
    </sheetView>
  </sheetViews>
  <sheetFormatPr defaultColWidth="9.1796875" defaultRowHeight="13"/>
  <cols>
    <col min="1" max="1" width="5.1796875" style="123" customWidth="1"/>
    <col min="2" max="2" width="33.453125" style="124" customWidth="1"/>
    <col min="3" max="4" width="7.453125" style="125" customWidth="1"/>
    <col min="5" max="5" width="8.453125" style="125" customWidth="1"/>
    <col min="6" max="6" width="10.1796875" style="78" customWidth="1"/>
    <col min="7" max="7" width="11" style="78" customWidth="1"/>
    <col min="8" max="8" width="8.7265625" style="78" customWidth="1"/>
    <col min="9" max="9" width="10.1796875" style="78" customWidth="1"/>
    <col min="10" max="10" width="11" style="78" customWidth="1"/>
    <col min="11" max="14" width="8.7265625" style="78" customWidth="1"/>
    <col min="15" max="16" width="9.453125" style="78" hidden="1" customWidth="1"/>
    <col min="17" max="17" width="10.7265625" style="78" hidden="1" customWidth="1"/>
    <col min="18" max="18" width="10.453125" style="78" hidden="1" customWidth="1"/>
    <col min="19" max="30" width="10.453125" style="78" customWidth="1"/>
    <col min="31" max="31" width="9.453125" style="78" customWidth="1"/>
    <col min="32" max="32" width="11" style="78" customWidth="1"/>
    <col min="33" max="33" width="11.453125" style="78" customWidth="1"/>
    <col min="34" max="34" width="9.453125" style="78" hidden="1" customWidth="1"/>
    <col min="35" max="35" width="11" style="78" hidden="1" customWidth="1"/>
    <col min="36" max="36" width="11.453125" style="78" hidden="1" customWidth="1"/>
    <col min="37" max="37" width="11.453125" style="78" customWidth="1"/>
    <col min="38" max="16384" width="9.1796875" style="79"/>
  </cols>
  <sheetData>
    <row r="1" spans="1:43" ht="25.5" customHeight="1">
      <c r="A1" s="1387" t="s">
        <v>118</v>
      </c>
      <c r="B1" s="1387"/>
      <c r="C1" s="1387"/>
      <c r="D1" s="1387"/>
      <c r="E1" s="1387"/>
      <c r="F1" s="1387"/>
      <c r="G1" s="1387"/>
      <c r="H1" s="1387"/>
      <c r="I1" s="1387"/>
      <c r="J1" s="1387"/>
      <c r="K1" s="1387"/>
      <c r="L1" s="1387"/>
      <c r="M1" s="1387"/>
      <c r="N1" s="1387"/>
      <c r="AA1" s="1411" t="s">
        <v>0</v>
      </c>
      <c r="AB1" s="1411"/>
      <c r="AC1" s="1411"/>
      <c r="AD1" s="1411"/>
      <c r="AE1" s="1411"/>
      <c r="AF1" s="1411"/>
      <c r="AG1" s="1411"/>
      <c r="AH1" s="1411"/>
      <c r="AI1" s="1411"/>
      <c r="AJ1" s="1411"/>
      <c r="AK1" s="1411"/>
    </row>
    <row r="2" spans="1:43" ht="31.5" customHeight="1">
      <c r="A2" s="1388" t="s">
        <v>1</v>
      </c>
      <c r="B2" s="1388"/>
      <c r="C2" s="1388"/>
      <c r="D2" s="1388"/>
      <c r="E2" s="1388"/>
      <c r="F2" s="1388"/>
      <c r="G2" s="1388"/>
      <c r="H2" s="1388"/>
      <c r="I2" s="1388"/>
      <c r="J2" s="1388"/>
      <c r="K2" s="1388"/>
      <c r="L2" s="1388"/>
      <c r="M2" s="1388"/>
      <c r="N2" s="1388"/>
      <c r="AA2" s="1412" t="s">
        <v>56</v>
      </c>
      <c r="AB2" s="1412"/>
      <c r="AC2" s="1412"/>
      <c r="AD2" s="1412"/>
      <c r="AE2" s="1412"/>
      <c r="AF2" s="1412"/>
      <c r="AG2" s="1412"/>
      <c r="AH2" s="1412"/>
      <c r="AI2" s="1412"/>
      <c r="AJ2" s="1412"/>
      <c r="AK2" s="1412"/>
    </row>
    <row r="3" spans="1:43" s="81" customFormat="1" ht="22.5" customHeight="1">
      <c r="A3" s="1442" t="s">
        <v>57</v>
      </c>
      <c r="B3" s="1442"/>
      <c r="C3" s="1442"/>
      <c r="D3" s="1442"/>
      <c r="E3" s="1442"/>
      <c r="F3" s="1442"/>
      <c r="G3" s="1442"/>
      <c r="H3" s="1442"/>
      <c r="I3" s="1442"/>
      <c r="J3" s="1442"/>
      <c r="K3" s="1442"/>
      <c r="L3" s="1442"/>
      <c r="M3" s="1442"/>
      <c r="N3" s="1442"/>
      <c r="O3" s="1442"/>
      <c r="P3" s="1442"/>
      <c r="Q3" s="1442"/>
      <c r="R3" s="1442"/>
      <c r="S3" s="1442"/>
      <c r="T3" s="1442"/>
      <c r="U3" s="1442"/>
      <c r="V3" s="1442"/>
      <c r="W3" s="1442"/>
      <c r="X3" s="1442"/>
      <c r="Y3" s="1442"/>
      <c r="Z3" s="1442"/>
      <c r="AA3" s="1442"/>
      <c r="AB3" s="1442"/>
      <c r="AC3" s="1442"/>
      <c r="AD3" s="1442"/>
      <c r="AE3" s="1442"/>
      <c r="AF3" s="1442"/>
      <c r="AG3" s="1442"/>
      <c r="AH3" s="1442"/>
      <c r="AI3" s="1442"/>
      <c r="AJ3" s="1442"/>
      <c r="AK3" s="1442"/>
      <c r="AL3" s="80"/>
      <c r="AM3" s="80"/>
      <c r="AN3" s="80"/>
      <c r="AO3" s="80"/>
      <c r="AP3" s="80"/>
    </row>
    <row r="4" spans="1:43" s="82" customFormat="1" ht="31.5" customHeight="1">
      <c r="A4" s="1387" t="s">
        <v>119</v>
      </c>
      <c r="B4" s="1387"/>
      <c r="C4" s="1387"/>
      <c r="D4" s="1387"/>
      <c r="E4" s="1387"/>
      <c r="F4" s="1387"/>
      <c r="G4" s="1387"/>
      <c r="H4" s="1387"/>
      <c r="I4" s="1387"/>
      <c r="J4" s="1387"/>
      <c r="K4" s="1387"/>
      <c r="L4" s="1387"/>
      <c r="M4" s="1387"/>
      <c r="N4" s="1387"/>
      <c r="O4" s="1387"/>
      <c r="P4" s="1387"/>
      <c r="Q4" s="1387"/>
      <c r="R4" s="1387"/>
      <c r="S4" s="1387"/>
      <c r="T4" s="1387"/>
      <c r="U4" s="1387"/>
      <c r="V4" s="1387"/>
      <c r="W4" s="1387"/>
      <c r="X4" s="1387"/>
      <c r="Y4" s="1387"/>
      <c r="Z4" s="1387"/>
      <c r="AA4" s="1387"/>
      <c r="AB4" s="1387"/>
      <c r="AC4" s="1387"/>
      <c r="AD4" s="1387"/>
      <c r="AE4" s="1387"/>
      <c r="AF4" s="1387"/>
      <c r="AG4" s="1387"/>
      <c r="AH4" s="1387"/>
      <c r="AI4" s="1387"/>
      <c r="AJ4" s="1387"/>
      <c r="AK4" s="1387"/>
    </row>
    <row r="5" spans="1:43" s="86" customFormat="1" ht="28.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c r="AH5" s="84"/>
      <c r="AI5" s="84"/>
      <c r="AJ5" s="84"/>
      <c r="AK5" s="85" t="s">
        <v>3</v>
      </c>
    </row>
    <row r="6" spans="1:43" s="87" customFormat="1" ht="25.5" customHeight="1">
      <c r="A6" s="1421" t="s">
        <v>29</v>
      </c>
      <c r="B6" s="1421" t="s">
        <v>30</v>
      </c>
      <c r="C6" s="1421" t="s">
        <v>31</v>
      </c>
      <c r="D6" s="1421" t="s">
        <v>32</v>
      </c>
      <c r="E6" s="1421" t="s">
        <v>33</v>
      </c>
      <c r="F6" s="1436" t="s">
        <v>120</v>
      </c>
      <c r="G6" s="1437"/>
      <c r="H6" s="1438"/>
      <c r="I6" s="1436" t="s">
        <v>121</v>
      </c>
      <c r="J6" s="1437"/>
      <c r="K6" s="1437"/>
      <c r="L6" s="1437"/>
      <c r="M6" s="1437"/>
      <c r="N6" s="1438"/>
      <c r="O6" s="1436" t="s">
        <v>122</v>
      </c>
      <c r="P6" s="1437"/>
      <c r="Q6" s="1438"/>
      <c r="R6" s="1421"/>
      <c r="S6" s="1429" t="s">
        <v>62</v>
      </c>
      <c r="T6" s="1431"/>
      <c r="U6" s="1429" t="s">
        <v>63</v>
      </c>
      <c r="V6" s="1430"/>
      <c r="W6" s="1429" t="s">
        <v>123</v>
      </c>
      <c r="X6" s="1430"/>
      <c r="Y6" s="1431"/>
      <c r="Z6" s="1429" t="s">
        <v>124</v>
      </c>
      <c r="AA6" s="1430"/>
      <c r="AB6" s="1431"/>
      <c r="AC6" s="1429" t="s">
        <v>125</v>
      </c>
      <c r="AD6" s="1431"/>
      <c r="AE6" s="1429" t="s">
        <v>35</v>
      </c>
      <c r="AF6" s="1430"/>
      <c r="AG6" s="1431"/>
      <c r="AH6" s="1429" t="s">
        <v>126</v>
      </c>
      <c r="AI6" s="1430"/>
      <c r="AJ6" s="1431"/>
      <c r="AK6" s="1421" t="s">
        <v>8</v>
      </c>
    </row>
    <row r="7" spans="1:43" s="88" customFormat="1" ht="38.25" customHeight="1">
      <c r="A7" s="1428"/>
      <c r="B7" s="1428"/>
      <c r="C7" s="1428"/>
      <c r="D7" s="1428"/>
      <c r="E7" s="1428"/>
      <c r="F7" s="1439"/>
      <c r="G7" s="1440"/>
      <c r="H7" s="1441"/>
      <c r="I7" s="1439"/>
      <c r="J7" s="1440"/>
      <c r="K7" s="1440"/>
      <c r="L7" s="1440"/>
      <c r="M7" s="1440"/>
      <c r="N7" s="1441"/>
      <c r="O7" s="1439"/>
      <c r="P7" s="1440"/>
      <c r="Q7" s="1441"/>
      <c r="R7" s="1422"/>
      <c r="S7" s="1432"/>
      <c r="T7" s="1434"/>
      <c r="U7" s="1432"/>
      <c r="V7" s="1433"/>
      <c r="W7" s="1432"/>
      <c r="X7" s="1433"/>
      <c r="Y7" s="1434"/>
      <c r="Z7" s="1432"/>
      <c r="AA7" s="1433"/>
      <c r="AB7" s="1434"/>
      <c r="AC7" s="1432"/>
      <c r="AD7" s="1434"/>
      <c r="AE7" s="1432"/>
      <c r="AF7" s="1433"/>
      <c r="AG7" s="1434"/>
      <c r="AH7" s="1432"/>
      <c r="AI7" s="1433"/>
      <c r="AJ7" s="1434"/>
      <c r="AK7" s="1428"/>
    </row>
    <row r="8" spans="1:43" s="88" customFormat="1" ht="27" customHeight="1">
      <c r="A8" s="1428"/>
      <c r="B8" s="1428"/>
      <c r="C8" s="1428"/>
      <c r="D8" s="1428"/>
      <c r="E8" s="1428"/>
      <c r="F8" s="1419" t="s">
        <v>127</v>
      </c>
      <c r="G8" s="1419" t="s">
        <v>37</v>
      </c>
      <c r="H8" s="1362" t="s">
        <v>128</v>
      </c>
      <c r="I8" s="1419" t="s">
        <v>127</v>
      </c>
      <c r="J8" s="1419" t="s">
        <v>37</v>
      </c>
      <c r="K8" s="1426" t="s">
        <v>128</v>
      </c>
      <c r="L8" s="1435"/>
      <c r="M8" s="1435"/>
      <c r="N8" s="1427"/>
      <c r="O8" s="1419" t="s">
        <v>127</v>
      </c>
      <c r="P8" s="1419" t="s">
        <v>37</v>
      </c>
      <c r="Q8" s="1362" t="s">
        <v>129</v>
      </c>
      <c r="R8" s="1362" t="s">
        <v>130</v>
      </c>
      <c r="S8" s="1419" t="s">
        <v>10</v>
      </c>
      <c r="T8" s="1419" t="s">
        <v>129</v>
      </c>
      <c r="U8" s="1425" t="s">
        <v>10</v>
      </c>
      <c r="V8" s="1419" t="s">
        <v>129</v>
      </c>
      <c r="W8" s="1419" t="s">
        <v>38</v>
      </c>
      <c r="X8" s="1426" t="s">
        <v>16</v>
      </c>
      <c r="Y8" s="1427"/>
      <c r="Z8" s="1419" t="s">
        <v>10</v>
      </c>
      <c r="AA8" s="1417" t="s">
        <v>129</v>
      </c>
      <c r="AB8" s="1418"/>
      <c r="AC8" s="1419" t="s">
        <v>10</v>
      </c>
      <c r="AD8" s="1362" t="s">
        <v>129</v>
      </c>
      <c r="AE8" s="1421" t="s">
        <v>38</v>
      </c>
      <c r="AF8" s="1423" t="s">
        <v>129</v>
      </c>
      <c r="AG8" s="1424"/>
      <c r="AH8" s="1421" t="s">
        <v>38</v>
      </c>
      <c r="AI8" s="1423" t="s">
        <v>129</v>
      </c>
      <c r="AJ8" s="1424"/>
      <c r="AK8" s="1428"/>
    </row>
    <row r="9" spans="1:43" s="88" customFormat="1" ht="121.5" customHeight="1">
      <c r="A9" s="1422"/>
      <c r="B9" s="1422"/>
      <c r="C9" s="1422"/>
      <c r="D9" s="1422"/>
      <c r="E9" s="1422"/>
      <c r="F9" s="1420"/>
      <c r="G9" s="1420"/>
      <c r="H9" s="1363"/>
      <c r="I9" s="1420"/>
      <c r="J9" s="1420"/>
      <c r="K9" s="89" t="s">
        <v>10</v>
      </c>
      <c r="L9" s="89" t="s">
        <v>131</v>
      </c>
      <c r="M9" s="89" t="s">
        <v>132</v>
      </c>
      <c r="N9" s="89" t="s">
        <v>133</v>
      </c>
      <c r="O9" s="1420"/>
      <c r="P9" s="1420"/>
      <c r="Q9" s="1363"/>
      <c r="R9" s="1363"/>
      <c r="S9" s="1420"/>
      <c r="T9" s="1420"/>
      <c r="U9" s="1425"/>
      <c r="V9" s="1420"/>
      <c r="W9" s="1420"/>
      <c r="X9" s="90" t="s">
        <v>75</v>
      </c>
      <c r="Y9" s="90" t="s">
        <v>76</v>
      </c>
      <c r="Z9" s="1420"/>
      <c r="AA9" s="91" t="s">
        <v>10</v>
      </c>
      <c r="AB9" s="89" t="s">
        <v>134</v>
      </c>
      <c r="AC9" s="1420"/>
      <c r="AD9" s="1363"/>
      <c r="AE9" s="1422"/>
      <c r="AF9" s="92" t="s">
        <v>10</v>
      </c>
      <c r="AG9" s="93" t="s">
        <v>135</v>
      </c>
      <c r="AH9" s="1422"/>
      <c r="AI9" s="92" t="s">
        <v>10</v>
      </c>
      <c r="AJ9" s="93" t="s">
        <v>135</v>
      </c>
      <c r="AK9" s="1422"/>
      <c r="AN9" s="1414"/>
      <c r="AO9" s="1414"/>
      <c r="AP9" s="1414"/>
      <c r="AQ9" s="1414"/>
    </row>
    <row r="10" spans="1:43" s="95" customFormat="1" ht="30.75" customHeight="1">
      <c r="A10" s="94">
        <v>1</v>
      </c>
      <c r="B10" s="94">
        <f>A10+1</f>
        <v>2</v>
      </c>
      <c r="C10" s="94">
        <f t="shared" ref="C10:N10" si="0">B10+1</f>
        <v>3</v>
      </c>
      <c r="D10" s="94">
        <f t="shared" si="0"/>
        <v>4</v>
      </c>
      <c r="E10" s="94">
        <f t="shared" si="0"/>
        <v>5</v>
      </c>
      <c r="F10" s="94">
        <f t="shared" si="0"/>
        <v>6</v>
      </c>
      <c r="G10" s="94">
        <f t="shared" si="0"/>
        <v>7</v>
      </c>
      <c r="H10" s="94">
        <f t="shared" si="0"/>
        <v>8</v>
      </c>
      <c r="I10" s="94">
        <f t="shared" si="0"/>
        <v>9</v>
      </c>
      <c r="J10" s="94">
        <f t="shared" si="0"/>
        <v>10</v>
      </c>
      <c r="K10" s="94">
        <f t="shared" si="0"/>
        <v>11</v>
      </c>
      <c r="L10" s="94">
        <f t="shared" si="0"/>
        <v>12</v>
      </c>
      <c r="M10" s="94">
        <f t="shared" si="0"/>
        <v>13</v>
      </c>
      <c r="N10" s="94">
        <f t="shared" si="0"/>
        <v>14</v>
      </c>
      <c r="O10" s="94">
        <v>15</v>
      </c>
      <c r="P10" s="94">
        <v>16</v>
      </c>
      <c r="Q10" s="94">
        <v>17</v>
      </c>
      <c r="R10" s="94">
        <v>21</v>
      </c>
      <c r="S10" s="94">
        <f>N10+1</f>
        <v>15</v>
      </c>
      <c r="T10" s="94">
        <f t="shared" ref="T10:AG10" si="1">S10+1</f>
        <v>16</v>
      </c>
      <c r="U10" s="94">
        <f t="shared" si="1"/>
        <v>17</v>
      </c>
      <c r="V10" s="94">
        <f t="shared" si="1"/>
        <v>18</v>
      </c>
      <c r="W10" s="94">
        <f t="shared" si="1"/>
        <v>19</v>
      </c>
      <c r="X10" s="94">
        <f t="shared" si="1"/>
        <v>20</v>
      </c>
      <c r="Y10" s="94">
        <f t="shared" si="1"/>
        <v>21</v>
      </c>
      <c r="Z10" s="94">
        <f t="shared" si="1"/>
        <v>22</v>
      </c>
      <c r="AA10" s="94">
        <f t="shared" si="1"/>
        <v>23</v>
      </c>
      <c r="AB10" s="94">
        <f t="shared" si="1"/>
        <v>24</v>
      </c>
      <c r="AC10" s="94">
        <f t="shared" si="1"/>
        <v>25</v>
      </c>
      <c r="AD10" s="94">
        <f t="shared" si="1"/>
        <v>26</v>
      </c>
      <c r="AE10" s="94">
        <f t="shared" si="1"/>
        <v>27</v>
      </c>
      <c r="AF10" s="94">
        <f t="shared" si="1"/>
        <v>28</v>
      </c>
      <c r="AG10" s="94">
        <f t="shared" si="1"/>
        <v>29</v>
      </c>
      <c r="AH10" s="94">
        <v>31</v>
      </c>
      <c r="AI10" s="94">
        <v>31</v>
      </c>
      <c r="AJ10" s="94">
        <v>33</v>
      </c>
      <c r="AK10" s="94">
        <f>AG10+1</f>
        <v>30</v>
      </c>
      <c r="AN10" s="1415"/>
      <c r="AO10" s="1415"/>
      <c r="AP10" s="1415"/>
      <c r="AQ10" s="1415"/>
    </row>
    <row r="11" spans="1:43" ht="32.25" customHeight="1">
      <c r="A11" s="96"/>
      <c r="B11" s="97" t="s">
        <v>14</v>
      </c>
      <c r="C11" s="98"/>
      <c r="D11" s="98"/>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N11" s="1416"/>
      <c r="AO11" s="100"/>
      <c r="AP11" s="100"/>
      <c r="AQ11" s="100"/>
    </row>
    <row r="12" spans="1:43" s="104" customFormat="1" ht="39" customHeight="1">
      <c r="A12" s="101" t="s">
        <v>39</v>
      </c>
      <c r="B12" s="102" t="s">
        <v>117</v>
      </c>
      <c r="C12" s="97"/>
      <c r="D12" s="97"/>
      <c r="E12" s="97"/>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3" s="104" customFormat="1" ht="55.5" customHeight="1">
      <c r="A13" s="105">
        <v>1</v>
      </c>
      <c r="B13" s="102" t="s">
        <v>136</v>
      </c>
      <c r="C13" s="97"/>
      <c r="D13" s="97"/>
      <c r="E13" s="97"/>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3" s="104" customFormat="1" ht="25.5" customHeight="1">
      <c r="A14" s="106" t="s">
        <v>47</v>
      </c>
      <c r="B14" s="107" t="s">
        <v>47</v>
      </c>
      <c r="C14" s="97"/>
      <c r="D14" s="97"/>
      <c r="E14" s="9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3" s="104" customFormat="1" ht="52.15" customHeight="1">
      <c r="A15" s="105" t="s">
        <v>46</v>
      </c>
      <c r="B15" s="102" t="s">
        <v>137</v>
      </c>
      <c r="C15" s="97"/>
      <c r="D15" s="97"/>
      <c r="E15" s="9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3" s="104" customFormat="1" ht="25.5" customHeight="1">
      <c r="A16" s="106" t="s">
        <v>40</v>
      </c>
      <c r="B16" s="108" t="s">
        <v>45</v>
      </c>
      <c r="C16" s="97"/>
      <c r="D16" s="97"/>
      <c r="E16" s="97"/>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s="104" customFormat="1" ht="25.5" customHeight="1">
      <c r="A17" s="106" t="s">
        <v>47</v>
      </c>
      <c r="B17" s="107" t="s">
        <v>48</v>
      </c>
      <c r="C17" s="97"/>
      <c r="D17" s="97"/>
      <c r="E17" s="97"/>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s="104" customFormat="1" ht="43.5" customHeight="1">
      <c r="A18" s="105" t="s">
        <v>84</v>
      </c>
      <c r="B18" s="102" t="s">
        <v>138</v>
      </c>
      <c r="C18" s="97"/>
      <c r="D18" s="97"/>
      <c r="E18" s="97"/>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s="104" customFormat="1" ht="25.5" customHeight="1">
      <c r="A19" s="106" t="s">
        <v>40</v>
      </c>
      <c r="B19" s="108" t="s">
        <v>45</v>
      </c>
      <c r="C19" s="97"/>
      <c r="D19" s="97"/>
      <c r="E19" s="9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s="104" customFormat="1" ht="25.5" customHeight="1">
      <c r="A20" s="106" t="s">
        <v>47</v>
      </c>
      <c r="B20" s="107" t="s">
        <v>48</v>
      </c>
      <c r="C20" s="97"/>
      <c r="D20" s="97"/>
      <c r="E20" s="9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s="104" customFormat="1" ht="40.5" customHeight="1">
      <c r="A21" s="105" t="s">
        <v>86</v>
      </c>
      <c r="B21" s="102" t="s">
        <v>139</v>
      </c>
      <c r="C21" s="97"/>
      <c r="D21" s="97"/>
      <c r="E21" s="97"/>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104" customFormat="1" ht="28.5" customHeight="1">
      <c r="A22" s="106" t="s">
        <v>40</v>
      </c>
      <c r="B22" s="108" t="s">
        <v>45</v>
      </c>
      <c r="C22" s="97"/>
      <c r="D22" s="97"/>
      <c r="E22" s="97"/>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s="104" customFormat="1" ht="25.5" customHeight="1">
      <c r="A23" s="106" t="s">
        <v>47</v>
      </c>
      <c r="B23" s="107" t="s">
        <v>48</v>
      </c>
      <c r="C23" s="97"/>
      <c r="D23" s="97"/>
      <c r="E23" s="97"/>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s="104" customFormat="1" ht="81" customHeight="1">
      <c r="A24" s="105" t="s">
        <v>140</v>
      </c>
      <c r="B24" s="102" t="s">
        <v>141</v>
      </c>
      <c r="C24" s="97"/>
      <c r="D24" s="97"/>
      <c r="E24" s="97"/>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s="104" customFormat="1" ht="28.5" customHeight="1">
      <c r="A25" s="106" t="s">
        <v>40</v>
      </c>
      <c r="B25" s="108" t="s">
        <v>45</v>
      </c>
      <c r="C25" s="97"/>
      <c r="D25" s="97"/>
      <c r="E25" s="97"/>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s="104" customFormat="1" ht="25.5" customHeight="1">
      <c r="A26" s="106" t="s">
        <v>47</v>
      </c>
      <c r="B26" s="107" t="s">
        <v>48</v>
      </c>
      <c r="C26" s="97"/>
      <c r="D26" s="97"/>
      <c r="E26" s="97"/>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s="104" customFormat="1" ht="39.75" customHeight="1">
      <c r="A27" s="101" t="s">
        <v>55</v>
      </c>
      <c r="B27" s="102" t="s">
        <v>117</v>
      </c>
      <c r="C27" s="97"/>
      <c r="D27" s="97"/>
      <c r="E27" s="97"/>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5.5" customHeight="1">
      <c r="A28" s="96"/>
      <c r="B28" s="102" t="s">
        <v>88</v>
      </c>
      <c r="C28" s="98"/>
      <c r="D28" s="98"/>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ht="25.5" customHeight="1">
      <c r="A29" s="96"/>
      <c r="B29" s="102" t="s">
        <v>142</v>
      </c>
      <c r="C29" s="98"/>
      <c r="D29" s="98"/>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s="113" customFormat="1" ht="36" hidden="1" customHeight="1">
      <c r="A30" s="109" t="s">
        <v>143</v>
      </c>
      <c r="B30" s="110" t="s">
        <v>144</v>
      </c>
      <c r="C30" s="111"/>
      <c r="D30" s="111"/>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17" customFormat="1" ht="36" hidden="1" customHeight="1">
      <c r="A31" s="114"/>
      <c r="B31" s="110" t="s">
        <v>88</v>
      </c>
      <c r="C31" s="115"/>
      <c r="D31" s="115"/>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row>
    <row r="32" spans="1:37" s="117" customFormat="1" ht="78" hidden="1" customHeight="1">
      <c r="A32" s="109" t="s">
        <v>145</v>
      </c>
      <c r="B32" s="110" t="s">
        <v>146</v>
      </c>
      <c r="C32" s="115"/>
      <c r="D32" s="115"/>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row>
    <row r="33" spans="1:49" s="117" customFormat="1" ht="36" hidden="1" customHeight="1">
      <c r="A33" s="114"/>
      <c r="B33" s="110" t="s">
        <v>88</v>
      </c>
      <c r="C33" s="115"/>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49" ht="51" hidden="1" customHeight="1">
      <c r="A34" s="101" t="s">
        <v>145</v>
      </c>
      <c r="B34" s="102" t="s">
        <v>147</v>
      </c>
      <c r="C34" s="98"/>
      <c r="D34" s="98"/>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row>
    <row r="35" spans="1:49" ht="29.25" hidden="1" customHeight="1">
      <c r="A35" s="96"/>
      <c r="B35" s="102" t="s">
        <v>88</v>
      </c>
      <c r="C35" s="98"/>
      <c r="D35" s="98"/>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8"/>
    </row>
    <row r="36" spans="1:49" ht="8.25" customHeight="1">
      <c r="A36" s="96"/>
      <c r="B36" s="108"/>
      <c r="C36" s="98"/>
      <c r="D36" s="98"/>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8"/>
    </row>
    <row r="37" spans="1:49" ht="11.25" customHeight="1">
      <c r="A37" s="119"/>
      <c r="B37" s="120"/>
      <c r="C37" s="121"/>
      <c r="D37" s="121"/>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row>
    <row r="38" spans="1:49" ht="19.899999999999999" customHeight="1">
      <c r="A38" s="119"/>
      <c r="B38" s="76" t="s">
        <v>26</v>
      </c>
      <c r="C38" s="76"/>
      <c r="D38" s="76"/>
      <c r="E38" s="76"/>
      <c r="F38" s="76"/>
      <c r="G38" s="76"/>
      <c r="H38" s="76"/>
      <c r="I38" s="76"/>
      <c r="J38" s="76"/>
      <c r="K38" s="76"/>
      <c r="L38" s="76"/>
      <c r="M38" s="76"/>
      <c r="N38" s="76"/>
      <c r="O38" s="76"/>
      <c r="P38" s="76"/>
      <c r="Q38" s="76"/>
      <c r="R38" s="122"/>
      <c r="S38" s="122"/>
      <c r="T38" s="122"/>
      <c r="U38" s="122"/>
      <c r="V38" s="122"/>
      <c r="W38" s="122"/>
      <c r="X38" s="122"/>
      <c r="Y38" s="122"/>
      <c r="Z38" s="122"/>
      <c r="AA38" s="122"/>
      <c r="AB38" s="122"/>
      <c r="AC38" s="122"/>
      <c r="AD38" s="122"/>
      <c r="AE38" s="122"/>
      <c r="AF38" s="122"/>
      <c r="AG38" s="122"/>
      <c r="AH38" s="122"/>
      <c r="AI38" s="122"/>
      <c r="AJ38" s="122"/>
    </row>
    <row r="39" spans="1:49" ht="19.899999999999999" customHeight="1">
      <c r="A39" s="119"/>
      <c r="B39" s="1396" t="s">
        <v>27</v>
      </c>
      <c r="C39" s="1396"/>
      <c r="D39" s="1396"/>
      <c r="E39" s="1396"/>
      <c r="F39" s="1396"/>
      <c r="G39" s="1396"/>
      <c r="H39" s="1396"/>
      <c r="I39" s="1396"/>
      <c r="J39" s="1396"/>
      <c r="K39" s="1396"/>
      <c r="L39" s="1396"/>
      <c r="M39" s="1396"/>
      <c r="N39" s="1396"/>
      <c r="O39" s="1396"/>
      <c r="P39" s="1396"/>
      <c r="Q39" s="1396"/>
      <c r="R39" s="122"/>
      <c r="S39" s="122"/>
      <c r="T39" s="122"/>
      <c r="U39" s="122"/>
      <c r="V39" s="122"/>
      <c r="W39" s="122"/>
      <c r="X39" s="122"/>
      <c r="Y39" s="122"/>
      <c r="Z39" s="122"/>
      <c r="AA39" s="122"/>
      <c r="AB39" s="122"/>
      <c r="AC39" s="122"/>
      <c r="AD39" s="122"/>
      <c r="AE39" s="122"/>
      <c r="AF39" s="122"/>
      <c r="AG39" s="122"/>
      <c r="AH39" s="122"/>
      <c r="AI39" s="122"/>
      <c r="AJ39" s="122"/>
    </row>
    <row r="40" spans="1:49" ht="19.899999999999999" customHeight="1">
      <c r="A40" s="119"/>
      <c r="B40" s="120"/>
      <c r="C40" s="121"/>
      <c r="D40" s="121"/>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row>
    <row r="41" spans="1:49" s="78" customFormat="1" ht="19.899999999999999" customHeight="1">
      <c r="A41" s="119"/>
      <c r="B41" s="120"/>
      <c r="C41" s="121"/>
      <c r="D41" s="121"/>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L41" s="79"/>
      <c r="AM41" s="79"/>
      <c r="AN41" s="79"/>
      <c r="AO41" s="79"/>
      <c r="AP41" s="79"/>
      <c r="AQ41" s="79"/>
      <c r="AR41" s="79"/>
      <c r="AS41" s="79"/>
      <c r="AT41" s="79"/>
      <c r="AU41" s="79"/>
      <c r="AV41" s="79"/>
      <c r="AW41" s="79"/>
    </row>
    <row r="42" spans="1:49" s="78" customFormat="1" ht="19.899999999999999" customHeight="1">
      <c r="A42" s="119"/>
      <c r="B42" s="120"/>
      <c r="C42" s="121"/>
      <c r="D42" s="121"/>
      <c r="E42" s="121"/>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L42" s="79"/>
      <c r="AM42" s="79"/>
      <c r="AN42" s="79"/>
      <c r="AO42" s="79"/>
      <c r="AP42" s="79"/>
      <c r="AQ42" s="79"/>
      <c r="AR42" s="79"/>
      <c r="AS42" s="79"/>
      <c r="AT42" s="79"/>
      <c r="AU42" s="79"/>
      <c r="AV42" s="79"/>
      <c r="AW42" s="79"/>
    </row>
    <row r="43" spans="1:49" s="78" customFormat="1" ht="19.899999999999999" customHeight="1">
      <c r="A43" s="119"/>
      <c r="B43" s="120"/>
      <c r="C43" s="121"/>
      <c r="D43" s="121"/>
      <c r="E43" s="121"/>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L43" s="79"/>
      <c r="AM43" s="79"/>
      <c r="AN43" s="79"/>
      <c r="AO43" s="79"/>
      <c r="AP43" s="79"/>
      <c r="AQ43" s="79"/>
      <c r="AR43" s="79"/>
      <c r="AS43" s="79"/>
      <c r="AT43" s="79"/>
      <c r="AU43" s="79"/>
      <c r="AV43" s="79"/>
      <c r="AW43" s="79"/>
    </row>
    <row r="44" spans="1:49" s="78" customFormat="1" ht="19.899999999999999" customHeight="1">
      <c r="A44" s="119"/>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L44" s="79"/>
      <c r="AM44" s="79"/>
      <c r="AN44" s="79"/>
      <c r="AO44" s="79"/>
      <c r="AP44" s="79"/>
      <c r="AQ44" s="79"/>
      <c r="AR44" s="79"/>
      <c r="AS44" s="79"/>
      <c r="AT44" s="79"/>
      <c r="AU44" s="79"/>
      <c r="AV44" s="79"/>
      <c r="AW44" s="79"/>
    </row>
    <row r="45" spans="1:49" s="78" customFormat="1" ht="19.899999999999999" customHeight="1">
      <c r="A45" s="119"/>
      <c r="B45" s="120"/>
      <c r="C45" s="121"/>
      <c r="D45" s="121"/>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L45" s="79"/>
      <c r="AM45" s="79"/>
      <c r="AN45" s="79"/>
      <c r="AO45" s="79"/>
      <c r="AP45" s="79"/>
      <c r="AQ45" s="79"/>
      <c r="AR45" s="79"/>
      <c r="AS45" s="79"/>
      <c r="AT45" s="79"/>
      <c r="AU45" s="79"/>
      <c r="AV45" s="79"/>
      <c r="AW45" s="79"/>
    </row>
    <row r="46" spans="1:49" s="78" customFormat="1" ht="19.899999999999999" customHeight="1">
      <c r="A46" s="119"/>
      <c r="B46" s="120"/>
      <c r="C46" s="121"/>
      <c r="D46" s="121"/>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L46" s="79"/>
      <c r="AM46" s="79"/>
      <c r="AN46" s="79"/>
      <c r="AO46" s="79"/>
      <c r="AP46" s="79"/>
      <c r="AQ46" s="79"/>
      <c r="AR46" s="79"/>
      <c r="AS46" s="79"/>
      <c r="AT46" s="79"/>
      <c r="AU46" s="79"/>
      <c r="AV46" s="79"/>
      <c r="AW46" s="79"/>
    </row>
    <row r="47" spans="1:49" s="78" customFormat="1" ht="19.899999999999999" customHeight="1">
      <c r="A47" s="119"/>
      <c r="B47" s="120"/>
      <c r="C47" s="121"/>
      <c r="D47" s="121"/>
      <c r="E47" s="12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9"/>
      <c r="AM47" s="79"/>
      <c r="AN47" s="79"/>
      <c r="AO47" s="79"/>
      <c r="AP47" s="79"/>
      <c r="AQ47" s="79"/>
      <c r="AR47" s="79"/>
      <c r="AS47" s="79"/>
      <c r="AT47" s="79"/>
      <c r="AU47" s="79"/>
      <c r="AV47" s="79"/>
      <c r="AW47" s="79"/>
    </row>
    <row r="48" spans="1:49" s="78" customFormat="1" ht="19.899999999999999" customHeight="1">
      <c r="A48" s="119"/>
      <c r="B48" s="120"/>
      <c r="C48" s="121"/>
      <c r="D48" s="121"/>
      <c r="E48" s="121"/>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L48" s="79"/>
      <c r="AM48" s="79"/>
      <c r="AN48" s="79"/>
      <c r="AO48" s="79"/>
      <c r="AP48" s="79"/>
      <c r="AQ48" s="79"/>
      <c r="AR48" s="79"/>
      <c r="AS48" s="79"/>
      <c r="AT48" s="79"/>
      <c r="AU48" s="79"/>
      <c r="AV48" s="79"/>
      <c r="AW48" s="79"/>
    </row>
    <row r="49" spans="1:49" s="78" customFormat="1" ht="19.899999999999999" customHeight="1">
      <c r="A49" s="119"/>
      <c r="B49" s="120"/>
      <c r="C49" s="121"/>
      <c r="D49" s="121"/>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L49" s="79"/>
      <c r="AM49" s="79"/>
      <c r="AN49" s="79"/>
      <c r="AO49" s="79"/>
      <c r="AP49" s="79"/>
      <c r="AQ49" s="79"/>
      <c r="AR49" s="79"/>
      <c r="AS49" s="79"/>
      <c r="AT49" s="79"/>
      <c r="AU49" s="79"/>
      <c r="AV49" s="79"/>
      <c r="AW49" s="79"/>
    </row>
    <row r="50" spans="1:49" s="78" customFormat="1" ht="15.5">
      <c r="A50" s="119"/>
      <c r="B50" s="120"/>
      <c r="C50" s="121"/>
      <c r="D50" s="121"/>
      <c r="E50" s="121"/>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L50" s="79"/>
      <c r="AM50" s="79"/>
      <c r="AN50" s="79"/>
      <c r="AO50" s="79"/>
      <c r="AP50" s="79"/>
      <c r="AQ50" s="79"/>
      <c r="AR50" s="79"/>
      <c r="AS50" s="79"/>
      <c r="AT50" s="79"/>
      <c r="AU50" s="79"/>
      <c r="AV50" s="79"/>
      <c r="AW50" s="79"/>
    </row>
    <row r="51" spans="1:49" s="78" customFormat="1" ht="15.5">
      <c r="A51" s="119"/>
      <c r="B51" s="120"/>
      <c r="C51" s="121"/>
      <c r="D51" s="121"/>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L51" s="79"/>
      <c r="AM51" s="79"/>
      <c r="AN51" s="79"/>
      <c r="AO51" s="79"/>
      <c r="AP51" s="79"/>
      <c r="AQ51" s="79"/>
      <c r="AR51" s="79"/>
      <c r="AS51" s="79"/>
      <c r="AT51" s="79"/>
      <c r="AU51" s="79"/>
      <c r="AV51" s="79"/>
      <c r="AW51" s="79"/>
    </row>
    <row r="52" spans="1:49" s="78" customFormat="1" ht="15.5">
      <c r="A52" s="119"/>
      <c r="B52" s="120"/>
      <c r="C52" s="121"/>
      <c r="D52" s="121"/>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L52" s="79"/>
      <c r="AM52" s="79"/>
      <c r="AN52" s="79"/>
      <c r="AO52" s="79"/>
      <c r="AP52" s="79"/>
      <c r="AQ52" s="79"/>
      <c r="AR52" s="79"/>
      <c r="AS52" s="79"/>
      <c r="AT52" s="79"/>
      <c r="AU52" s="79"/>
      <c r="AV52" s="79"/>
      <c r="AW52" s="79"/>
    </row>
    <row r="53" spans="1:49" s="78" customFormat="1" ht="15.5">
      <c r="A53" s="119"/>
      <c r="B53" s="120"/>
      <c r="C53" s="121"/>
      <c r="D53" s="121"/>
      <c r="E53" s="1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L53" s="79"/>
      <c r="AM53" s="79"/>
      <c r="AN53" s="79"/>
      <c r="AO53" s="79"/>
      <c r="AP53" s="79"/>
      <c r="AQ53" s="79"/>
      <c r="AR53" s="79"/>
      <c r="AS53" s="79"/>
      <c r="AT53" s="79"/>
      <c r="AU53" s="79"/>
      <c r="AV53" s="79"/>
      <c r="AW53" s="79"/>
    </row>
    <row r="54" spans="1:49" s="78" customFormat="1" ht="15.5">
      <c r="A54" s="119"/>
      <c r="B54" s="120"/>
      <c r="C54" s="121"/>
      <c r="D54" s="121"/>
      <c r="E54" s="12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L54" s="79"/>
      <c r="AM54" s="79"/>
      <c r="AN54" s="79"/>
      <c r="AO54" s="79"/>
      <c r="AP54" s="79"/>
      <c r="AQ54" s="79"/>
      <c r="AR54" s="79"/>
      <c r="AS54" s="79"/>
      <c r="AT54" s="79"/>
      <c r="AU54" s="79"/>
      <c r="AV54" s="79"/>
      <c r="AW54" s="79"/>
    </row>
    <row r="55" spans="1:49" s="78" customFormat="1" ht="15.5">
      <c r="A55" s="119"/>
      <c r="B55" s="120"/>
      <c r="C55" s="121"/>
      <c r="D55" s="121"/>
      <c r="E55" s="12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L55" s="79"/>
      <c r="AM55" s="79"/>
      <c r="AN55" s="79"/>
      <c r="AO55" s="79"/>
      <c r="AP55" s="79"/>
      <c r="AQ55" s="79"/>
      <c r="AR55" s="79"/>
      <c r="AS55" s="79"/>
      <c r="AT55" s="79"/>
      <c r="AU55" s="79"/>
      <c r="AV55" s="79"/>
      <c r="AW55" s="79"/>
    </row>
    <row r="56" spans="1:49" s="78" customFormat="1" ht="15.5">
      <c r="A56" s="119"/>
      <c r="B56" s="120"/>
      <c r="C56" s="121"/>
      <c r="D56" s="121"/>
      <c r="E56" s="121"/>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L56" s="79"/>
      <c r="AM56" s="79"/>
      <c r="AN56" s="79"/>
      <c r="AO56" s="79"/>
      <c r="AP56" s="79"/>
      <c r="AQ56" s="79"/>
      <c r="AR56" s="79"/>
      <c r="AS56" s="79"/>
      <c r="AT56" s="79"/>
      <c r="AU56" s="79"/>
      <c r="AV56" s="79"/>
      <c r="AW56" s="79"/>
    </row>
    <row r="57" spans="1:49" s="78" customFormat="1" ht="15.5">
      <c r="A57" s="119"/>
      <c r="B57" s="120"/>
      <c r="C57" s="121"/>
      <c r="D57" s="121"/>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L57" s="79"/>
      <c r="AM57" s="79"/>
      <c r="AN57" s="79"/>
      <c r="AO57" s="79"/>
      <c r="AP57" s="79"/>
      <c r="AQ57" s="79"/>
      <c r="AR57" s="79"/>
      <c r="AS57" s="79"/>
      <c r="AT57" s="79"/>
      <c r="AU57" s="79"/>
      <c r="AV57" s="79"/>
      <c r="AW57" s="79"/>
    </row>
    <row r="58" spans="1:49" s="78" customFormat="1" ht="15.5">
      <c r="A58" s="119"/>
      <c r="B58" s="120"/>
      <c r="C58" s="121"/>
      <c r="D58" s="121"/>
      <c r="E58" s="121"/>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L58" s="79"/>
      <c r="AM58" s="79"/>
      <c r="AN58" s="79"/>
      <c r="AO58" s="79"/>
      <c r="AP58" s="79"/>
      <c r="AQ58" s="79"/>
      <c r="AR58" s="79"/>
      <c r="AS58" s="79"/>
      <c r="AT58" s="79"/>
      <c r="AU58" s="79"/>
      <c r="AV58" s="79"/>
      <c r="AW58" s="79"/>
    </row>
    <row r="59" spans="1:49" s="78" customFormat="1" ht="15.5">
      <c r="A59" s="119"/>
      <c r="B59" s="120"/>
      <c r="C59" s="121"/>
      <c r="D59" s="121"/>
      <c r="E59" s="121"/>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L59" s="79"/>
      <c r="AM59" s="79"/>
      <c r="AN59" s="79"/>
      <c r="AO59" s="79"/>
      <c r="AP59" s="79"/>
      <c r="AQ59" s="79"/>
      <c r="AR59" s="79"/>
      <c r="AS59" s="79"/>
      <c r="AT59" s="79"/>
      <c r="AU59" s="79"/>
      <c r="AV59" s="79"/>
      <c r="AW59" s="79"/>
    </row>
    <row r="60" spans="1:49" s="78" customFormat="1" ht="15.5">
      <c r="A60" s="119"/>
      <c r="B60" s="120"/>
      <c r="C60" s="121"/>
      <c r="D60" s="121"/>
      <c r="E60" s="121"/>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L60" s="79"/>
      <c r="AM60" s="79"/>
      <c r="AN60" s="79"/>
      <c r="AO60" s="79"/>
      <c r="AP60" s="79"/>
      <c r="AQ60" s="79"/>
      <c r="AR60" s="79"/>
      <c r="AS60" s="79"/>
      <c r="AT60" s="79"/>
      <c r="AU60" s="79"/>
      <c r="AV60" s="79"/>
      <c r="AW60" s="79"/>
    </row>
    <row r="61" spans="1:49" s="78" customFormat="1" ht="15.5">
      <c r="A61" s="119"/>
      <c r="B61" s="120"/>
      <c r="C61" s="121"/>
      <c r="D61" s="121"/>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L61" s="79"/>
      <c r="AM61" s="79"/>
      <c r="AN61" s="79"/>
      <c r="AO61" s="79"/>
      <c r="AP61" s="79"/>
      <c r="AQ61" s="79"/>
      <c r="AR61" s="79"/>
      <c r="AS61" s="79"/>
      <c r="AT61" s="79"/>
      <c r="AU61" s="79"/>
      <c r="AV61" s="79"/>
      <c r="AW61" s="79"/>
    </row>
    <row r="62" spans="1:49" s="78" customFormat="1" ht="15.5">
      <c r="A62" s="119"/>
      <c r="B62" s="120"/>
      <c r="C62" s="121"/>
      <c r="D62" s="121"/>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L62" s="79"/>
      <c r="AM62" s="79"/>
      <c r="AN62" s="79"/>
      <c r="AO62" s="79"/>
      <c r="AP62" s="79"/>
      <c r="AQ62" s="79"/>
      <c r="AR62" s="79"/>
      <c r="AS62" s="79"/>
      <c r="AT62" s="79"/>
      <c r="AU62" s="79"/>
      <c r="AV62" s="79"/>
      <c r="AW62" s="79"/>
    </row>
    <row r="63" spans="1:49" s="78" customFormat="1" ht="15.5">
      <c r="A63" s="119"/>
      <c r="B63" s="120"/>
      <c r="C63" s="121"/>
      <c r="D63" s="121"/>
      <c r="E63" s="121"/>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L63" s="79"/>
      <c r="AM63" s="79"/>
      <c r="AN63" s="79"/>
      <c r="AO63" s="79"/>
      <c r="AP63" s="79"/>
      <c r="AQ63" s="79"/>
      <c r="AR63" s="79"/>
      <c r="AS63" s="79"/>
      <c r="AT63" s="79"/>
      <c r="AU63" s="79"/>
      <c r="AV63" s="79"/>
      <c r="AW63" s="79"/>
    </row>
    <row r="64" spans="1:49" s="78" customFormat="1" ht="15.5">
      <c r="A64" s="119"/>
      <c r="B64" s="120"/>
      <c r="C64" s="121"/>
      <c r="D64" s="121"/>
      <c r="E64" s="12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L64" s="79"/>
      <c r="AM64" s="79"/>
      <c r="AN64" s="79"/>
      <c r="AO64" s="79"/>
      <c r="AP64" s="79"/>
      <c r="AQ64" s="79"/>
      <c r="AR64" s="79"/>
      <c r="AS64" s="79"/>
      <c r="AT64" s="79"/>
      <c r="AU64" s="79"/>
      <c r="AV64" s="79"/>
      <c r="AW64" s="79"/>
    </row>
    <row r="65" spans="1:49" s="78" customFormat="1" ht="15.5">
      <c r="A65" s="119"/>
      <c r="B65" s="120"/>
      <c r="C65" s="121"/>
      <c r="D65" s="121"/>
      <c r="E65" s="12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L65" s="79"/>
      <c r="AM65" s="79"/>
      <c r="AN65" s="79"/>
      <c r="AO65" s="79"/>
      <c r="AP65" s="79"/>
      <c r="AQ65" s="79"/>
      <c r="AR65" s="79"/>
      <c r="AS65" s="79"/>
      <c r="AT65" s="79"/>
      <c r="AU65" s="79"/>
      <c r="AV65" s="79"/>
      <c r="AW65" s="79"/>
    </row>
    <row r="66" spans="1:49" s="78" customFormat="1" ht="15.5">
      <c r="A66" s="119"/>
      <c r="B66" s="120"/>
      <c r="C66" s="121"/>
      <c r="D66" s="121"/>
      <c r="E66" s="12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L66" s="79"/>
      <c r="AM66" s="79"/>
      <c r="AN66" s="79"/>
      <c r="AO66" s="79"/>
      <c r="AP66" s="79"/>
      <c r="AQ66" s="79"/>
      <c r="AR66" s="79"/>
      <c r="AS66" s="79"/>
      <c r="AT66" s="79"/>
      <c r="AU66" s="79"/>
      <c r="AV66" s="79"/>
      <c r="AW66" s="79"/>
    </row>
    <row r="67" spans="1:49" s="78" customFormat="1" ht="15.5">
      <c r="A67" s="119"/>
      <c r="B67" s="120"/>
      <c r="C67" s="121"/>
      <c r="D67" s="121"/>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L67" s="79"/>
      <c r="AM67" s="79"/>
      <c r="AN67" s="79"/>
      <c r="AO67" s="79"/>
      <c r="AP67" s="79"/>
      <c r="AQ67" s="79"/>
      <c r="AR67" s="79"/>
      <c r="AS67" s="79"/>
      <c r="AT67" s="79"/>
      <c r="AU67" s="79"/>
      <c r="AV67" s="79"/>
      <c r="AW67" s="79"/>
    </row>
    <row r="68" spans="1:49" s="78" customFormat="1" ht="15.5">
      <c r="A68" s="119"/>
      <c r="B68" s="120"/>
      <c r="C68" s="121"/>
      <c r="D68" s="121"/>
      <c r="E68" s="12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L68" s="79"/>
      <c r="AM68" s="79"/>
      <c r="AN68" s="79"/>
      <c r="AO68" s="79"/>
      <c r="AP68" s="79"/>
      <c r="AQ68" s="79"/>
      <c r="AR68" s="79"/>
      <c r="AS68" s="79"/>
      <c r="AT68" s="79"/>
      <c r="AU68" s="79"/>
      <c r="AV68" s="79"/>
      <c r="AW68" s="79"/>
    </row>
    <row r="69" spans="1:49" s="78" customFormat="1" ht="15.5">
      <c r="A69" s="119"/>
      <c r="B69" s="120"/>
      <c r="C69" s="121"/>
      <c r="D69" s="121"/>
      <c r="E69" s="12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L69" s="79"/>
      <c r="AM69" s="79"/>
      <c r="AN69" s="79"/>
      <c r="AO69" s="79"/>
      <c r="AP69" s="79"/>
      <c r="AQ69" s="79"/>
      <c r="AR69" s="79"/>
      <c r="AS69" s="79"/>
      <c r="AT69" s="79"/>
      <c r="AU69" s="79"/>
      <c r="AV69" s="79"/>
      <c r="AW69" s="79"/>
    </row>
    <row r="70" spans="1:49" s="78" customFormat="1" ht="15.5">
      <c r="A70" s="119"/>
      <c r="B70" s="120"/>
      <c r="C70" s="121"/>
      <c r="D70" s="121"/>
      <c r="E70" s="12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L70" s="79"/>
      <c r="AM70" s="79"/>
      <c r="AN70" s="79"/>
      <c r="AO70" s="79"/>
      <c r="AP70" s="79"/>
      <c r="AQ70" s="79"/>
      <c r="AR70" s="79"/>
      <c r="AS70" s="79"/>
      <c r="AT70" s="79"/>
      <c r="AU70" s="79"/>
      <c r="AV70" s="79"/>
      <c r="AW70" s="79"/>
    </row>
    <row r="71" spans="1:49" s="78" customFormat="1" ht="15.5">
      <c r="A71" s="119"/>
      <c r="B71" s="120"/>
      <c r="C71" s="121"/>
      <c r="D71" s="121"/>
      <c r="E71" s="12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L71" s="79"/>
      <c r="AM71" s="79"/>
      <c r="AN71" s="79"/>
      <c r="AO71" s="79"/>
      <c r="AP71" s="79"/>
      <c r="AQ71" s="79"/>
      <c r="AR71" s="79"/>
      <c r="AS71" s="79"/>
      <c r="AT71" s="79"/>
      <c r="AU71" s="79"/>
      <c r="AV71" s="79"/>
      <c r="AW71" s="79"/>
    </row>
    <row r="72" spans="1:49" s="78" customFormat="1" ht="15.5">
      <c r="A72" s="119"/>
      <c r="B72" s="120"/>
      <c r="C72" s="121"/>
      <c r="D72" s="121"/>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L72" s="79"/>
      <c r="AM72" s="79"/>
      <c r="AN72" s="79"/>
      <c r="AO72" s="79"/>
      <c r="AP72" s="79"/>
      <c r="AQ72" s="79"/>
      <c r="AR72" s="79"/>
      <c r="AS72" s="79"/>
      <c r="AT72" s="79"/>
      <c r="AU72" s="79"/>
      <c r="AV72" s="79"/>
      <c r="AW72" s="79"/>
    </row>
    <row r="73" spans="1:49" s="78" customFormat="1" ht="15.5">
      <c r="A73" s="119"/>
      <c r="B73" s="120"/>
      <c r="C73" s="121"/>
      <c r="D73" s="121"/>
      <c r="E73" s="12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L73" s="79"/>
      <c r="AM73" s="79"/>
      <c r="AN73" s="79"/>
      <c r="AO73" s="79"/>
      <c r="AP73" s="79"/>
      <c r="AQ73" s="79"/>
      <c r="AR73" s="79"/>
      <c r="AS73" s="79"/>
      <c r="AT73" s="79"/>
      <c r="AU73" s="79"/>
      <c r="AV73" s="79"/>
      <c r="AW73" s="79"/>
    </row>
    <row r="74" spans="1:49" s="78" customFormat="1" ht="15.5">
      <c r="A74" s="119"/>
      <c r="B74" s="120"/>
      <c r="C74" s="121"/>
      <c r="D74" s="121"/>
      <c r="E74" s="12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L74" s="79"/>
      <c r="AM74" s="79"/>
      <c r="AN74" s="79"/>
      <c r="AO74" s="79"/>
      <c r="AP74" s="79"/>
      <c r="AQ74" s="79"/>
      <c r="AR74" s="79"/>
      <c r="AS74" s="79"/>
      <c r="AT74" s="79"/>
      <c r="AU74" s="79"/>
      <c r="AV74" s="79"/>
      <c r="AW74" s="79"/>
    </row>
    <row r="75" spans="1:49" s="78" customFormat="1" ht="15.5">
      <c r="A75" s="119"/>
      <c r="B75" s="120"/>
      <c r="C75" s="121"/>
      <c r="D75" s="121"/>
      <c r="E75" s="12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L75" s="79"/>
      <c r="AM75" s="79"/>
      <c r="AN75" s="79"/>
      <c r="AO75" s="79"/>
      <c r="AP75" s="79"/>
      <c r="AQ75" s="79"/>
      <c r="AR75" s="79"/>
      <c r="AS75" s="79"/>
      <c r="AT75" s="79"/>
      <c r="AU75" s="79"/>
      <c r="AV75" s="79"/>
      <c r="AW75" s="79"/>
    </row>
    <row r="76" spans="1:49" s="78" customFormat="1" ht="15.5">
      <c r="A76" s="119"/>
      <c r="B76" s="120"/>
      <c r="C76" s="121"/>
      <c r="D76" s="121"/>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L76" s="79"/>
      <c r="AM76" s="79"/>
      <c r="AN76" s="79"/>
      <c r="AO76" s="79"/>
      <c r="AP76" s="79"/>
      <c r="AQ76" s="79"/>
      <c r="AR76" s="79"/>
      <c r="AS76" s="79"/>
      <c r="AT76" s="79"/>
      <c r="AU76" s="79"/>
      <c r="AV76" s="79"/>
      <c r="AW76" s="79"/>
    </row>
    <row r="77" spans="1:49" s="78" customFormat="1" ht="15.5">
      <c r="A77" s="119"/>
      <c r="B77" s="120"/>
      <c r="C77" s="121"/>
      <c r="D77" s="121"/>
      <c r="E77" s="12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L77" s="79"/>
      <c r="AM77" s="79"/>
      <c r="AN77" s="79"/>
      <c r="AO77" s="79"/>
      <c r="AP77" s="79"/>
      <c r="AQ77" s="79"/>
      <c r="AR77" s="79"/>
      <c r="AS77" s="79"/>
      <c r="AT77" s="79"/>
      <c r="AU77" s="79"/>
      <c r="AV77" s="79"/>
      <c r="AW77" s="79"/>
    </row>
    <row r="78" spans="1:49" s="78" customFormat="1" ht="15.5">
      <c r="A78" s="119"/>
      <c r="B78" s="120"/>
      <c r="C78" s="121"/>
      <c r="D78" s="121"/>
      <c r="E78" s="12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L78" s="79"/>
      <c r="AM78" s="79"/>
      <c r="AN78" s="79"/>
      <c r="AO78" s="79"/>
      <c r="AP78" s="79"/>
      <c r="AQ78" s="79"/>
      <c r="AR78" s="79"/>
      <c r="AS78" s="79"/>
      <c r="AT78" s="79"/>
      <c r="AU78" s="79"/>
      <c r="AV78" s="79"/>
      <c r="AW78" s="79"/>
    </row>
    <row r="79" spans="1:49" s="78" customFormat="1" ht="15.5">
      <c r="A79" s="119"/>
      <c r="B79" s="120"/>
      <c r="C79" s="121"/>
      <c r="D79" s="121"/>
      <c r="E79" s="12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L79" s="79"/>
      <c r="AM79" s="79"/>
      <c r="AN79" s="79"/>
      <c r="AO79" s="79"/>
      <c r="AP79" s="79"/>
      <c r="AQ79" s="79"/>
      <c r="AR79" s="79"/>
      <c r="AS79" s="79"/>
      <c r="AT79" s="79"/>
      <c r="AU79" s="79"/>
      <c r="AV79" s="79"/>
      <c r="AW79" s="79"/>
    </row>
    <row r="80" spans="1:49" s="78" customFormat="1" ht="15.5">
      <c r="A80" s="119"/>
      <c r="B80" s="120"/>
      <c r="C80" s="121"/>
      <c r="D80" s="121"/>
      <c r="E80" s="12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L80" s="79"/>
      <c r="AM80" s="79"/>
      <c r="AN80" s="79"/>
      <c r="AO80" s="79"/>
      <c r="AP80" s="79"/>
      <c r="AQ80" s="79"/>
      <c r="AR80" s="79"/>
      <c r="AS80" s="79"/>
      <c r="AT80" s="79"/>
      <c r="AU80" s="79"/>
      <c r="AV80" s="79"/>
      <c r="AW80" s="79"/>
    </row>
    <row r="81" spans="1:49" s="78" customFormat="1" ht="15.5">
      <c r="A81" s="119"/>
      <c r="B81" s="120"/>
      <c r="C81" s="121"/>
      <c r="D81" s="121"/>
      <c r="E81" s="12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L81" s="79"/>
      <c r="AM81" s="79"/>
      <c r="AN81" s="79"/>
      <c r="AO81" s="79"/>
      <c r="AP81" s="79"/>
      <c r="AQ81" s="79"/>
      <c r="AR81" s="79"/>
      <c r="AS81" s="79"/>
      <c r="AT81" s="79"/>
      <c r="AU81" s="79"/>
      <c r="AV81" s="79"/>
      <c r="AW81" s="79"/>
    </row>
    <row r="82" spans="1:49" s="78" customFormat="1" ht="15.5">
      <c r="A82" s="119"/>
      <c r="B82" s="120"/>
      <c r="C82" s="121"/>
      <c r="D82" s="121"/>
      <c r="E82" s="12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L82" s="79"/>
      <c r="AM82" s="79"/>
      <c r="AN82" s="79"/>
      <c r="AO82" s="79"/>
      <c r="AP82" s="79"/>
      <c r="AQ82" s="79"/>
      <c r="AR82" s="79"/>
      <c r="AS82" s="79"/>
      <c r="AT82" s="79"/>
      <c r="AU82" s="79"/>
      <c r="AV82" s="79"/>
      <c r="AW82" s="79"/>
    </row>
    <row r="83" spans="1:49" s="78" customFormat="1" ht="15.5">
      <c r="A83" s="119"/>
      <c r="B83" s="120"/>
      <c r="C83" s="121"/>
      <c r="D83" s="121"/>
      <c r="E83" s="12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L83" s="79"/>
      <c r="AM83" s="79"/>
      <c r="AN83" s="79"/>
      <c r="AO83" s="79"/>
      <c r="AP83" s="79"/>
      <c r="AQ83" s="79"/>
      <c r="AR83" s="79"/>
      <c r="AS83" s="79"/>
      <c r="AT83" s="79"/>
      <c r="AU83" s="79"/>
      <c r="AV83" s="79"/>
      <c r="AW83" s="79"/>
    </row>
    <row r="84" spans="1:49" s="78" customFormat="1" ht="15.5">
      <c r="A84" s="119"/>
      <c r="B84" s="120"/>
      <c r="C84" s="121"/>
      <c r="D84" s="121"/>
      <c r="E84" s="12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L84" s="79"/>
      <c r="AM84" s="79"/>
      <c r="AN84" s="79"/>
      <c r="AO84" s="79"/>
      <c r="AP84" s="79"/>
      <c r="AQ84" s="79"/>
      <c r="AR84" s="79"/>
      <c r="AS84" s="79"/>
      <c r="AT84" s="79"/>
      <c r="AU84" s="79"/>
      <c r="AV84" s="79"/>
      <c r="AW84" s="79"/>
    </row>
    <row r="85" spans="1:49" s="78" customFormat="1" ht="15.5">
      <c r="A85" s="119"/>
      <c r="B85" s="120"/>
      <c r="C85" s="121"/>
      <c r="D85" s="121"/>
      <c r="E85" s="12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L85" s="79"/>
      <c r="AM85" s="79"/>
      <c r="AN85" s="79"/>
      <c r="AO85" s="79"/>
      <c r="AP85" s="79"/>
      <c r="AQ85" s="79"/>
      <c r="AR85" s="79"/>
      <c r="AS85" s="79"/>
      <c r="AT85" s="79"/>
      <c r="AU85" s="79"/>
      <c r="AV85" s="79"/>
      <c r="AW85" s="79"/>
    </row>
    <row r="86" spans="1:49" s="78" customFormat="1" ht="15.5">
      <c r="A86" s="119"/>
      <c r="B86" s="120"/>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L86" s="79"/>
      <c r="AM86" s="79"/>
      <c r="AN86" s="79"/>
      <c r="AO86" s="79"/>
      <c r="AP86" s="79"/>
      <c r="AQ86" s="79"/>
      <c r="AR86" s="79"/>
      <c r="AS86" s="79"/>
      <c r="AT86" s="79"/>
      <c r="AU86" s="79"/>
      <c r="AV86" s="79"/>
      <c r="AW86" s="79"/>
    </row>
    <row r="87" spans="1:49" s="78" customFormat="1" ht="15.5">
      <c r="A87" s="119"/>
      <c r="B87" s="120"/>
      <c r="C87" s="121"/>
      <c r="D87" s="121"/>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L87" s="79"/>
      <c r="AM87" s="79"/>
      <c r="AN87" s="79"/>
      <c r="AO87" s="79"/>
      <c r="AP87" s="79"/>
      <c r="AQ87" s="79"/>
      <c r="AR87" s="79"/>
      <c r="AS87" s="79"/>
      <c r="AT87" s="79"/>
      <c r="AU87" s="79"/>
      <c r="AV87" s="79"/>
      <c r="AW87" s="79"/>
    </row>
    <row r="88" spans="1:49" s="78" customFormat="1" ht="15.5">
      <c r="A88" s="119"/>
      <c r="B88" s="120"/>
      <c r="C88" s="121"/>
      <c r="D88" s="121"/>
      <c r="E88" s="12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L88" s="79"/>
      <c r="AM88" s="79"/>
      <c r="AN88" s="79"/>
      <c r="AO88" s="79"/>
      <c r="AP88" s="79"/>
      <c r="AQ88" s="79"/>
      <c r="AR88" s="79"/>
      <c r="AS88" s="79"/>
      <c r="AT88" s="79"/>
      <c r="AU88" s="79"/>
      <c r="AV88" s="79"/>
      <c r="AW88" s="79"/>
    </row>
    <row r="89" spans="1:49" s="78" customFormat="1" ht="15.5">
      <c r="A89" s="119"/>
      <c r="B89" s="120"/>
      <c r="C89" s="121"/>
      <c r="D89" s="121"/>
      <c r="E89" s="12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L89" s="79"/>
      <c r="AM89" s="79"/>
      <c r="AN89" s="79"/>
      <c r="AO89" s="79"/>
      <c r="AP89" s="79"/>
      <c r="AQ89" s="79"/>
      <c r="AR89" s="79"/>
      <c r="AS89" s="79"/>
      <c r="AT89" s="79"/>
      <c r="AU89" s="79"/>
      <c r="AV89" s="79"/>
      <c r="AW89" s="79"/>
    </row>
    <row r="90" spans="1:49" s="78" customFormat="1" ht="15.5">
      <c r="A90" s="119"/>
      <c r="B90" s="120"/>
      <c r="C90" s="121"/>
      <c r="D90" s="121"/>
      <c r="E90" s="12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L90" s="79"/>
      <c r="AM90" s="79"/>
      <c r="AN90" s="79"/>
      <c r="AO90" s="79"/>
      <c r="AP90" s="79"/>
      <c r="AQ90" s="79"/>
      <c r="AR90" s="79"/>
      <c r="AS90" s="79"/>
      <c r="AT90" s="79"/>
      <c r="AU90" s="79"/>
      <c r="AV90" s="79"/>
      <c r="AW90" s="79"/>
    </row>
    <row r="91" spans="1:49" s="78" customFormat="1" ht="15.5">
      <c r="A91" s="119"/>
      <c r="B91" s="120"/>
      <c r="C91" s="121"/>
      <c r="D91" s="121"/>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L91" s="79"/>
      <c r="AM91" s="79"/>
      <c r="AN91" s="79"/>
      <c r="AO91" s="79"/>
      <c r="AP91" s="79"/>
      <c r="AQ91" s="79"/>
      <c r="AR91" s="79"/>
      <c r="AS91" s="79"/>
      <c r="AT91" s="79"/>
      <c r="AU91" s="79"/>
      <c r="AV91" s="79"/>
      <c r="AW91" s="79"/>
    </row>
    <row r="92" spans="1:49" s="78" customFormat="1" ht="15.5">
      <c r="A92" s="119"/>
      <c r="B92" s="120"/>
      <c r="C92" s="121"/>
      <c r="D92" s="121"/>
      <c r="E92" s="12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L92" s="79"/>
      <c r="AM92" s="79"/>
      <c r="AN92" s="79"/>
      <c r="AO92" s="79"/>
      <c r="AP92" s="79"/>
      <c r="AQ92" s="79"/>
      <c r="AR92" s="79"/>
      <c r="AS92" s="79"/>
      <c r="AT92" s="79"/>
      <c r="AU92" s="79"/>
      <c r="AV92" s="79"/>
      <c r="AW92" s="79"/>
    </row>
    <row r="93" spans="1:49" s="78" customFormat="1" ht="15.5">
      <c r="A93" s="119"/>
      <c r="B93" s="120"/>
      <c r="C93" s="121"/>
      <c r="D93" s="121"/>
      <c r="E93" s="12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L93" s="79"/>
      <c r="AM93" s="79"/>
      <c r="AN93" s="79"/>
      <c r="AO93" s="79"/>
      <c r="AP93" s="79"/>
      <c r="AQ93" s="79"/>
      <c r="AR93" s="79"/>
      <c r="AS93" s="79"/>
      <c r="AT93" s="79"/>
      <c r="AU93" s="79"/>
      <c r="AV93" s="79"/>
      <c r="AW93" s="79"/>
    </row>
    <row r="94" spans="1:49" s="78" customFormat="1" ht="15.5">
      <c r="A94" s="119"/>
      <c r="B94" s="120"/>
      <c r="C94" s="121"/>
      <c r="D94" s="121"/>
      <c r="E94" s="12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L94" s="79"/>
      <c r="AM94" s="79"/>
      <c r="AN94" s="79"/>
      <c r="AO94" s="79"/>
      <c r="AP94" s="79"/>
      <c r="AQ94" s="79"/>
      <c r="AR94" s="79"/>
      <c r="AS94" s="79"/>
      <c r="AT94" s="79"/>
      <c r="AU94" s="79"/>
      <c r="AV94" s="79"/>
      <c r="AW94" s="79"/>
    </row>
    <row r="95" spans="1:49" s="78" customFormat="1" ht="15.5">
      <c r="A95" s="119"/>
      <c r="B95" s="120"/>
      <c r="C95" s="121"/>
      <c r="D95" s="121"/>
      <c r="E95" s="12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L95" s="79"/>
      <c r="AM95" s="79"/>
      <c r="AN95" s="79"/>
      <c r="AO95" s="79"/>
      <c r="AP95" s="79"/>
      <c r="AQ95" s="79"/>
      <c r="AR95" s="79"/>
      <c r="AS95" s="79"/>
      <c r="AT95" s="79"/>
      <c r="AU95" s="79"/>
      <c r="AV95" s="79"/>
      <c r="AW95" s="79"/>
    </row>
    <row r="96" spans="1:49" s="78" customFormat="1" ht="15.5">
      <c r="A96" s="119"/>
      <c r="B96" s="120"/>
      <c r="C96" s="121"/>
      <c r="D96" s="121"/>
      <c r="E96" s="12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L96" s="79"/>
      <c r="AM96" s="79"/>
      <c r="AN96" s="79"/>
      <c r="AO96" s="79"/>
      <c r="AP96" s="79"/>
      <c r="AQ96" s="79"/>
      <c r="AR96" s="79"/>
      <c r="AS96" s="79"/>
      <c r="AT96" s="79"/>
      <c r="AU96" s="79"/>
      <c r="AV96" s="79"/>
      <c r="AW96" s="79"/>
    </row>
    <row r="97" spans="1:49" s="78" customFormat="1" ht="15.5">
      <c r="A97" s="119"/>
      <c r="B97" s="120"/>
      <c r="C97" s="121"/>
      <c r="D97" s="121"/>
      <c r="E97" s="12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L97" s="79"/>
      <c r="AM97" s="79"/>
      <c r="AN97" s="79"/>
      <c r="AO97" s="79"/>
      <c r="AP97" s="79"/>
      <c r="AQ97" s="79"/>
      <c r="AR97" s="79"/>
      <c r="AS97" s="79"/>
      <c r="AT97" s="79"/>
      <c r="AU97" s="79"/>
      <c r="AV97" s="79"/>
      <c r="AW97" s="79"/>
    </row>
    <row r="98" spans="1:49" s="78" customFormat="1" ht="15.5">
      <c r="A98" s="119"/>
      <c r="B98" s="120"/>
      <c r="C98" s="121"/>
      <c r="D98" s="121"/>
      <c r="E98" s="12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L98" s="79"/>
      <c r="AM98" s="79"/>
      <c r="AN98" s="79"/>
      <c r="AO98" s="79"/>
      <c r="AP98" s="79"/>
      <c r="AQ98" s="79"/>
      <c r="AR98" s="79"/>
      <c r="AS98" s="79"/>
      <c r="AT98" s="79"/>
      <c r="AU98" s="79"/>
      <c r="AV98" s="79"/>
      <c r="AW98" s="79"/>
    </row>
    <row r="99" spans="1:49" s="78" customFormat="1" ht="15.5">
      <c r="A99" s="119"/>
      <c r="B99" s="120"/>
      <c r="C99" s="121"/>
      <c r="D99" s="121"/>
      <c r="E99" s="12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L99" s="79"/>
      <c r="AM99" s="79"/>
      <c r="AN99" s="79"/>
      <c r="AO99" s="79"/>
      <c r="AP99" s="79"/>
      <c r="AQ99" s="79"/>
      <c r="AR99" s="79"/>
      <c r="AS99" s="79"/>
      <c r="AT99" s="79"/>
      <c r="AU99" s="79"/>
      <c r="AV99" s="79"/>
      <c r="AW99" s="79"/>
    </row>
    <row r="100" spans="1:49" s="78" customFormat="1" ht="15.5">
      <c r="A100" s="119"/>
      <c r="B100" s="120"/>
      <c r="C100" s="121"/>
      <c r="D100" s="121"/>
      <c r="E100" s="12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L100" s="79"/>
      <c r="AM100" s="79"/>
      <c r="AN100" s="79"/>
      <c r="AO100" s="79"/>
      <c r="AP100" s="79"/>
      <c r="AQ100" s="79"/>
      <c r="AR100" s="79"/>
      <c r="AS100" s="79"/>
      <c r="AT100" s="79"/>
      <c r="AU100" s="79"/>
      <c r="AV100" s="79"/>
      <c r="AW100" s="79"/>
    </row>
    <row r="101" spans="1:49" s="78" customFormat="1" ht="15.5">
      <c r="A101" s="119"/>
      <c r="B101" s="120"/>
      <c r="C101" s="121"/>
      <c r="D101" s="121"/>
      <c r="E101" s="12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L101" s="79"/>
      <c r="AM101" s="79"/>
      <c r="AN101" s="79"/>
      <c r="AO101" s="79"/>
      <c r="AP101" s="79"/>
      <c r="AQ101" s="79"/>
      <c r="AR101" s="79"/>
      <c r="AS101" s="79"/>
      <c r="AT101" s="79"/>
      <c r="AU101" s="79"/>
      <c r="AV101" s="79"/>
      <c r="AW101" s="79"/>
    </row>
    <row r="102" spans="1:49" s="78" customFormat="1" ht="15.5">
      <c r="A102" s="119"/>
      <c r="B102" s="120"/>
      <c r="C102" s="121"/>
      <c r="D102" s="121"/>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L102" s="79"/>
      <c r="AM102" s="79"/>
      <c r="AN102" s="79"/>
      <c r="AO102" s="79"/>
      <c r="AP102" s="79"/>
      <c r="AQ102" s="79"/>
      <c r="AR102" s="79"/>
      <c r="AS102" s="79"/>
      <c r="AT102" s="79"/>
      <c r="AU102" s="79"/>
      <c r="AV102" s="79"/>
      <c r="AW102" s="79"/>
    </row>
    <row r="103" spans="1:49" s="78" customFormat="1" ht="15.5">
      <c r="A103" s="119"/>
      <c r="B103" s="120"/>
      <c r="C103" s="121"/>
      <c r="D103" s="121"/>
      <c r="E103" s="12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L103" s="79"/>
      <c r="AM103" s="79"/>
      <c r="AN103" s="79"/>
      <c r="AO103" s="79"/>
      <c r="AP103" s="79"/>
      <c r="AQ103" s="79"/>
      <c r="AR103" s="79"/>
      <c r="AS103" s="79"/>
      <c r="AT103" s="79"/>
      <c r="AU103" s="79"/>
      <c r="AV103" s="79"/>
      <c r="AW103" s="79"/>
    </row>
    <row r="104" spans="1:49" s="78" customFormat="1" ht="15.5">
      <c r="A104" s="119"/>
      <c r="B104" s="120"/>
      <c r="C104" s="121"/>
      <c r="D104" s="121"/>
      <c r="E104" s="12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L104" s="79"/>
      <c r="AM104" s="79"/>
      <c r="AN104" s="79"/>
      <c r="AO104" s="79"/>
      <c r="AP104" s="79"/>
      <c r="AQ104" s="79"/>
      <c r="AR104" s="79"/>
      <c r="AS104" s="79"/>
      <c r="AT104" s="79"/>
      <c r="AU104" s="79"/>
      <c r="AV104" s="79"/>
      <c r="AW104" s="79"/>
    </row>
    <row r="105" spans="1:49" s="78" customFormat="1" ht="15.5">
      <c r="A105" s="119"/>
      <c r="B105" s="120"/>
      <c r="C105" s="121"/>
      <c r="D105" s="121"/>
      <c r="E105" s="12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L105" s="79"/>
      <c r="AM105" s="79"/>
      <c r="AN105" s="79"/>
      <c r="AO105" s="79"/>
      <c r="AP105" s="79"/>
      <c r="AQ105" s="79"/>
      <c r="AR105" s="79"/>
      <c r="AS105" s="79"/>
      <c r="AT105" s="79"/>
      <c r="AU105" s="79"/>
      <c r="AV105" s="79"/>
      <c r="AW105" s="79"/>
    </row>
    <row r="106" spans="1:49" s="78" customFormat="1" ht="15.5">
      <c r="A106" s="119"/>
      <c r="B106" s="120"/>
      <c r="C106" s="121"/>
      <c r="D106" s="121"/>
      <c r="E106" s="12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L106" s="79"/>
      <c r="AM106" s="79"/>
      <c r="AN106" s="79"/>
      <c r="AO106" s="79"/>
      <c r="AP106" s="79"/>
      <c r="AQ106" s="79"/>
      <c r="AR106" s="79"/>
      <c r="AS106" s="79"/>
      <c r="AT106" s="79"/>
      <c r="AU106" s="79"/>
      <c r="AV106" s="79"/>
      <c r="AW106" s="79"/>
    </row>
    <row r="107" spans="1:49" s="78" customFormat="1" ht="15.5">
      <c r="A107" s="119"/>
      <c r="B107" s="120"/>
      <c r="C107" s="121"/>
      <c r="D107" s="121"/>
      <c r="E107" s="12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L107" s="79"/>
      <c r="AM107" s="79"/>
      <c r="AN107" s="79"/>
      <c r="AO107" s="79"/>
      <c r="AP107" s="79"/>
      <c r="AQ107" s="79"/>
      <c r="AR107" s="79"/>
      <c r="AS107" s="79"/>
      <c r="AT107" s="79"/>
      <c r="AU107" s="79"/>
      <c r="AV107" s="79"/>
      <c r="AW107" s="79"/>
    </row>
    <row r="108" spans="1:49" s="78" customFormat="1" ht="15.5">
      <c r="A108" s="119"/>
      <c r="B108" s="120"/>
      <c r="C108" s="121"/>
      <c r="D108" s="12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L108" s="79"/>
      <c r="AM108" s="79"/>
      <c r="AN108" s="79"/>
      <c r="AO108" s="79"/>
      <c r="AP108" s="79"/>
      <c r="AQ108" s="79"/>
      <c r="AR108" s="79"/>
      <c r="AS108" s="79"/>
      <c r="AT108" s="79"/>
      <c r="AU108" s="79"/>
      <c r="AV108" s="79"/>
      <c r="AW108" s="79"/>
    </row>
    <row r="109" spans="1:49" s="78" customFormat="1" ht="15.5">
      <c r="A109" s="119"/>
      <c r="B109" s="120"/>
      <c r="C109" s="121"/>
      <c r="D109" s="121"/>
      <c r="E109" s="12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L109" s="79"/>
      <c r="AM109" s="79"/>
      <c r="AN109" s="79"/>
      <c r="AO109" s="79"/>
      <c r="AP109" s="79"/>
      <c r="AQ109" s="79"/>
      <c r="AR109" s="79"/>
      <c r="AS109" s="79"/>
      <c r="AT109" s="79"/>
      <c r="AU109" s="79"/>
      <c r="AV109" s="79"/>
      <c r="AW109" s="79"/>
    </row>
    <row r="110" spans="1:49" s="78" customFormat="1" ht="15.5">
      <c r="A110" s="119"/>
      <c r="B110" s="120"/>
      <c r="C110" s="121"/>
      <c r="D110" s="121"/>
      <c r="E110" s="12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L110" s="79"/>
      <c r="AM110" s="79"/>
      <c r="AN110" s="79"/>
      <c r="AO110" s="79"/>
      <c r="AP110" s="79"/>
      <c r="AQ110" s="79"/>
      <c r="AR110" s="79"/>
      <c r="AS110" s="79"/>
      <c r="AT110" s="79"/>
      <c r="AU110" s="79"/>
      <c r="AV110" s="79"/>
      <c r="AW110" s="79"/>
    </row>
    <row r="111" spans="1:49" s="78" customFormat="1" ht="15.5">
      <c r="A111" s="119"/>
      <c r="B111" s="120"/>
      <c r="C111" s="121"/>
      <c r="D111" s="121"/>
      <c r="E111" s="12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L111" s="79"/>
      <c r="AM111" s="79"/>
      <c r="AN111" s="79"/>
      <c r="AO111" s="79"/>
      <c r="AP111" s="79"/>
      <c r="AQ111" s="79"/>
      <c r="AR111" s="79"/>
      <c r="AS111" s="79"/>
      <c r="AT111" s="79"/>
      <c r="AU111" s="79"/>
      <c r="AV111" s="79"/>
      <c r="AW111" s="79"/>
    </row>
    <row r="112" spans="1:49" s="78" customFormat="1" ht="15.5">
      <c r="A112" s="119"/>
      <c r="B112" s="120"/>
      <c r="C112" s="121"/>
      <c r="D112" s="121"/>
      <c r="E112" s="121"/>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L112" s="79"/>
      <c r="AM112" s="79"/>
      <c r="AN112" s="79"/>
      <c r="AO112" s="79"/>
      <c r="AP112" s="79"/>
      <c r="AQ112" s="79"/>
      <c r="AR112" s="79"/>
      <c r="AS112" s="79"/>
      <c r="AT112" s="79"/>
      <c r="AU112" s="79"/>
      <c r="AV112" s="79"/>
      <c r="AW112" s="79"/>
    </row>
    <row r="113" spans="1:49" s="78" customFormat="1" ht="15.5">
      <c r="A113" s="119"/>
      <c r="B113" s="120"/>
      <c r="C113" s="121"/>
      <c r="D113" s="121"/>
      <c r="E113" s="121"/>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L113" s="79"/>
      <c r="AM113" s="79"/>
      <c r="AN113" s="79"/>
      <c r="AO113" s="79"/>
      <c r="AP113" s="79"/>
      <c r="AQ113" s="79"/>
      <c r="AR113" s="79"/>
      <c r="AS113" s="79"/>
      <c r="AT113" s="79"/>
      <c r="AU113" s="79"/>
      <c r="AV113" s="79"/>
      <c r="AW113" s="79"/>
    </row>
    <row r="114" spans="1:49" s="78" customFormat="1" ht="15.5">
      <c r="A114" s="119"/>
      <c r="B114" s="120"/>
      <c r="C114" s="121"/>
      <c r="D114" s="121"/>
      <c r="E114" s="121"/>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L114" s="79"/>
      <c r="AM114" s="79"/>
      <c r="AN114" s="79"/>
      <c r="AO114" s="79"/>
      <c r="AP114" s="79"/>
      <c r="AQ114" s="79"/>
      <c r="AR114" s="79"/>
      <c r="AS114" s="79"/>
      <c r="AT114" s="79"/>
      <c r="AU114" s="79"/>
      <c r="AV114" s="79"/>
      <c r="AW114" s="79"/>
    </row>
    <row r="115" spans="1:49" s="78" customFormat="1" ht="15.5">
      <c r="A115" s="119"/>
      <c r="B115" s="120"/>
      <c r="C115" s="121"/>
      <c r="D115" s="121"/>
      <c r="E115" s="121"/>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L115" s="79"/>
      <c r="AM115" s="79"/>
      <c r="AN115" s="79"/>
      <c r="AO115" s="79"/>
      <c r="AP115" s="79"/>
      <c r="AQ115" s="79"/>
      <c r="AR115" s="79"/>
      <c r="AS115" s="79"/>
      <c r="AT115" s="79"/>
      <c r="AU115" s="79"/>
      <c r="AV115" s="79"/>
      <c r="AW115" s="79"/>
    </row>
    <row r="116" spans="1:49" s="78" customFormat="1" ht="15.5">
      <c r="A116" s="119"/>
      <c r="B116" s="120"/>
      <c r="C116" s="121"/>
      <c r="D116" s="121"/>
      <c r="E116" s="121"/>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L116" s="79"/>
      <c r="AM116" s="79"/>
      <c r="AN116" s="79"/>
      <c r="AO116" s="79"/>
      <c r="AP116" s="79"/>
      <c r="AQ116" s="79"/>
      <c r="AR116" s="79"/>
      <c r="AS116" s="79"/>
      <c r="AT116" s="79"/>
      <c r="AU116" s="79"/>
      <c r="AV116" s="79"/>
      <c r="AW116" s="79"/>
    </row>
    <row r="117" spans="1:49" s="78" customFormat="1" ht="15.5">
      <c r="A117" s="119"/>
      <c r="B117" s="120"/>
      <c r="C117" s="121"/>
      <c r="D117" s="121"/>
      <c r="E117" s="121"/>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L117" s="79"/>
      <c r="AM117" s="79"/>
      <c r="AN117" s="79"/>
      <c r="AO117" s="79"/>
      <c r="AP117" s="79"/>
      <c r="AQ117" s="79"/>
      <c r="AR117" s="79"/>
      <c r="AS117" s="79"/>
      <c r="AT117" s="79"/>
      <c r="AU117" s="79"/>
      <c r="AV117" s="79"/>
      <c r="AW117" s="79"/>
    </row>
    <row r="118" spans="1:49" s="78" customFormat="1" ht="15.5">
      <c r="A118" s="119"/>
      <c r="B118" s="120"/>
      <c r="C118" s="121"/>
      <c r="D118" s="121"/>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L118" s="79"/>
      <c r="AM118" s="79"/>
      <c r="AN118" s="79"/>
      <c r="AO118" s="79"/>
      <c r="AP118" s="79"/>
      <c r="AQ118" s="79"/>
      <c r="AR118" s="79"/>
      <c r="AS118" s="79"/>
      <c r="AT118" s="79"/>
      <c r="AU118" s="79"/>
      <c r="AV118" s="79"/>
      <c r="AW118" s="79"/>
    </row>
    <row r="119" spans="1:49" s="78" customFormat="1" ht="15.5">
      <c r="A119" s="119"/>
      <c r="B119" s="120"/>
      <c r="C119" s="121"/>
      <c r="D119" s="121"/>
      <c r="E119" s="121"/>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L119" s="79"/>
      <c r="AM119" s="79"/>
      <c r="AN119" s="79"/>
      <c r="AO119" s="79"/>
      <c r="AP119" s="79"/>
      <c r="AQ119" s="79"/>
      <c r="AR119" s="79"/>
      <c r="AS119" s="79"/>
      <c r="AT119" s="79"/>
      <c r="AU119" s="79"/>
      <c r="AV119" s="79"/>
      <c r="AW119" s="79"/>
    </row>
    <row r="120" spans="1:49" s="78" customFormat="1" ht="15.5">
      <c r="A120" s="119"/>
      <c r="B120" s="120"/>
      <c r="C120" s="121"/>
      <c r="D120" s="121"/>
      <c r="E120" s="121"/>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L120" s="79"/>
      <c r="AM120" s="79"/>
      <c r="AN120" s="79"/>
      <c r="AO120" s="79"/>
      <c r="AP120" s="79"/>
      <c r="AQ120" s="79"/>
      <c r="AR120" s="79"/>
      <c r="AS120" s="79"/>
      <c r="AT120" s="79"/>
      <c r="AU120" s="79"/>
      <c r="AV120" s="79"/>
      <c r="AW120" s="79"/>
    </row>
    <row r="121" spans="1:49" s="78" customFormat="1" ht="15.5">
      <c r="A121" s="119"/>
      <c r="B121" s="120"/>
      <c r="C121" s="121"/>
      <c r="D121" s="121"/>
      <c r="E121" s="121"/>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L121" s="79"/>
      <c r="AM121" s="79"/>
      <c r="AN121" s="79"/>
      <c r="AO121" s="79"/>
      <c r="AP121" s="79"/>
      <c r="AQ121" s="79"/>
      <c r="AR121" s="79"/>
      <c r="AS121" s="79"/>
      <c r="AT121" s="79"/>
      <c r="AU121" s="79"/>
      <c r="AV121" s="79"/>
      <c r="AW121" s="79"/>
    </row>
    <row r="122" spans="1:49" s="78" customFormat="1" ht="15.5">
      <c r="A122" s="119"/>
      <c r="B122" s="120"/>
      <c r="C122" s="121"/>
      <c r="D122" s="121"/>
      <c r="E122" s="121"/>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L122" s="79"/>
      <c r="AM122" s="79"/>
      <c r="AN122" s="79"/>
      <c r="AO122" s="79"/>
      <c r="AP122" s="79"/>
      <c r="AQ122" s="79"/>
      <c r="AR122" s="79"/>
      <c r="AS122" s="79"/>
      <c r="AT122" s="79"/>
      <c r="AU122" s="79"/>
      <c r="AV122" s="79"/>
      <c r="AW122" s="79"/>
    </row>
    <row r="123" spans="1:49" s="78" customFormat="1" ht="15.5">
      <c r="A123" s="119"/>
      <c r="B123" s="120"/>
      <c r="C123" s="121"/>
      <c r="D123" s="121"/>
      <c r="E123" s="121"/>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L123" s="79"/>
      <c r="AM123" s="79"/>
      <c r="AN123" s="79"/>
      <c r="AO123" s="79"/>
      <c r="AP123" s="79"/>
      <c r="AQ123" s="79"/>
      <c r="AR123" s="79"/>
      <c r="AS123" s="79"/>
      <c r="AT123" s="79"/>
      <c r="AU123" s="79"/>
      <c r="AV123" s="79"/>
      <c r="AW123" s="79"/>
    </row>
    <row r="124" spans="1:49" s="78" customFormat="1" ht="15.5">
      <c r="A124" s="119"/>
      <c r="B124" s="120"/>
      <c r="C124" s="121"/>
      <c r="D124" s="121"/>
      <c r="E124" s="121"/>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L124" s="79"/>
      <c r="AM124" s="79"/>
      <c r="AN124" s="79"/>
      <c r="AO124" s="79"/>
      <c r="AP124" s="79"/>
      <c r="AQ124" s="79"/>
      <c r="AR124" s="79"/>
      <c r="AS124" s="79"/>
      <c r="AT124" s="79"/>
      <c r="AU124" s="79"/>
      <c r="AV124" s="79"/>
      <c r="AW124" s="79"/>
    </row>
    <row r="125" spans="1:49" s="78" customFormat="1" ht="15.5">
      <c r="A125" s="119"/>
      <c r="B125" s="120"/>
      <c r="C125" s="121"/>
      <c r="D125" s="121"/>
      <c r="E125" s="121"/>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L125" s="79"/>
      <c r="AM125" s="79"/>
      <c r="AN125" s="79"/>
      <c r="AO125" s="79"/>
      <c r="AP125" s="79"/>
      <c r="AQ125" s="79"/>
      <c r="AR125" s="79"/>
      <c r="AS125" s="79"/>
      <c r="AT125" s="79"/>
      <c r="AU125" s="79"/>
      <c r="AV125" s="79"/>
      <c r="AW125" s="79"/>
    </row>
    <row r="126" spans="1:49" s="78" customFormat="1" ht="15.5">
      <c r="A126" s="119"/>
      <c r="B126" s="120"/>
      <c r="C126" s="121"/>
      <c r="D126" s="121"/>
      <c r="E126" s="121"/>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L126" s="79"/>
      <c r="AM126" s="79"/>
      <c r="AN126" s="79"/>
      <c r="AO126" s="79"/>
      <c r="AP126" s="79"/>
      <c r="AQ126" s="79"/>
      <c r="AR126" s="79"/>
      <c r="AS126" s="79"/>
      <c r="AT126" s="79"/>
      <c r="AU126" s="79"/>
      <c r="AV126" s="79"/>
      <c r="AW126" s="79"/>
    </row>
    <row r="127" spans="1:49" s="78" customFormat="1" ht="15.5">
      <c r="A127" s="119"/>
      <c r="B127" s="120"/>
      <c r="C127" s="121"/>
      <c r="D127" s="121"/>
      <c r="E127" s="121"/>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L127" s="79"/>
      <c r="AM127" s="79"/>
      <c r="AN127" s="79"/>
      <c r="AO127" s="79"/>
      <c r="AP127" s="79"/>
      <c r="AQ127" s="79"/>
      <c r="AR127" s="79"/>
      <c r="AS127" s="79"/>
      <c r="AT127" s="79"/>
      <c r="AU127" s="79"/>
      <c r="AV127" s="79"/>
      <c r="AW127" s="79"/>
    </row>
    <row r="128" spans="1:49" s="78" customFormat="1" ht="15.5">
      <c r="A128" s="119"/>
      <c r="B128" s="120"/>
      <c r="C128" s="121"/>
      <c r="D128" s="121"/>
      <c r="E128" s="121"/>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L128" s="79"/>
      <c r="AM128" s="79"/>
      <c r="AN128" s="79"/>
      <c r="AO128" s="79"/>
      <c r="AP128" s="79"/>
      <c r="AQ128" s="79"/>
      <c r="AR128" s="79"/>
      <c r="AS128" s="79"/>
      <c r="AT128" s="79"/>
      <c r="AU128" s="79"/>
      <c r="AV128" s="79"/>
      <c r="AW128" s="79"/>
    </row>
    <row r="129" spans="1:49" s="78" customFormat="1" ht="15.5">
      <c r="A129" s="119"/>
      <c r="B129" s="120"/>
      <c r="C129" s="121"/>
      <c r="D129" s="121"/>
      <c r="E129" s="121"/>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L129" s="79"/>
      <c r="AM129" s="79"/>
      <c r="AN129" s="79"/>
      <c r="AO129" s="79"/>
      <c r="AP129" s="79"/>
      <c r="AQ129" s="79"/>
      <c r="AR129" s="79"/>
      <c r="AS129" s="79"/>
      <c r="AT129" s="79"/>
      <c r="AU129" s="79"/>
      <c r="AV129" s="79"/>
      <c r="AW129" s="79"/>
    </row>
    <row r="130" spans="1:49" s="78" customFormat="1" ht="15.5">
      <c r="A130" s="119"/>
      <c r="B130" s="120"/>
      <c r="C130" s="121"/>
      <c r="D130" s="121"/>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L130" s="79"/>
      <c r="AM130" s="79"/>
      <c r="AN130" s="79"/>
      <c r="AO130" s="79"/>
      <c r="AP130" s="79"/>
      <c r="AQ130" s="79"/>
      <c r="AR130" s="79"/>
      <c r="AS130" s="79"/>
      <c r="AT130" s="79"/>
      <c r="AU130" s="79"/>
      <c r="AV130" s="79"/>
      <c r="AW130" s="79"/>
    </row>
    <row r="131" spans="1:49" s="78" customFormat="1" ht="15.5">
      <c r="A131" s="119"/>
      <c r="B131" s="120"/>
      <c r="C131" s="121"/>
      <c r="D131" s="121"/>
      <c r="E131" s="121"/>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L131" s="79"/>
      <c r="AM131" s="79"/>
      <c r="AN131" s="79"/>
      <c r="AO131" s="79"/>
      <c r="AP131" s="79"/>
      <c r="AQ131" s="79"/>
      <c r="AR131" s="79"/>
      <c r="AS131" s="79"/>
      <c r="AT131" s="79"/>
      <c r="AU131" s="79"/>
      <c r="AV131" s="79"/>
      <c r="AW131" s="79"/>
    </row>
    <row r="132" spans="1:49" s="78" customFormat="1" ht="15.5">
      <c r="A132" s="119"/>
      <c r="B132" s="120"/>
      <c r="C132" s="121"/>
      <c r="D132" s="121"/>
      <c r="E132" s="121"/>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L132" s="79"/>
      <c r="AM132" s="79"/>
      <c r="AN132" s="79"/>
      <c r="AO132" s="79"/>
      <c r="AP132" s="79"/>
      <c r="AQ132" s="79"/>
      <c r="AR132" s="79"/>
      <c r="AS132" s="79"/>
      <c r="AT132" s="79"/>
      <c r="AU132" s="79"/>
      <c r="AV132" s="79"/>
      <c r="AW132" s="79"/>
    </row>
    <row r="133" spans="1:49" s="78" customFormat="1" ht="15.5">
      <c r="A133" s="119"/>
      <c r="B133" s="120"/>
      <c r="C133" s="121"/>
      <c r="D133" s="121"/>
      <c r="E133" s="121"/>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L133" s="79"/>
      <c r="AM133" s="79"/>
      <c r="AN133" s="79"/>
      <c r="AO133" s="79"/>
      <c r="AP133" s="79"/>
      <c r="AQ133" s="79"/>
      <c r="AR133" s="79"/>
      <c r="AS133" s="79"/>
      <c r="AT133" s="79"/>
      <c r="AU133" s="79"/>
      <c r="AV133" s="79"/>
      <c r="AW133" s="79"/>
    </row>
    <row r="134" spans="1:49" s="78" customFormat="1" ht="15.5">
      <c r="A134" s="119"/>
      <c r="B134" s="120"/>
      <c r="C134" s="121"/>
      <c r="D134" s="121"/>
      <c r="E134" s="121"/>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L134" s="79"/>
      <c r="AM134" s="79"/>
      <c r="AN134" s="79"/>
      <c r="AO134" s="79"/>
      <c r="AP134" s="79"/>
      <c r="AQ134" s="79"/>
      <c r="AR134" s="79"/>
      <c r="AS134" s="79"/>
      <c r="AT134" s="79"/>
      <c r="AU134" s="79"/>
      <c r="AV134" s="79"/>
      <c r="AW134" s="79"/>
    </row>
    <row r="135" spans="1:49" s="78" customFormat="1" ht="15.5">
      <c r="A135" s="119"/>
      <c r="B135" s="120"/>
      <c r="C135" s="121"/>
      <c r="D135" s="121"/>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L135" s="79"/>
      <c r="AM135" s="79"/>
      <c r="AN135" s="79"/>
      <c r="AO135" s="79"/>
      <c r="AP135" s="79"/>
      <c r="AQ135" s="79"/>
      <c r="AR135" s="79"/>
      <c r="AS135" s="79"/>
      <c r="AT135" s="79"/>
      <c r="AU135" s="79"/>
      <c r="AV135" s="79"/>
      <c r="AW135" s="79"/>
    </row>
    <row r="136" spans="1:49" s="78" customFormat="1" ht="15.5">
      <c r="A136" s="119"/>
      <c r="B136" s="120"/>
      <c r="C136" s="121"/>
      <c r="D136" s="121"/>
      <c r="E136" s="121"/>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L136" s="79"/>
      <c r="AM136" s="79"/>
      <c r="AN136" s="79"/>
      <c r="AO136" s="79"/>
      <c r="AP136" s="79"/>
      <c r="AQ136" s="79"/>
      <c r="AR136" s="79"/>
      <c r="AS136" s="79"/>
      <c r="AT136" s="79"/>
      <c r="AU136" s="79"/>
      <c r="AV136" s="79"/>
      <c r="AW136" s="79"/>
    </row>
    <row r="137" spans="1:49" s="78" customFormat="1" ht="15.5">
      <c r="A137" s="119"/>
      <c r="B137" s="120"/>
      <c r="C137" s="121"/>
      <c r="D137" s="121"/>
      <c r="E137" s="121"/>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L137" s="79"/>
      <c r="AM137" s="79"/>
      <c r="AN137" s="79"/>
      <c r="AO137" s="79"/>
      <c r="AP137" s="79"/>
      <c r="AQ137" s="79"/>
      <c r="AR137" s="79"/>
      <c r="AS137" s="79"/>
      <c r="AT137" s="79"/>
      <c r="AU137" s="79"/>
      <c r="AV137" s="79"/>
      <c r="AW137" s="79"/>
    </row>
    <row r="138" spans="1:49" s="78" customFormat="1" ht="15.5">
      <c r="A138" s="119"/>
      <c r="B138" s="120"/>
      <c r="C138" s="121"/>
      <c r="D138" s="121"/>
      <c r="E138" s="121"/>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L138" s="79"/>
      <c r="AM138" s="79"/>
      <c r="AN138" s="79"/>
      <c r="AO138" s="79"/>
      <c r="AP138" s="79"/>
      <c r="AQ138" s="79"/>
      <c r="AR138" s="79"/>
      <c r="AS138" s="79"/>
      <c r="AT138" s="79"/>
      <c r="AU138" s="79"/>
      <c r="AV138" s="79"/>
      <c r="AW138" s="79"/>
    </row>
    <row r="139" spans="1:49" s="78" customFormat="1" ht="15.5">
      <c r="A139" s="119"/>
      <c r="B139" s="120"/>
      <c r="C139" s="121"/>
      <c r="D139" s="121"/>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L139" s="79"/>
      <c r="AM139" s="79"/>
      <c r="AN139" s="79"/>
      <c r="AO139" s="79"/>
      <c r="AP139" s="79"/>
      <c r="AQ139" s="79"/>
      <c r="AR139" s="79"/>
      <c r="AS139" s="79"/>
      <c r="AT139" s="79"/>
      <c r="AU139" s="79"/>
      <c r="AV139" s="79"/>
      <c r="AW139" s="79"/>
    </row>
    <row r="140" spans="1:49" s="78" customFormat="1" ht="15.5">
      <c r="A140" s="119"/>
      <c r="B140" s="120"/>
      <c r="C140" s="121"/>
      <c r="D140" s="121"/>
      <c r="E140" s="121"/>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L140" s="79"/>
      <c r="AM140" s="79"/>
      <c r="AN140" s="79"/>
      <c r="AO140" s="79"/>
      <c r="AP140" s="79"/>
      <c r="AQ140" s="79"/>
      <c r="AR140" s="79"/>
      <c r="AS140" s="79"/>
      <c r="AT140" s="79"/>
      <c r="AU140" s="79"/>
      <c r="AV140" s="79"/>
      <c r="AW140" s="79"/>
    </row>
    <row r="141" spans="1:49" s="78" customFormat="1" ht="15.5">
      <c r="A141" s="119"/>
      <c r="B141" s="120"/>
      <c r="C141" s="121"/>
      <c r="D141" s="121"/>
      <c r="E141" s="121"/>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L141" s="79"/>
      <c r="AM141" s="79"/>
      <c r="AN141" s="79"/>
      <c r="AO141" s="79"/>
      <c r="AP141" s="79"/>
      <c r="AQ141" s="79"/>
      <c r="AR141" s="79"/>
      <c r="AS141" s="79"/>
      <c r="AT141" s="79"/>
      <c r="AU141" s="79"/>
      <c r="AV141" s="79"/>
      <c r="AW141" s="79"/>
    </row>
    <row r="142" spans="1:49" s="78" customFormat="1" ht="15.5">
      <c r="A142" s="119"/>
      <c r="B142" s="120"/>
      <c r="C142" s="121"/>
      <c r="D142" s="121"/>
      <c r="E142" s="121"/>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L142" s="79"/>
      <c r="AM142" s="79"/>
      <c r="AN142" s="79"/>
      <c r="AO142" s="79"/>
      <c r="AP142" s="79"/>
      <c r="AQ142" s="79"/>
      <c r="AR142" s="79"/>
      <c r="AS142" s="79"/>
      <c r="AT142" s="79"/>
      <c r="AU142" s="79"/>
      <c r="AV142" s="79"/>
      <c r="AW142" s="79"/>
    </row>
    <row r="143" spans="1:49" s="78" customFormat="1" ht="15.5">
      <c r="A143" s="119"/>
      <c r="B143" s="120"/>
      <c r="C143" s="121"/>
      <c r="D143" s="121"/>
      <c r="E143" s="121"/>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L143" s="79"/>
      <c r="AM143" s="79"/>
      <c r="AN143" s="79"/>
      <c r="AO143" s="79"/>
      <c r="AP143" s="79"/>
      <c r="AQ143" s="79"/>
      <c r="AR143" s="79"/>
      <c r="AS143" s="79"/>
      <c r="AT143" s="79"/>
      <c r="AU143" s="79"/>
      <c r="AV143" s="79"/>
      <c r="AW143" s="79"/>
    </row>
    <row r="144" spans="1:49" s="78" customFormat="1" ht="15.5">
      <c r="A144" s="119"/>
      <c r="B144" s="120"/>
      <c r="C144" s="121"/>
      <c r="D144" s="121"/>
      <c r="E144" s="121"/>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L144" s="79"/>
      <c r="AM144" s="79"/>
      <c r="AN144" s="79"/>
      <c r="AO144" s="79"/>
      <c r="AP144" s="79"/>
      <c r="AQ144" s="79"/>
      <c r="AR144" s="79"/>
      <c r="AS144" s="79"/>
      <c r="AT144" s="79"/>
      <c r="AU144" s="79"/>
      <c r="AV144" s="79"/>
      <c r="AW144" s="79"/>
    </row>
    <row r="145" spans="1:49" s="78" customFormat="1" ht="15.5">
      <c r="A145" s="119"/>
      <c r="B145" s="120"/>
      <c r="C145" s="121"/>
      <c r="D145" s="121"/>
      <c r="E145" s="121"/>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L145" s="79"/>
      <c r="AM145" s="79"/>
      <c r="AN145" s="79"/>
      <c r="AO145" s="79"/>
      <c r="AP145" s="79"/>
      <c r="AQ145" s="79"/>
      <c r="AR145" s="79"/>
      <c r="AS145" s="79"/>
      <c r="AT145" s="79"/>
      <c r="AU145" s="79"/>
      <c r="AV145" s="79"/>
      <c r="AW145" s="79"/>
    </row>
    <row r="146" spans="1:49" s="78" customFormat="1" ht="15.5">
      <c r="A146" s="119"/>
      <c r="B146" s="120"/>
      <c r="C146" s="121"/>
      <c r="D146" s="121"/>
      <c r="E146" s="121"/>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L146" s="79"/>
      <c r="AM146" s="79"/>
      <c r="AN146" s="79"/>
      <c r="AO146" s="79"/>
      <c r="AP146" s="79"/>
      <c r="AQ146" s="79"/>
      <c r="AR146" s="79"/>
      <c r="AS146" s="79"/>
      <c r="AT146" s="79"/>
      <c r="AU146" s="79"/>
      <c r="AV146" s="79"/>
      <c r="AW146" s="79"/>
    </row>
    <row r="147" spans="1:49" s="78" customFormat="1" ht="15.5">
      <c r="A147" s="119"/>
      <c r="B147" s="120"/>
      <c r="C147" s="121"/>
      <c r="D147" s="121"/>
      <c r="E147" s="121"/>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L147" s="79"/>
      <c r="AM147" s="79"/>
      <c r="AN147" s="79"/>
      <c r="AO147" s="79"/>
      <c r="AP147" s="79"/>
      <c r="AQ147" s="79"/>
      <c r="AR147" s="79"/>
      <c r="AS147" s="79"/>
      <c r="AT147" s="79"/>
      <c r="AU147" s="79"/>
      <c r="AV147" s="79"/>
      <c r="AW147" s="79"/>
    </row>
    <row r="148" spans="1:49" s="78" customFormat="1" ht="15.5">
      <c r="A148" s="119"/>
      <c r="B148" s="120"/>
      <c r="C148" s="121"/>
      <c r="D148" s="121"/>
      <c r="E148" s="121"/>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L148" s="79"/>
      <c r="AM148" s="79"/>
      <c r="AN148" s="79"/>
      <c r="AO148" s="79"/>
      <c r="AP148" s="79"/>
      <c r="AQ148" s="79"/>
      <c r="AR148" s="79"/>
      <c r="AS148" s="79"/>
      <c r="AT148" s="79"/>
      <c r="AU148" s="79"/>
      <c r="AV148" s="79"/>
      <c r="AW148" s="79"/>
    </row>
    <row r="149" spans="1:49" s="78" customFormat="1" ht="15.5">
      <c r="A149" s="119"/>
      <c r="B149" s="120"/>
      <c r="C149" s="121"/>
      <c r="D149" s="121"/>
      <c r="E149" s="121"/>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L149" s="79"/>
      <c r="AM149" s="79"/>
      <c r="AN149" s="79"/>
      <c r="AO149" s="79"/>
      <c r="AP149" s="79"/>
      <c r="AQ149" s="79"/>
      <c r="AR149" s="79"/>
      <c r="AS149" s="79"/>
      <c r="AT149" s="79"/>
      <c r="AU149" s="79"/>
      <c r="AV149" s="79"/>
      <c r="AW149" s="79"/>
    </row>
    <row r="150" spans="1:49" s="78" customFormat="1" ht="15.5">
      <c r="A150" s="119"/>
      <c r="B150" s="120"/>
      <c r="C150" s="121"/>
      <c r="D150" s="121"/>
      <c r="E150" s="121"/>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L150" s="79"/>
      <c r="AM150" s="79"/>
      <c r="AN150" s="79"/>
      <c r="AO150" s="79"/>
      <c r="AP150" s="79"/>
      <c r="AQ150" s="79"/>
      <c r="AR150" s="79"/>
      <c r="AS150" s="79"/>
      <c r="AT150" s="79"/>
      <c r="AU150" s="79"/>
      <c r="AV150" s="79"/>
      <c r="AW150" s="79"/>
    </row>
    <row r="151" spans="1:49" s="78" customFormat="1" ht="15.5">
      <c r="A151" s="119"/>
      <c r="B151" s="120"/>
      <c r="C151" s="121"/>
      <c r="D151" s="121"/>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L151" s="79"/>
      <c r="AM151" s="79"/>
      <c r="AN151" s="79"/>
      <c r="AO151" s="79"/>
      <c r="AP151" s="79"/>
      <c r="AQ151" s="79"/>
      <c r="AR151" s="79"/>
      <c r="AS151" s="79"/>
      <c r="AT151" s="79"/>
      <c r="AU151" s="79"/>
      <c r="AV151" s="79"/>
      <c r="AW151" s="79"/>
    </row>
    <row r="152" spans="1:49" s="78" customFormat="1" ht="15.5">
      <c r="A152" s="119"/>
      <c r="B152" s="120"/>
      <c r="C152" s="121"/>
      <c r="D152" s="121"/>
      <c r="E152" s="121"/>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L152" s="79"/>
      <c r="AM152" s="79"/>
      <c r="AN152" s="79"/>
      <c r="AO152" s="79"/>
      <c r="AP152" s="79"/>
      <c r="AQ152" s="79"/>
      <c r="AR152" s="79"/>
      <c r="AS152" s="79"/>
      <c r="AT152" s="79"/>
      <c r="AU152" s="79"/>
      <c r="AV152" s="79"/>
      <c r="AW152" s="79"/>
    </row>
    <row r="153" spans="1:49" s="78" customFormat="1" ht="15.5">
      <c r="A153" s="119"/>
      <c r="B153" s="120"/>
      <c r="C153" s="121"/>
      <c r="D153" s="121"/>
      <c r="E153" s="121"/>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L153" s="79"/>
      <c r="AM153" s="79"/>
      <c r="AN153" s="79"/>
      <c r="AO153" s="79"/>
      <c r="AP153" s="79"/>
      <c r="AQ153" s="79"/>
      <c r="AR153" s="79"/>
      <c r="AS153" s="79"/>
      <c r="AT153" s="79"/>
      <c r="AU153" s="79"/>
      <c r="AV153" s="79"/>
      <c r="AW153" s="79"/>
    </row>
    <row r="154" spans="1:49" s="78" customFormat="1" ht="15.5">
      <c r="A154" s="119"/>
      <c r="B154" s="120"/>
      <c r="C154" s="121"/>
      <c r="D154" s="121"/>
      <c r="E154" s="121"/>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L154" s="79"/>
      <c r="AM154" s="79"/>
      <c r="AN154" s="79"/>
      <c r="AO154" s="79"/>
      <c r="AP154" s="79"/>
      <c r="AQ154" s="79"/>
      <c r="AR154" s="79"/>
      <c r="AS154" s="79"/>
      <c r="AT154" s="79"/>
      <c r="AU154" s="79"/>
      <c r="AV154" s="79"/>
      <c r="AW154" s="79"/>
    </row>
    <row r="155" spans="1:49" s="78" customFormat="1" ht="15.5">
      <c r="A155" s="119"/>
      <c r="B155" s="120"/>
      <c r="C155" s="121"/>
      <c r="D155" s="121"/>
      <c r="E155" s="121"/>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L155" s="79"/>
      <c r="AM155" s="79"/>
      <c r="AN155" s="79"/>
      <c r="AO155" s="79"/>
      <c r="AP155" s="79"/>
      <c r="AQ155" s="79"/>
      <c r="AR155" s="79"/>
      <c r="AS155" s="79"/>
      <c r="AT155" s="79"/>
      <c r="AU155" s="79"/>
      <c r="AV155" s="79"/>
      <c r="AW155" s="79"/>
    </row>
    <row r="156" spans="1:49" s="78" customFormat="1" ht="15.5">
      <c r="A156" s="119"/>
      <c r="B156" s="120"/>
      <c r="C156" s="121"/>
      <c r="D156" s="121"/>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L156" s="79"/>
      <c r="AM156" s="79"/>
      <c r="AN156" s="79"/>
      <c r="AO156" s="79"/>
      <c r="AP156" s="79"/>
      <c r="AQ156" s="79"/>
      <c r="AR156" s="79"/>
      <c r="AS156" s="79"/>
      <c r="AT156" s="79"/>
      <c r="AU156" s="79"/>
      <c r="AV156" s="79"/>
      <c r="AW156" s="79"/>
    </row>
    <row r="157" spans="1:49" s="78" customFormat="1" ht="15.5">
      <c r="A157" s="119"/>
      <c r="B157" s="120"/>
      <c r="C157" s="121"/>
      <c r="D157" s="121"/>
      <c r="E157" s="121"/>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L157" s="79"/>
      <c r="AM157" s="79"/>
      <c r="AN157" s="79"/>
      <c r="AO157" s="79"/>
      <c r="AP157" s="79"/>
      <c r="AQ157" s="79"/>
      <c r="AR157" s="79"/>
      <c r="AS157" s="79"/>
      <c r="AT157" s="79"/>
      <c r="AU157" s="79"/>
      <c r="AV157" s="79"/>
      <c r="AW157" s="79"/>
    </row>
    <row r="158" spans="1:49" s="78" customFormat="1" ht="15.5">
      <c r="A158" s="119"/>
      <c r="B158" s="120"/>
      <c r="C158" s="121"/>
      <c r="D158" s="121"/>
      <c r="E158" s="121"/>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L158" s="79"/>
      <c r="AM158" s="79"/>
      <c r="AN158" s="79"/>
      <c r="AO158" s="79"/>
      <c r="AP158" s="79"/>
      <c r="AQ158" s="79"/>
      <c r="AR158" s="79"/>
      <c r="AS158" s="79"/>
      <c r="AT158" s="79"/>
      <c r="AU158" s="79"/>
      <c r="AV158" s="79"/>
      <c r="AW158" s="79"/>
    </row>
    <row r="159" spans="1:49" s="78" customFormat="1" ht="15.5">
      <c r="A159" s="119"/>
      <c r="B159" s="120"/>
      <c r="C159" s="121"/>
      <c r="D159" s="121"/>
      <c r="E159" s="121"/>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L159" s="79"/>
      <c r="AM159" s="79"/>
      <c r="AN159" s="79"/>
      <c r="AO159" s="79"/>
      <c r="AP159" s="79"/>
      <c r="AQ159" s="79"/>
      <c r="AR159" s="79"/>
      <c r="AS159" s="79"/>
      <c r="AT159" s="79"/>
      <c r="AU159" s="79"/>
      <c r="AV159" s="79"/>
      <c r="AW159" s="79"/>
    </row>
    <row r="160" spans="1:49" s="78" customFormat="1" ht="15.5">
      <c r="A160" s="119"/>
      <c r="B160" s="120"/>
      <c r="C160" s="121"/>
      <c r="D160" s="121"/>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L160" s="79"/>
      <c r="AM160" s="79"/>
      <c r="AN160" s="79"/>
      <c r="AO160" s="79"/>
      <c r="AP160" s="79"/>
      <c r="AQ160" s="79"/>
      <c r="AR160" s="79"/>
      <c r="AS160" s="79"/>
      <c r="AT160" s="79"/>
      <c r="AU160" s="79"/>
      <c r="AV160" s="79"/>
      <c r="AW160" s="79"/>
    </row>
    <row r="161" spans="1:49" s="78" customFormat="1" ht="15.5">
      <c r="A161" s="119"/>
      <c r="B161" s="120"/>
      <c r="C161" s="121"/>
      <c r="D161" s="121"/>
      <c r="E161" s="121"/>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L161" s="79"/>
      <c r="AM161" s="79"/>
      <c r="AN161" s="79"/>
      <c r="AO161" s="79"/>
      <c r="AP161" s="79"/>
      <c r="AQ161" s="79"/>
      <c r="AR161" s="79"/>
      <c r="AS161" s="79"/>
      <c r="AT161" s="79"/>
      <c r="AU161" s="79"/>
      <c r="AV161" s="79"/>
      <c r="AW161" s="79"/>
    </row>
    <row r="162" spans="1:49" s="78" customFormat="1" ht="15.5">
      <c r="A162" s="119"/>
      <c r="B162" s="120"/>
      <c r="C162" s="121"/>
      <c r="D162" s="121"/>
      <c r="E162" s="121"/>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L162" s="79"/>
      <c r="AM162" s="79"/>
      <c r="AN162" s="79"/>
      <c r="AO162" s="79"/>
      <c r="AP162" s="79"/>
      <c r="AQ162" s="79"/>
      <c r="AR162" s="79"/>
      <c r="AS162" s="79"/>
      <c r="AT162" s="79"/>
      <c r="AU162" s="79"/>
      <c r="AV162" s="79"/>
      <c r="AW162" s="79"/>
    </row>
    <row r="163" spans="1:49" s="78" customFormat="1" ht="15.5">
      <c r="A163" s="119"/>
      <c r="B163" s="120"/>
      <c r="C163" s="121"/>
      <c r="D163" s="121"/>
      <c r="E163" s="121"/>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L163" s="79"/>
      <c r="AM163" s="79"/>
      <c r="AN163" s="79"/>
      <c r="AO163" s="79"/>
      <c r="AP163" s="79"/>
      <c r="AQ163" s="79"/>
      <c r="AR163" s="79"/>
      <c r="AS163" s="79"/>
      <c r="AT163" s="79"/>
      <c r="AU163" s="79"/>
      <c r="AV163" s="79"/>
      <c r="AW163" s="79"/>
    </row>
    <row r="164" spans="1:49" s="78" customFormat="1" ht="15.5">
      <c r="A164" s="119"/>
      <c r="B164" s="120"/>
      <c r="C164" s="121"/>
      <c r="D164" s="121"/>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L164" s="79"/>
      <c r="AM164" s="79"/>
      <c r="AN164" s="79"/>
      <c r="AO164" s="79"/>
      <c r="AP164" s="79"/>
      <c r="AQ164" s="79"/>
      <c r="AR164" s="79"/>
      <c r="AS164" s="79"/>
      <c r="AT164" s="79"/>
      <c r="AU164" s="79"/>
      <c r="AV164" s="79"/>
      <c r="AW164" s="79"/>
    </row>
    <row r="165" spans="1:49" s="78" customFormat="1" ht="15.5">
      <c r="A165" s="119"/>
      <c r="B165" s="120"/>
      <c r="C165" s="121"/>
      <c r="D165" s="121"/>
      <c r="E165" s="121"/>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L165" s="79"/>
      <c r="AM165" s="79"/>
      <c r="AN165" s="79"/>
      <c r="AO165" s="79"/>
      <c r="AP165" s="79"/>
      <c r="AQ165" s="79"/>
      <c r="AR165" s="79"/>
      <c r="AS165" s="79"/>
      <c r="AT165" s="79"/>
      <c r="AU165" s="79"/>
      <c r="AV165" s="79"/>
      <c r="AW165" s="79"/>
    </row>
    <row r="166" spans="1:49" s="78" customFormat="1" ht="15.5">
      <c r="A166" s="119"/>
      <c r="B166" s="120"/>
      <c r="C166" s="121"/>
      <c r="D166" s="121"/>
      <c r="E166" s="121"/>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L166" s="79"/>
      <c r="AM166" s="79"/>
      <c r="AN166" s="79"/>
      <c r="AO166" s="79"/>
      <c r="AP166" s="79"/>
      <c r="AQ166" s="79"/>
      <c r="AR166" s="79"/>
      <c r="AS166" s="79"/>
      <c r="AT166" s="79"/>
      <c r="AU166" s="79"/>
      <c r="AV166" s="79"/>
      <c r="AW166" s="79"/>
    </row>
    <row r="167" spans="1:49" s="78" customFormat="1" ht="15.5">
      <c r="A167" s="119"/>
      <c r="B167" s="120"/>
      <c r="C167" s="121"/>
      <c r="D167" s="121"/>
      <c r="E167" s="121"/>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L167" s="79"/>
      <c r="AM167" s="79"/>
      <c r="AN167" s="79"/>
      <c r="AO167" s="79"/>
      <c r="AP167" s="79"/>
      <c r="AQ167" s="79"/>
      <c r="AR167" s="79"/>
      <c r="AS167" s="79"/>
      <c r="AT167" s="79"/>
      <c r="AU167" s="79"/>
      <c r="AV167" s="79"/>
      <c r="AW167" s="79"/>
    </row>
    <row r="168" spans="1:49" s="78" customFormat="1" ht="15.5">
      <c r="A168" s="119"/>
      <c r="B168" s="120"/>
      <c r="C168" s="121"/>
      <c r="D168" s="121"/>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L168" s="79"/>
      <c r="AM168" s="79"/>
      <c r="AN168" s="79"/>
      <c r="AO168" s="79"/>
      <c r="AP168" s="79"/>
      <c r="AQ168" s="79"/>
      <c r="AR168" s="79"/>
      <c r="AS168" s="79"/>
      <c r="AT168" s="79"/>
      <c r="AU168" s="79"/>
      <c r="AV168" s="79"/>
      <c r="AW168" s="79"/>
    </row>
    <row r="169" spans="1:49" s="78" customFormat="1" ht="15.5">
      <c r="A169" s="119"/>
      <c r="B169" s="120"/>
      <c r="C169" s="121"/>
      <c r="D169" s="121"/>
      <c r="E169" s="121"/>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L169" s="79"/>
      <c r="AM169" s="79"/>
      <c r="AN169" s="79"/>
      <c r="AO169" s="79"/>
      <c r="AP169" s="79"/>
      <c r="AQ169" s="79"/>
      <c r="AR169" s="79"/>
      <c r="AS169" s="79"/>
      <c r="AT169" s="79"/>
      <c r="AU169" s="79"/>
      <c r="AV169" s="79"/>
      <c r="AW169" s="79"/>
    </row>
    <row r="170" spans="1:49" s="78" customFormat="1" ht="15.5">
      <c r="A170" s="119"/>
      <c r="B170" s="120"/>
      <c r="C170" s="121"/>
      <c r="D170" s="121"/>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L170" s="79"/>
      <c r="AM170" s="79"/>
      <c r="AN170" s="79"/>
      <c r="AO170" s="79"/>
      <c r="AP170" s="79"/>
      <c r="AQ170" s="79"/>
      <c r="AR170" s="79"/>
      <c r="AS170" s="79"/>
      <c r="AT170" s="79"/>
      <c r="AU170" s="79"/>
      <c r="AV170" s="79"/>
      <c r="AW170" s="79"/>
    </row>
    <row r="171" spans="1:49" s="78" customFormat="1" ht="15.5">
      <c r="A171" s="119"/>
      <c r="B171" s="120"/>
      <c r="C171" s="121"/>
      <c r="D171" s="121"/>
      <c r="E171" s="121"/>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L171" s="79"/>
      <c r="AM171" s="79"/>
      <c r="AN171" s="79"/>
      <c r="AO171" s="79"/>
      <c r="AP171" s="79"/>
      <c r="AQ171" s="79"/>
      <c r="AR171" s="79"/>
      <c r="AS171" s="79"/>
      <c r="AT171" s="79"/>
      <c r="AU171" s="79"/>
      <c r="AV171" s="79"/>
      <c r="AW171" s="79"/>
    </row>
    <row r="172" spans="1:49" s="78" customFormat="1" ht="15.5">
      <c r="A172" s="119"/>
      <c r="B172" s="120"/>
      <c r="C172" s="121"/>
      <c r="D172" s="121"/>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L172" s="79"/>
      <c r="AM172" s="79"/>
      <c r="AN172" s="79"/>
      <c r="AO172" s="79"/>
      <c r="AP172" s="79"/>
      <c r="AQ172" s="79"/>
      <c r="AR172" s="79"/>
      <c r="AS172" s="79"/>
      <c r="AT172" s="79"/>
      <c r="AU172" s="79"/>
      <c r="AV172" s="79"/>
      <c r="AW172" s="79"/>
    </row>
    <row r="173" spans="1:49" s="78" customFormat="1" ht="15.5">
      <c r="A173" s="119"/>
      <c r="B173" s="120"/>
      <c r="C173" s="121"/>
      <c r="D173" s="121"/>
      <c r="E173" s="121"/>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L173" s="79"/>
      <c r="AM173" s="79"/>
      <c r="AN173" s="79"/>
      <c r="AO173" s="79"/>
      <c r="AP173" s="79"/>
      <c r="AQ173" s="79"/>
      <c r="AR173" s="79"/>
      <c r="AS173" s="79"/>
      <c r="AT173" s="79"/>
      <c r="AU173" s="79"/>
      <c r="AV173" s="79"/>
      <c r="AW173" s="79"/>
    </row>
    <row r="174" spans="1:49" s="78" customFormat="1" ht="15.5">
      <c r="A174" s="119"/>
      <c r="B174" s="120"/>
      <c r="C174" s="121"/>
      <c r="D174" s="121"/>
      <c r="E174" s="121"/>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L174" s="79"/>
      <c r="AM174" s="79"/>
      <c r="AN174" s="79"/>
      <c r="AO174" s="79"/>
      <c r="AP174" s="79"/>
      <c r="AQ174" s="79"/>
      <c r="AR174" s="79"/>
      <c r="AS174" s="79"/>
      <c r="AT174" s="79"/>
      <c r="AU174" s="79"/>
      <c r="AV174" s="79"/>
      <c r="AW174" s="79"/>
    </row>
    <row r="175" spans="1:49" s="78" customFormat="1" ht="15.5">
      <c r="A175" s="119"/>
      <c r="B175" s="120"/>
      <c r="C175" s="121"/>
      <c r="D175" s="121"/>
      <c r="E175" s="121"/>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L175" s="79"/>
      <c r="AM175" s="79"/>
      <c r="AN175" s="79"/>
      <c r="AO175" s="79"/>
      <c r="AP175" s="79"/>
      <c r="AQ175" s="79"/>
      <c r="AR175" s="79"/>
      <c r="AS175" s="79"/>
      <c r="AT175" s="79"/>
      <c r="AU175" s="79"/>
      <c r="AV175" s="79"/>
      <c r="AW175" s="79"/>
    </row>
    <row r="176" spans="1:49" s="78" customFormat="1" ht="15.5">
      <c r="A176" s="119"/>
      <c r="B176" s="120"/>
      <c r="C176" s="121"/>
      <c r="D176" s="121"/>
      <c r="E176" s="121"/>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L176" s="79"/>
      <c r="AM176" s="79"/>
      <c r="AN176" s="79"/>
      <c r="AO176" s="79"/>
      <c r="AP176" s="79"/>
      <c r="AQ176" s="79"/>
      <c r="AR176" s="79"/>
      <c r="AS176" s="79"/>
      <c r="AT176" s="79"/>
      <c r="AU176" s="79"/>
      <c r="AV176" s="79"/>
      <c r="AW176" s="79"/>
    </row>
    <row r="177" spans="1:49" s="78" customFormat="1" ht="15.5">
      <c r="A177" s="119"/>
      <c r="B177" s="120"/>
      <c r="C177" s="121"/>
      <c r="D177" s="121"/>
      <c r="E177" s="121"/>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L177" s="79"/>
      <c r="AM177" s="79"/>
      <c r="AN177" s="79"/>
      <c r="AO177" s="79"/>
      <c r="AP177" s="79"/>
      <c r="AQ177" s="79"/>
      <c r="AR177" s="79"/>
      <c r="AS177" s="79"/>
      <c r="AT177" s="79"/>
      <c r="AU177" s="79"/>
      <c r="AV177" s="79"/>
      <c r="AW177" s="79"/>
    </row>
    <row r="178" spans="1:49" s="78" customFormat="1" ht="15.5">
      <c r="A178" s="119"/>
      <c r="B178" s="120"/>
      <c r="C178" s="121"/>
      <c r="D178" s="121"/>
      <c r="E178" s="121"/>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L178" s="79"/>
      <c r="AM178" s="79"/>
      <c r="AN178" s="79"/>
      <c r="AO178" s="79"/>
      <c r="AP178" s="79"/>
      <c r="AQ178" s="79"/>
      <c r="AR178" s="79"/>
      <c r="AS178" s="79"/>
      <c r="AT178" s="79"/>
      <c r="AU178" s="79"/>
      <c r="AV178" s="79"/>
      <c r="AW178" s="79"/>
    </row>
    <row r="179" spans="1:49" s="78" customFormat="1" ht="15.5">
      <c r="A179" s="119"/>
      <c r="B179" s="120"/>
      <c r="C179" s="121"/>
      <c r="D179" s="121"/>
      <c r="E179" s="121"/>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L179" s="79"/>
      <c r="AM179" s="79"/>
      <c r="AN179" s="79"/>
      <c r="AO179" s="79"/>
      <c r="AP179" s="79"/>
      <c r="AQ179" s="79"/>
      <c r="AR179" s="79"/>
      <c r="AS179" s="79"/>
      <c r="AT179" s="79"/>
      <c r="AU179" s="79"/>
      <c r="AV179" s="79"/>
      <c r="AW179" s="79"/>
    </row>
    <row r="180" spans="1:49" s="78" customFormat="1" ht="15.5">
      <c r="A180" s="119"/>
      <c r="B180" s="120"/>
      <c r="C180" s="121"/>
      <c r="D180" s="121"/>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L180" s="79"/>
      <c r="AM180" s="79"/>
      <c r="AN180" s="79"/>
      <c r="AO180" s="79"/>
      <c r="AP180" s="79"/>
      <c r="AQ180" s="79"/>
      <c r="AR180" s="79"/>
      <c r="AS180" s="79"/>
      <c r="AT180" s="79"/>
      <c r="AU180" s="79"/>
      <c r="AV180" s="79"/>
      <c r="AW180" s="79"/>
    </row>
    <row r="181" spans="1:49" s="78" customFormat="1" ht="15.5">
      <c r="A181" s="119"/>
      <c r="B181" s="120"/>
      <c r="C181" s="121"/>
      <c r="D181" s="121"/>
      <c r="E181" s="121"/>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L181" s="79"/>
      <c r="AM181" s="79"/>
      <c r="AN181" s="79"/>
      <c r="AO181" s="79"/>
      <c r="AP181" s="79"/>
      <c r="AQ181" s="79"/>
      <c r="AR181" s="79"/>
      <c r="AS181" s="79"/>
      <c r="AT181" s="79"/>
      <c r="AU181" s="79"/>
      <c r="AV181" s="79"/>
      <c r="AW181" s="79"/>
    </row>
    <row r="182" spans="1:49" s="78" customFormat="1" ht="15.5">
      <c r="A182" s="119"/>
      <c r="B182" s="120"/>
      <c r="C182" s="121"/>
      <c r="D182" s="121"/>
      <c r="E182" s="121"/>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L182" s="79"/>
      <c r="AM182" s="79"/>
      <c r="AN182" s="79"/>
      <c r="AO182" s="79"/>
      <c r="AP182" s="79"/>
      <c r="AQ182" s="79"/>
      <c r="AR182" s="79"/>
      <c r="AS182" s="79"/>
      <c r="AT182" s="79"/>
      <c r="AU182" s="79"/>
      <c r="AV182" s="79"/>
      <c r="AW182" s="79"/>
    </row>
    <row r="183" spans="1:49" s="78" customFormat="1" ht="15.5">
      <c r="A183" s="119"/>
      <c r="B183" s="120"/>
      <c r="C183" s="121"/>
      <c r="D183" s="121"/>
      <c r="E183" s="121"/>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L183" s="79"/>
      <c r="AM183" s="79"/>
      <c r="AN183" s="79"/>
      <c r="AO183" s="79"/>
      <c r="AP183" s="79"/>
      <c r="AQ183" s="79"/>
      <c r="AR183" s="79"/>
      <c r="AS183" s="79"/>
      <c r="AT183" s="79"/>
      <c r="AU183" s="79"/>
      <c r="AV183" s="79"/>
      <c r="AW183" s="79"/>
    </row>
    <row r="184" spans="1:49" s="78" customFormat="1" ht="15.5">
      <c r="A184" s="119"/>
      <c r="B184" s="120"/>
      <c r="C184" s="121"/>
      <c r="D184" s="121"/>
      <c r="E184" s="121"/>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L184" s="79"/>
      <c r="AM184" s="79"/>
      <c r="AN184" s="79"/>
      <c r="AO184" s="79"/>
      <c r="AP184" s="79"/>
      <c r="AQ184" s="79"/>
      <c r="AR184" s="79"/>
      <c r="AS184" s="79"/>
      <c r="AT184" s="79"/>
      <c r="AU184" s="79"/>
      <c r="AV184" s="79"/>
      <c r="AW184" s="79"/>
    </row>
    <row r="185" spans="1:49" s="78" customFormat="1" ht="15.5">
      <c r="A185" s="119"/>
      <c r="B185" s="120"/>
      <c r="C185" s="121"/>
      <c r="D185" s="121"/>
      <c r="E185" s="121"/>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L185" s="79"/>
      <c r="AM185" s="79"/>
      <c r="AN185" s="79"/>
      <c r="AO185" s="79"/>
      <c r="AP185" s="79"/>
      <c r="AQ185" s="79"/>
      <c r="AR185" s="79"/>
      <c r="AS185" s="79"/>
      <c r="AT185" s="79"/>
      <c r="AU185" s="79"/>
      <c r="AV185" s="79"/>
      <c r="AW185" s="79"/>
    </row>
    <row r="186" spans="1:49" s="78" customFormat="1" ht="15.5">
      <c r="A186" s="119"/>
      <c r="B186" s="120"/>
      <c r="C186" s="121"/>
      <c r="D186" s="121"/>
      <c r="E186" s="121"/>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L186" s="79"/>
      <c r="AM186" s="79"/>
      <c r="AN186" s="79"/>
      <c r="AO186" s="79"/>
      <c r="AP186" s="79"/>
      <c r="AQ186" s="79"/>
      <c r="AR186" s="79"/>
      <c r="AS186" s="79"/>
      <c r="AT186" s="79"/>
      <c r="AU186" s="79"/>
      <c r="AV186" s="79"/>
      <c r="AW186" s="79"/>
    </row>
    <row r="187" spans="1:49" s="78" customFormat="1" ht="15.5">
      <c r="A187" s="119"/>
      <c r="B187" s="120"/>
      <c r="C187" s="121"/>
      <c r="D187" s="121"/>
      <c r="E187" s="121"/>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L187" s="79"/>
      <c r="AM187" s="79"/>
      <c r="AN187" s="79"/>
      <c r="AO187" s="79"/>
      <c r="AP187" s="79"/>
      <c r="AQ187" s="79"/>
      <c r="AR187" s="79"/>
      <c r="AS187" s="79"/>
      <c r="AT187" s="79"/>
      <c r="AU187" s="79"/>
      <c r="AV187" s="79"/>
      <c r="AW187" s="79"/>
    </row>
    <row r="188" spans="1:49" s="78" customFormat="1" ht="15.5">
      <c r="A188" s="119"/>
      <c r="B188" s="120"/>
      <c r="C188" s="121"/>
      <c r="D188" s="121"/>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L188" s="79"/>
      <c r="AM188" s="79"/>
      <c r="AN188" s="79"/>
      <c r="AO188" s="79"/>
      <c r="AP188" s="79"/>
      <c r="AQ188" s="79"/>
      <c r="AR188" s="79"/>
      <c r="AS188" s="79"/>
      <c r="AT188" s="79"/>
      <c r="AU188" s="79"/>
      <c r="AV188" s="79"/>
      <c r="AW188" s="79"/>
    </row>
    <row r="189" spans="1:49" s="78" customFormat="1" ht="15.5">
      <c r="A189" s="119"/>
      <c r="B189" s="120"/>
      <c r="C189" s="121"/>
      <c r="D189" s="121"/>
      <c r="E189" s="12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L189" s="79"/>
      <c r="AM189" s="79"/>
      <c r="AN189" s="79"/>
      <c r="AO189" s="79"/>
      <c r="AP189" s="79"/>
      <c r="AQ189" s="79"/>
      <c r="AR189" s="79"/>
      <c r="AS189" s="79"/>
      <c r="AT189" s="79"/>
      <c r="AU189" s="79"/>
      <c r="AV189" s="79"/>
      <c r="AW189" s="79"/>
    </row>
    <row r="190" spans="1:49" s="78" customFormat="1" ht="15.5">
      <c r="A190" s="119"/>
      <c r="B190" s="120"/>
      <c r="C190" s="121"/>
      <c r="D190" s="121"/>
      <c r="E190" s="121"/>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L190" s="79"/>
      <c r="AM190" s="79"/>
      <c r="AN190" s="79"/>
      <c r="AO190" s="79"/>
      <c r="AP190" s="79"/>
      <c r="AQ190" s="79"/>
      <c r="AR190" s="79"/>
      <c r="AS190" s="79"/>
      <c r="AT190" s="79"/>
      <c r="AU190" s="79"/>
      <c r="AV190" s="79"/>
      <c r="AW190" s="79"/>
    </row>
    <row r="191" spans="1:49" s="78" customFormat="1" ht="15.5">
      <c r="A191" s="119"/>
      <c r="B191" s="120"/>
      <c r="C191" s="121"/>
      <c r="D191" s="121"/>
      <c r="E191" s="121"/>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L191" s="79"/>
      <c r="AM191" s="79"/>
      <c r="AN191" s="79"/>
      <c r="AO191" s="79"/>
      <c r="AP191" s="79"/>
      <c r="AQ191" s="79"/>
      <c r="AR191" s="79"/>
      <c r="AS191" s="79"/>
      <c r="AT191" s="79"/>
      <c r="AU191" s="79"/>
      <c r="AV191" s="79"/>
      <c r="AW191" s="79"/>
    </row>
    <row r="192" spans="1:49" s="78" customFormat="1" ht="15.5">
      <c r="A192" s="119"/>
      <c r="B192" s="120"/>
      <c r="C192" s="121"/>
      <c r="D192" s="121"/>
      <c r="E192" s="121"/>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L192" s="79"/>
      <c r="AM192" s="79"/>
      <c r="AN192" s="79"/>
      <c r="AO192" s="79"/>
      <c r="AP192" s="79"/>
      <c r="AQ192" s="79"/>
      <c r="AR192" s="79"/>
      <c r="AS192" s="79"/>
      <c r="AT192" s="79"/>
      <c r="AU192" s="79"/>
      <c r="AV192" s="79"/>
      <c r="AW192" s="79"/>
    </row>
    <row r="193" spans="1:49" s="78" customFormat="1" ht="15.5">
      <c r="A193" s="119"/>
      <c r="B193" s="120"/>
      <c r="C193" s="121"/>
      <c r="D193" s="121"/>
      <c r="E193" s="121"/>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L193" s="79"/>
      <c r="AM193" s="79"/>
      <c r="AN193" s="79"/>
      <c r="AO193" s="79"/>
      <c r="AP193" s="79"/>
      <c r="AQ193" s="79"/>
      <c r="AR193" s="79"/>
      <c r="AS193" s="79"/>
      <c r="AT193" s="79"/>
      <c r="AU193" s="79"/>
      <c r="AV193" s="79"/>
      <c r="AW193" s="79"/>
    </row>
    <row r="194" spans="1:49" s="78" customFormat="1" ht="15.5">
      <c r="A194" s="119"/>
      <c r="B194" s="120"/>
      <c r="C194" s="121"/>
      <c r="D194" s="121"/>
      <c r="E194" s="121"/>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L194" s="79"/>
      <c r="AM194" s="79"/>
      <c r="AN194" s="79"/>
      <c r="AO194" s="79"/>
      <c r="AP194" s="79"/>
      <c r="AQ194" s="79"/>
      <c r="AR194" s="79"/>
      <c r="AS194" s="79"/>
      <c r="AT194" s="79"/>
      <c r="AU194" s="79"/>
      <c r="AV194" s="79"/>
      <c r="AW194" s="79"/>
    </row>
    <row r="195" spans="1:49" s="78" customFormat="1" ht="15.5">
      <c r="A195" s="119"/>
      <c r="B195" s="120"/>
      <c r="C195" s="121"/>
      <c r="D195" s="121"/>
      <c r="E195" s="121"/>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L195" s="79"/>
      <c r="AM195" s="79"/>
      <c r="AN195" s="79"/>
      <c r="AO195" s="79"/>
      <c r="AP195" s="79"/>
      <c r="AQ195" s="79"/>
      <c r="AR195" s="79"/>
      <c r="AS195" s="79"/>
      <c r="AT195" s="79"/>
      <c r="AU195" s="79"/>
      <c r="AV195" s="79"/>
      <c r="AW195" s="79"/>
    </row>
    <row r="196" spans="1:49" s="78" customFormat="1" ht="15.5">
      <c r="A196" s="119"/>
      <c r="B196" s="120"/>
      <c r="C196" s="121"/>
      <c r="D196" s="121"/>
      <c r="E196" s="121"/>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L196" s="79"/>
      <c r="AM196" s="79"/>
      <c r="AN196" s="79"/>
      <c r="AO196" s="79"/>
      <c r="AP196" s="79"/>
      <c r="AQ196" s="79"/>
      <c r="AR196" s="79"/>
      <c r="AS196" s="79"/>
      <c r="AT196" s="79"/>
      <c r="AU196" s="79"/>
      <c r="AV196" s="79"/>
      <c r="AW196" s="79"/>
    </row>
    <row r="197" spans="1:49" s="78" customFormat="1" ht="15.5">
      <c r="A197" s="119"/>
      <c r="B197" s="120"/>
      <c r="C197" s="121"/>
      <c r="D197" s="121"/>
      <c r="E197" s="121"/>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L197" s="79"/>
      <c r="AM197" s="79"/>
      <c r="AN197" s="79"/>
      <c r="AO197" s="79"/>
      <c r="AP197" s="79"/>
      <c r="AQ197" s="79"/>
      <c r="AR197" s="79"/>
      <c r="AS197" s="79"/>
      <c r="AT197" s="79"/>
      <c r="AU197" s="79"/>
      <c r="AV197" s="79"/>
      <c r="AW197" s="79"/>
    </row>
    <row r="198" spans="1:49" s="78" customFormat="1" ht="15.5">
      <c r="A198" s="119"/>
      <c r="B198" s="120"/>
      <c r="C198" s="121"/>
      <c r="D198" s="121"/>
      <c r="E198" s="121"/>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L198" s="79"/>
      <c r="AM198" s="79"/>
      <c r="AN198" s="79"/>
      <c r="AO198" s="79"/>
      <c r="AP198" s="79"/>
      <c r="AQ198" s="79"/>
      <c r="AR198" s="79"/>
      <c r="AS198" s="79"/>
      <c r="AT198" s="79"/>
      <c r="AU198" s="79"/>
      <c r="AV198" s="79"/>
      <c r="AW198" s="79"/>
    </row>
    <row r="199" spans="1:49" s="78" customFormat="1" ht="15.5">
      <c r="A199" s="119"/>
      <c r="B199" s="120"/>
      <c r="C199" s="121"/>
      <c r="D199" s="121"/>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L199" s="79"/>
      <c r="AM199" s="79"/>
      <c r="AN199" s="79"/>
      <c r="AO199" s="79"/>
      <c r="AP199" s="79"/>
      <c r="AQ199" s="79"/>
      <c r="AR199" s="79"/>
      <c r="AS199" s="79"/>
      <c r="AT199" s="79"/>
      <c r="AU199" s="79"/>
      <c r="AV199" s="79"/>
      <c r="AW199" s="79"/>
    </row>
    <row r="200" spans="1:49" s="78" customFormat="1" ht="15.5">
      <c r="A200" s="119"/>
      <c r="B200" s="120"/>
      <c r="C200" s="121"/>
      <c r="D200" s="121"/>
      <c r="E200" s="121"/>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L200" s="79"/>
      <c r="AM200" s="79"/>
      <c r="AN200" s="79"/>
      <c r="AO200" s="79"/>
      <c r="AP200" s="79"/>
      <c r="AQ200" s="79"/>
      <c r="AR200" s="79"/>
      <c r="AS200" s="79"/>
      <c r="AT200" s="79"/>
      <c r="AU200" s="79"/>
      <c r="AV200" s="79"/>
      <c r="AW200" s="79"/>
    </row>
    <row r="201" spans="1:49" s="78" customFormat="1" ht="15.5">
      <c r="A201" s="119"/>
      <c r="B201" s="120"/>
      <c r="C201" s="121"/>
      <c r="D201" s="121"/>
      <c r="E201" s="121"/>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L201" s="79"/>
      <c r="AM201" s="79"/>
      <c r="AN201" s="79"/>
      <c r="AO201" s="79"/>
      <c r="AP201" s="79"/>
      <c r="AQ201" s="79"/>
      <c r="AR201" s="79"/>
      <c r="AS201" s="79"/>
      <c r="AT201" s="79"/>
      <c r="AU201" s="79"/>
      <c r="AV201" s="79"/>
      <c r="AW201" s="79"/>
    </row>
    <row r="202" spans="1:49" s="78" customFormat="1" ht="15.5">
      <c r="A202" s="119"/>
      <c r="B202" s="120"/>
      <c r="C202" s="121"/>
      <c r="D202" s="121"/>
      <c r="E202" s="121"/>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L202" s="79"/>
      <c r="AM202" s="79"/>
      <c r="AN202" s="79"/>
      <c r="AO202" s="79"/>
      <c r="AP202" s="79"/>
      <c r="AQ202" s="79"/>
      <c r="AR202" s="79"/>
      <c r="AS202" s="79"/>
      <c r="AT202" s="79"/>
      <c r="AU202" s="79"/>
      <c r="AV202" s="79"/>
      <c r="AW202" s="79"/>
    </row>
    <row r="203" spans="1:49" s="78" customFormat="1" ht="15.5">
      <c r="A203" s="119"/>
      <c r="B203" s="120"/>
      <c r="C203" s="121"/>
      <c r="D203" s="121"/>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L203" s="79"/>
      <c r="AM203" s="79"/>
      <c r="AN203" s="79"/>
      <c r="AO203" s="79"/>
      <c r="AP203" s="79"/>
      <c r="AQ203" s="79"/>
      <c r="AR203" s="79"/>
      <c r="AS203" s="79"/>
      <c r="AT203" s="79"/>
      <c r="AU203" s="79"/>
      <c r="AV203" s="79"/>
      <c r="AW203" s="79"/>
    </row>
    <row r="204" spans="1:49" s="78" customFormat="1" ht="15.5">
      <c r="A204" s="119"/>
      <c r="B204" s="120"/>
      <c r="C204" s="121"/>
      <c r="D204" s="121"/>
      <c r="E204" s="121"/>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L204" s="79"/>
      <c r="AM204" s="79"/>
      <c r="AN204" s="79"/>
      <c r="AO204" s="79"/>
      <c r="AP204" s="79"/>
      <c r="AQ204" s="79"/>
      <c r="AR204" s="79"/>
      <c r="AS204" s="79"/>
      <c r="AT204" s="79"/>
      <c r="AU204" s="79"/>
      <c r="AV204" s="79"/>
      <c r="AW204" s="79"/>
    </row>
    <row r="205" spans="1:49" s="78" customFormat="1" ht="15.5">
      <c r="A205" s="119"/>
      <c r="B205" s="120"/>
      <c r="C205" s="121"/>
      <c r="D205" s="121"/>
      <c r="E205" s="121"/>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L205" s="79"/>
      <c r="AM205" s="79"/>
      <c r="AN205" s="79"/>
      <c r="AO205" s="79"/>
      <c r="AP205" s="79"/>
      <c r="AQ205" s="79"/>
      <c r="AR205" s="79"/>
      <c r="AS205" s="79"/>
      <c r="AT205" s="79"/>
      <c r="AU205" s="79"/>
      <c r="AV205" s="79"/>
      <c r="AW205" s="79"/>
    </row>
    <row r="206" spans="1:49" s="78" customFormat="1" ht="15.5">
      <c r="A206" s="119"/>
      <c r="B206" s="120"/>
      <c r="C206" s="121"/>
      <c r="D206" s="121"/>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L206" s="79"/>
      <c r="AM206" s="79"/>
      <c r="AN206" s="79"/>
      <c r="AO206" s="79"/>
      <c r="AP206" s="79"/>
      <c r="AQ206" s="79"/>
      <c r="AR206" s="79"/>
      <c r="AS206" s="79"/>
      <c r="AT206" s="79"/>
      <c r="AU206" s="79"/>
      <c r="AV206" s="79"/>
      <c r="AW206" s="79"/>
    </row>
    <row r="207" spans="1:49" s="78" customFormat="1" ht="15.5">
      <c r="A207" s="119"/>
      <c r="B207" s="120"/>
      <c r="C207" s="121"/>
      <c r="D207" s="121"/>
      <c r="E207" s="121"/>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L207" s="79"/>
      <c r="AM207" s="79"/>
      <c r="AN207" s="79"/>
      <c r="AO207" s="79"/>
      <c r="AP207" s="79"/>
      <c r="AQ207" s="79"/>
      <c r="AR207" s="79"/>
      <c r="AS207" s="79"/>
      <c r="AT207" s="79"/>
      <c r="AU207" s="79"/>
      <c r="AV207" s="79"/>
      <c r="AW207" s="79"/>
    </row>
    <row r="208" spans="1:49" s="78" customFormat="1" ht="15.5">
      <c r="A208" s="119"/>
      <c r="B208" s="120"/>
      <c r="C208" s="121"/>
      <c r="D208" s="121"/>
      <c r="E208" s="121"/>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L208" s="79"/>
      <c r="AM208" s="79"/>
      <c r="AN208" s="79"/>
      <c r="AO208" s="79"/>
      <c r="AP208" s="79"/>
      <c r="AQ208" s="79"/>
      <c r="AR208" s="79"/>
      <c r="AS208" s="79"/>
      <c r="AT208" s="79"/>
      <c r="AU208" s="79"/>
      <c r="AV208" s="79"/>
      <c r="AW208" s="79"/>
    </row>
    <row r="209" spans="1:49" s="78" customFormat="1" ht="15.5">
      <c r="A209" s="119"/>
      <c r="B209" s="120"/>
      <c r="C209" s="121"/>
      <c r="D209" s="121"/>
      <c r="E209" s="121"/>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L209" s="79"/>
      <c r="AM209" s="79"/>
      <c r="AN209" s="79"/>
      <c r="AO209" s="79"/>
      <c r="AP209" s="79"/>
      <c r="AQ209" s="79"/>
      <c r="AR209" s="79"/>
      <c r="AS209" s="79"/>
      <c r="AT209" s="79"/>
      <c r="AU209" s="79"/>
      <c r="AV209" s="79"/>
      <c r="AW209" s="79"/>
    </row>
    <row r="210" spans="1:49" s="78" customFormat="1" ht="15.5">
      <c r="A210" s="119"/>
      <c r="B210" s="120"/>
      <c r="C210" s="121"/>
      <c r="D210" s="121"/>
      <c r="E210" s="121"/>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L210" s="79"/>
      <c r="AM210" s="79"/>
      <c r="AN210" s="79"/>
      <c r="AO210" s="79"/>
      <c r="AP210" s="79"/>
      <c r="AQ210" s="79"/>
      <c r="AR210" s="79"/>
      <c r="AS210" s="79"/>
      <c r="AT210" s="79"/>
      <c r="AU210" s="79"/>
      <c r="AV210" s="79"/>
      <c r="AW210" s="79"/>
    </row>
    <row r="211" spans="1:49" s="78" customFormat="1" ht="15.5">
      <c r="A211" s="119"/>
      <c r="B211" s="120"/>
      <c r="C211" s="121"/>
      <c r="D211" s="121"/>
      <c r="E211" s="121"/>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L211" s="79"/>
      <c r="AM211" s="79"/>
      <c r="AN211" s="79"/>
      <c r="AO211" s="79"/>
      <c r="AP211" s="79"/>
      <c r="AQ211" s="79"/>
      <c r="AR211" s="79"/>
      <c r="AS211" s="79"/>
      <c r="AT211" s="79"/>
      <c r="AU211" s="79"/>
      <c r="AV211" s="79"/>
      <c r="AW211" s="79"/>
    </row>
    <row r="212" spans="1:49" s="78" customFormat="1" ht="15.5">
      <c r="A212" s="119"/>
      <c r="B212" s="120"/>
      <c r="C212" s="121"/>
      <c r="D212" s="121"/>
      <c r="E212" s="121"/>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L212" s="79"/>
      <c r="AM212" s="79"/>
      <c r="AN212" s="79"/>
      <c r="AO212" s="79"/>
      <c r="AP212" s="79"/>
      <c r="AQ212" s="79"/>
      <c r="AR212" s="79"/>
      <c r="AS212" s="79"/>
      <c r="AT212" s="79"/>
      <c r="AU212" s="79"/>
      <c r="AV212" s="79"/>
      <c r="AW212" s="79"/>
    </row>
    <row r="213" spans="1:49" s="78" customFormat="1" ht="15.5">
      <c r="A213" s="119"/>
      <c r="B213" s="120"/>
      <c r="C213" s="121"/>
      <c r="D213" s="121"/>
      <c r="E213" s="121"/>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L213" s="79"/>
      <c r="AM213" s="79"/>
      <c r="AN213" s="79"/>
      <c r="AO213" s="79"/>
      <c r="AP213" s="79"/>
      <c r="AQ213" s="79"/>
      <c r="AR213" s="79"/>
      <c r="AS213" s="79"/>
      <c r="AT213" s="79"/>
      <c r="AU213" s="79"/>
      <c r="AV213" s="79"/>
      <c r="AW213" s="79"/>
    </row>
    <row r="214" spans="1:49" s="78" customFormat="1" ht="15.5">
      <c r="A214" s="119"/>
      <c r="B214" s="120"/>
      <c r="C214" s="121"/>
      <c r="D214" s="121"/>
      <c r="E214" s="121"/>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L214" s="79"/>
      <c r="AM214" s="79"/>
      <c r="AN214" s="79"/>
      <c r="AO214" s="79"/>
      <c r="AP214" s="79"/>
      <c r="AQ214" s="79"/>
      <c r="AR214" s="79"/>
      <c r="AS214" s="79"/>
      <c r="AT214" s="79"/>
      <c r="AU214" s="79"/>
      <c r="AV214" s="79"/>
      <c r="AW214" s="79"/>
    </row>
    <row r="215" spans="1:49" s="78" customFormat="1" ht="15.5">
      <c r="A215" s="119"/>
      <c r="B215" s="120"/>
      <c r="C215" s="121"/>
      <c r="D215" s="121"/>
      <c r="E215" s="121"/>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L215" s="79"/>
      <c r="AM215" s="79"/>
      <c r="AN215" s="79"/>
      <c r="AO215" s="79"/>
      <c r="AP215" s="79"/>
      <c r="AQ215" s="79"/>
      <c r="AR215" s="79"/>
      <c r="AS215" s="79"/>
      <c r="AT215" s="79"/>
      <c r="AU215" s="79"/>
      <c r="AV215" s="79"/>
      <c r="AW215" s="79"/>
    </row>
    <row r="216" spans="1:49" s="78" customFormat="1" ht="15.5">
      <c r="A216" s="119"/>
      <c r="B216" s="120"/>
      <c r="C216" s="121"/>
      <c r="D216" s="121"/>
      <c r="E216" s="121"/>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L216" s="79"/>
      <c r="AM216" s="79"/>
      <c r="AN216" s="79"/>
      <c r="AO216" s="79"/>
      <c r="AP216" s="79"/>
      <c r="AQ216" s="79"/>
      <c r="AR216" s="79"/>
      <c r="AS216" s="79"/>
      <c r="AT216" s="79"/>
      <c r="AU216" s="79"/>
      <c r="AV216" s="79"/>
      <c r="AW216" s="79"/>
    </row>
    <row r="217" spans="1:49" s="78" customFormat="1" ht="15.5">
      <c r="A217" s="119"/>
      <c r="B217" s="120"/>
      <c r="C217" s="121"/>
      <c r="D217" s="121"/>
      <c r="E217" s="121"/>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L217" s="79"/>
      <c r="AM217" s="79"/>
      <c r="AN217" s="79"/>
      <c r="AO217" s="79"/>
      <c r="AP217" s="79"/>
      <c r="AQ217" s="79"/>
      <c r="AR217" s="79"/>
      <c r="AS217" s="79"/>
      <c r="AT217" s="79"/>
      <c r="AU217" s="79"/>
      <c r="AV217" s="79"/>
      <c r="AW217" s="79"/>
    </row>
    <row r="218" spans="1:49" s="78" customFormat="1" ht="15.5">
      <c r="A218" s="119"/>
      <c r="B218" s="120"/>
      <c r="C218" s="121"/>
      <c r="D218" s="121"/>
      <c r="E218" s="121"/>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L218" s="79"/>
      <c r="AM218" s="79"/>
      <c r="AN218" s="79"/>
      <c r="AO218" s="79"/>
      <c r="AP218" s="79"/>
      <c r="AQ218" s="79"/>
      <c r="AR218" s="79"/>
      <c r="AS218" s="79"/>
      <c r="AT218" s="79"/>
      <c r="AU218" s="79"/>
      <c r="AV218" s="79"/>
      <c r="AW218" s="79"/>
    </row>
    <row r="219" spans="1:49" s="78" customFormat="1" ht="15.5">
      <c r="A219" s="119"/>
      <c r="B219" s="120"/>
      <c r="C219" s="121"/>
      <c r="D219" s="121"/>
      <c r="E219" s="121"/>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L219" s="79"/>
      <c r="AM219" s="79"/>
      <c r="AN219" s="79"/>
      <c r="AO219" s="79"/>
      <c r="AP219" s="79"/>
      <c r="AQ219" s="79"/>
      <c r="AR219" s="79"/>
      <c r="AS219" s="79"/>
      <c r="AT219" s="79"/>
      <c r="AU219" s="79"/>
      <c r="AV219" s="79"/>
      <c r="AW219" s="79"/>
    </row>
    <row r="220" spans="1:49" s="78" customFormat="1" ht="15.5">
      <c r="A220" s="119"/>
      <c r="B220" s="120"/>
      <c r="C220" s="121"/>
      <c r="D220" s="121"/>
      <c r="E220" s="121"/>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L220" s="79"/>
      <c r="AM220" s="79"/>
      <c r="AN220" s="79"/>
      <c r="AO220" s="79"/>
      <c r="AP220" s="79"/>
      <c r="AQ220" s="79"/>
      <c r="AR220" s="79"/>
      <c r="AS220" s="79"/>
      <c r="AT220" s="79"/>
      <c r="AU220" s="79"/>
      <c r="AV220" s="79"/>
      <c r="AW220" s="79"/>
    </row>
    <row r="221" spans="1:49" s="78" customFormat="1" ht="15.5">
      <c r="A221" s="119"/>
      <c r="B221" s="120"/>
      <c r="C221" s="121"/>
      <c r="D221" s="121"/>
      <c r="E221" s="121"/>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L221" s="79"/>
      <c r="AM221" s="79"/>
      <c r="AN221" s="79"/>
      <c r="AO221" s="79"/>
      <c r="AP221" s="79"/>
      <c r="AQ221" s="79"/>
      <c r="AR221" s="79"/>
      <c r="AS221" s="79"/>
      <c r="AT221" s="79"/>
      <c r="AU221" s="79"/>
      <c r="AV221" s="79"/>
      <c r="AW221" s="79"/>
    </row>
    <row r="222" spans="1:49" s="78" customFormat="1" ht="15.5">
      <c r="A222" s="119"/>
      <c r="B222" s="120"/>
      <c r="C222" s="121"/>
      <c r="D222" s="121"/>
      <c r="E222" s="121"/>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L222" s="79"/>
      <c r="AM222" s="79"/>
      <c r="AN222" s="79"/>
      <c r="AO222" s="79"/>
      <c r="AP222" s="79"/>
      <c r="AQ222" s="79"/>
      <c r="AR222" s="79"/>
      <c r="AS222" s="79"/>
      <c r="AT222" s="79"/>
      <c r="AU222" s="79"/>
      <c r="AV222" s="79"/>
      <c r="AW222" s="79"/>
    </row>
    <row r="223" spans="1:49" s="78" customFormat="1" ht="15.5">
      <c r="A223" s="119"/>
      <c r="B223" s="120"/>
      <c r="C223" s="121"/>
      <c r="D223" s="121"/>
      <c r="E223" s="121"/>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L223" s="79"/>
      <c r="AM223" s="79"/>
      <c r="AN223" s="79"/>
      <c r="AO223" s="79"/>
      <c r="AP223" s="79"/>
      <c r="AQ223" s="79"/>
      <c r="AR223" s="79"/>
      <c r="AS223" s="79"/>
      <c r="AT223" s="79"/>
      <c r="AU223" s="79"/>
      <c r="AV223" s="79"/>
      <c r="AW223" s="79"/>
    </row>
    <row r="224" spans="1:49" s="78" customFormat="1" ht="15.5">
      <c r="A224" s="119"/>
      <c r="B224" s="120"/>
      <c r="C224" s="121"/>
      <c r="D224" s="121"/>
      <c r="E224" s="121"/>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L224" s="79"/>
      <c r="AM224" s="79"/>
      <c r="AN224" s="79"/>
      <c r="AO224" s="79"/>
      <c r="AP224" s="79"/>
      <c r="AQ224" s="79"/>
      <c r="AR224" s="79"/>
      <c r="AS224" s="79"/>
      <c r="AT224" s="79"/>
      <c r="AU224" s="79"/>
      <c r="AV224" s="79"/>
      <c r="AW224" s="79"/>
    </row>
    <row r="225" spans="1:49" s="78" customFormat="1" ht="15.5">
      <c r="A225" s="119"/>
      <c r="B225" s="120"/>
      <c r="C225" s="121"/>
      <c r="D225" s="121"/>
      <c r="E225" s="121"/>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L225" s="79"/>
      <c r="AM225" s="79"/>
      <c r="AN225" s="79"/>
      <c r="AO225" s="79"/>
      <c r="AP225" s="79"/>
      <c r="AQ225" s="79"/>
      <c r="AR225" s="79"/>
      <c r="AS225" s="79"/>
      <c r="AT225" s="79"/>
      <c r="AU225" s="79"/>
      <c r="AV225" s="79"/>
      <c r="AW225" s="79"/>
    </row>
    <row r="226" spans="1:49" s="78" customFormat="1" ht="15.5">
      <c r="A226" s="119"/>
      <c r="B226" s="120"/>
      <c r="C226" s="121"/>
      <c r="D226" s="121"/>
      <c r="E226" s="121"/>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L226" s="79"/>
      <c r="AM226" s="79"/>
      <c r="AN226" s="79"/>
      <c r="AO226" s="79"/>
      <c r="AP226" s="79"/>
      <c r="AQ226" s="79"/>
      <c r="AR226" s="79"/>
      <c r="AS226" s="79"/>
      <c r="AT226" s="79"/>
      <c r="AU226" s="79"/>
      <c r="AV226" s="79"/>
      <c r="AW226" s="79"/>
    </row>
    <row r="227" spans="1:49" s="78" customFormat="1" ht="15.5">
      <c r="A227" s="119"/>
      <c r="B227" s="120"/>
      <c r="C227" s="121"/>
      <c r="D227" s="121"/>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L227" s="79"/>
      <c r="AM227" s="79"/>
      <c r="AN227" s="79"/>
      <c r="AO227" s="79"/>
      <c r="AP227" s="79"/>
      <c r="AQ227" s="79"/>
      <c r="AR227" s="79"/>
      <c r="AS227" s="79"/>
      <c r="AT227" s="79"/>
      <c r="AU227" s="79"/>
      <c r="AV227" s="79"/>
      <c r="AW227" s="79"/>
    </row>
    <row r="228" spans="1:49" s="78" customFormat="1" ht="15.5">
      <c r="A228" s="119"/>
      <c r="B228" s="120"/>
      <c r="C228" s="121"/>
      <c r="D228" s="121"/>
      <c r="E228" s="121"/>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L228" s="79"/>
      <c r="AM228" s="79"/>
      <c r="AN228" s="79"/>
      <c r="AO228" s="79"/>
      <c r="AP228" s="79"/>
      <c r="AQ228" s="79"/>
      <c r="AR228" s="79"/>
      <c r="AS228" s="79"/>
      <c r="AT228" s="79"/>
      <c r="AU228" s="79"/>
      <c r="AV228" s="79"/>
      <c r="AW228" s="79"/>
    </row>
    <row r="229" spans="1:49" s="78" customFormat="1" ht="15.5">
      <c r="A229" s="119"/>
      <c r="B229" s="120"/>
      <c r="C229" s="121"/>
      <c r="D229" s="121"/>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L229" s="79"/>
      <c r="AM229" s="79"/>
      <c r="AN229" s="79"/>
      <c r="AO229" s="79"/>
      <c r="AP229" s="79"/>
      <c r="AQ229" s="79"/>
      <c r="AR229" s="79"/>
      <c r="AS229" s="79"/>
      <c r="AT229" s="79"/>
      <c r="AU229" s="79"/>
      <c r="AV229" s="79"/>
      <c r="AW229" s="79"/>
    </row>
    <row r="230" spans="1:49" s="78" customFormat="1" ht="15.5">
      <c r="A230" s="119"/>
      <c r="B230" s="120"/>
      <c r="C230" s="121"/>
      <c r="D230" s="121"/>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L230" s="79"/>
      <c r="AM230" s="79"/>
      <c r="AN230" s="79"/>
      <c r="AO230" s="79"/>
      <c r="AP230" s="79"/>
      <c r="AQ230" s="79"/>
      <c r="AR230" s="79"/>
      <c r="AS230" s="79"/>
      <c r="AT230" s="79"/>
      <c r="AU230" s="79"/>
      <c r="AV230" s="79"/>
      <c r="AW230" s="79"/>
    </row>
    <row r="231" spans="1:49" s="78" customFormat="1" ht="15.5">
      <c r="A231" s="119"/>
      <c r="B231" s="120"/>
      <c r="C231" s="121"/>
      <c r="D231" s="121"/>
      <c r="E231" s="121"/>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L231" s="79"/>
      <c r="AM231" s="79"/>
      <c r="AN231" s="79"/>
      <c r="AO231" s="79"/>
      <c r="AP231" s="79"/>
      <c r="AQ231" s="79"/>
      <c r="AR231" s="79"/>
      <c r="AS231" s="79"/>
      <c r="AT231" s="79"/>
      <c r="AU231" s="79"/>
      <c r="AV231" s="79"/>
      <c r="AW231" s="79"/>
    </row>
    <row r="232" spans="1:49" s="78" customFormat="1" ht="15.5">
      <c r="A232" s="119"/>
      <c r="B232" s="120"/>
      <c r="C232" s="121"/>
      <c r="D232" s="121"/>
      <c r="E232" s="121"/>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L232" s="79"/>
      <c r="AM232" s="79"/>
      <c r="AN232" s="79"/>
      <c r="AO232" s="79"/>
      <c r="AP232" s="79"/>
      <c r="AQ232" s="79"/>
      <c r="AR232" s="79"/>
      <c r="AS232" s="79"/>
      <c r="AT232" s="79"/>
      <c r="AU232" s="79"/>
      <c r="AV232" s="79"/>
      <c r="AW232" s="79"/>
    </row>
    <row r="233" spans="1:49" s="78" customFormat="1" ht="15.5">
      <c r="A233" s="119"/>
      <c r="B233" s="120"/>
      <c r="C233" s="121"/>
      <c r="D233" s="121"/>
      <c r="E233" s="121"/>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L233" s="79"/>
      <c r="AM233" s="79"/>
      <c r="AN233" s="79"/>
      <c r="AO233" s="79"/>
      <c r="AP233" s="79"/>
      <c r="AQ233" s="79"/>
      <c r="AR233" s="79"/>
      <c r="AS233" s="79"/>
      <c r="AT233" s="79"/>
      <c r="AU233" s="79"/>
      <c r="AV233" s="79"/>
      <c r="AW233" s="79"/>
    </row>
    <row r="234" spans="1:49" s="78" customFormat="1" ht="15.5">
      <c r="A234" s="119"/>
      <c r="B234" s="120"/>
      <c r="C234" s="121"/>
      <c r="D234" s="121"/>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L234" s="79"/>
      <c r="AM234" s="79"/>
      <c r="AN234" s="79"/>
      <c r="AO234" s="79"/>
      <c r="AP234" s="79"/>
      <c r="AQ234" s="79"/>
      <c r="AR234" s="79"/>
      <c r="AS234" s="79"/>
      <c r="AT234" s="79"/>
      <c r="AU234" s="79"/>
      <c r="AV234" s="79"/>
      <c r="AW234" s="79"/>
    </row>
    <row r="235" spans="1:49" s="78" customFormat="1" ht="15.5">
      <c r="A235" s="119"/>
      <c r="B235" s="120"/>
      <c r="C235" s="121"/>
      <c r="D235" s="121"/>
      <c r="E235" s="121"/>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L235" s="79"/>
      <c r="AM235" s="79"/>
      <c r="AN235" s="79"/>
      <c r="AO235" s="79"/>
      <c r="AP235" s="79"/>
      <c r="AQ235" s="79"/>
      <c r="AR235" s="79"/>
      <c r="AS235" s="79"/>
      <c r="AT235" s="79"/>
      <c r="AU235" s="79"/>
      <c r="AV235" s="79"/>
      <c r="AW235" s="79"/>
    </row>
    <row r="236" spans="1:49" s="78" customFormat="1" ht="15.5">
      <c r="A236" s="119"/>
      <c r="B236" s="120"/>
      <c r="C236" s="121"/>
      <c r="D236" s="121"/>
      <c r="E236" s="121"/>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L236" s="79"/>
      <c r="AM236" s="79"/>
      <c r="AN236" s="79"/>
      <c r="AO236" s="79"/>
      <c r="AP236" s="79"/>
      <c r="AQ236" s="79"/>
      <c r="AR236" s="79"/>
      <c r="AS236" s="79"/>
      <c r="AT236" s="79"/>
      <c r="AU236" s="79"/>
      <c r="AV236" s="79"/>
      <c r="AW236" s="79"/>
    </row>
    <row r="237" spans="1:49" s="78" customFormat="1" ht="15.5">
      <c r="A237" s="119"/>
      <c r="B237" s="120"/>
      <c r="C237" s="121"/>
      <c r="D237" s="121"/>
      <c r="E237" s="121"/>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L237" s="79"/>
      <c r="AM237" s="79"/>
      <c r="AN237" s="79"/>
      <c r="AO237" s="79"/>
      <c r="AP237" s="79"/>
      <c r="AQ237" s="79"/>
      <c r="AR237" s="79"/>
      <c r="AS237" s="79"/>
      <c r="AT237" s="79"/>
      <c r="AU237" s="79"/>
      <c r="AV237" s="79"/>
      <c r="AW237" s="79"/>
    </row>
    <row r="238" spans="1:49" s="78" customFormat="1" ht="15.5">
      <c r="A238" s="119"/>
      <c r="B238" s="120"/>
      <c r="C238" s="121"/>
      <c r="D238" s="121"/>
      <c r="E238" s="121"/>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L238" s="79"/>
      <c r="AM238" s="79"/>
      <c r="AN238" s="79"/>
      <c r="AO238" s="79"/>
      <c r="AP238" s="79"/>
      <c r="AQ238" s="79"/>
      <c r="AR238" s="79"/>
      <c r="AS238" s="79"/>
      <c r="AT238" s="79"/>
      <c r="AU238" s="79"/>
      <c r="AV238" s="79"/>
      <c r="AW238" s="79"/>
    </row>
    <row r="239" spans="1:49" s="78" customFormat="1" ht="15.5">
      <c r="A239" s="119"/>
      <c r="B239" s="120"/>
      <c r="C239" s="121"/>
      <c r="D239" s="121"/>
      <c r="E239" s="121"/>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L239" s="79"/>
      <c r="AM239" s="79"/>
      <c r="AN239" s="79"/>
      <c r="AO239" s="79"/>
      <c r="AP239" s="79"/>
      <c r="AQ239" s="79"/>
      <c r="AR239" s="79"/>
      <c r="AS239" s="79"/>
      <c r="AT239" s="79"/>
      <c r="AU239" s="79"/>
      <c r="AV239" s="79"/>
      <c r="AW239" s="79"/>
    </row>
    <row r="240" spans="1:49" s="78" customFormat="1" ht="15.5">
      <c r="A240" s="119"/>
      <c r="B240" s="120"/>
      <c r="C240" s="121"/>
      <c r="D240" s="121"/>
      <c r="E240" s="121"/>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L240" s="79"/>
      <c r="AM240" s="79"/>
      <c r="AN240" s="79"/>
      <c r="AO240" s="79"/>
      <c r="AP240" s="79"/>
      <c r="AQ240" s="79"/>
      <c r="AR240" s="79"/>
      <c r="AS240" s="79"/>
      <c r="AT240" s="79"/>
      <c r="AU240" s="79"/>
      <c r="AV240" s="79"/>
      <c r="AW240" s="79"/>
    </row>
    <row r="241" spans="1:49" s="78" customFormat="1" ht="15.5">
      <c r="A241" s="119"/>
      <c r="B241" s="120"/>
      <c r="C241" s="121"/>
      <c r="D241" s="121"/>
      <c r="E241" s="121"/>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L241" s="79"/>
      <c r="AM241" s="79"/>
      <c r="AN241" s="79"/>
      <c r="AO241" s="79"/>
      <c r="AP241" s="79"/>
      <c r="AQ241" s="79"/>
      <c r="AR241" s="79"/>
      <c r="AS241" s="79"/>
      <c r="AT241" s="79"/>
      <c r="AU241" s="79"/>
      <c r="AV241" s="79"/>
      <c r="AW241" s="79"/>
    </row>
    <row r="242" spans="1:49" s="78" customFormat="1" ht="15.5">
      <c r="A242" s="119"/>
      <c r="B242" s="120"/>
      <c r="C242" s="121"/>
      <c r="D242" s="121"/>
      <c r="E242" s="121"/>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L242" s="79"/>
      <c r="AM242" s="79"/>
      <c r="AN242" s="79"/>
      <c r="AO242" s="79"/>
      <c r="AP242" s="79"/>
      <c r="AQ242" s="79"/>
      <c r="AR242" s="79"/>
      <c r="AS242" s="79"/>
      <c r="AT242" s="79"/>
      <c r="AU242" s="79"/>
      <c r="AV242" s="79"/>
      <c r="AW242" s="79"/>
    </row>
    <row r="243" spans="1:49" s="78" customFormat="1" ht="15.5">
      <c r="A243" s="119"/>
      <c r="B243" s="120"/>
      <c r="C243" s="121"/>
      <c r="D243" s="121"/>
      <c r="E243" s="121"/>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L243" s="79"/>
      <c r="AM243" s="79"/>
      <c r="AN243" s="79"/>
      <c r="AO243" s="79"/>
      <c r="AP243" s="79"/>
      <c r="AQ243" s="79"/>
      <c r="AR243" s="79"/>
      <c r="AS243" s="79"/>
      <c r="AT243" s="79"/>
      <c r="AU243" s="79"/>
      <c r="AV243" s="79"/>
      <c r="AW243" s="79"/>
    </row>
    <row r="244" spans="1:49" s="78" customFormat="1" ht="15.5">
      <c r="A244" s="119"/>
      <c r="B244" s="120"/>
      <c r="C244" s="121"/>
      <c r="D244" s="121"/>
      <c r="E244" s="121"/>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L244" s="79"/>
      <c r="AM244" s="79"/>
      <c r="AN244" s="79"/>
      <c r="AO244" s="79"/>
      <c r="AP244" s="79"/>
      <c r="AQ244" s="79"/>
      <c r="AR244" s="79"/>
      <c r="AS244" s="79"/>
      <c r="AT244" s="79"/>
      <c r="AU244" s="79"/>
      <c r="AV244" s="79"/>
      <c r="AW244" s="79"/>
    </row>
    <row r="245" spans="1:49" s="78" customFormat="1" ht="15.5">
      <c r="A245" s="119"/>
      <c r="B245" s="120"/>
      <c r="C245" s="121"/>
      <c r="D245" s="121"/>
      <c r="E245" s="121"/>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L245" s="79"/>
      <c r="AM245" s="79"/>
      <c r="AN245" s="79"/>
      <c r="AO245" s="79"/>
      <c r="AP245" s="79"/>
      <c r="AQ245" s="79"/>
      <c r="AR245" s="79"/>
      <c r="AS245" s="79"/>
      <c r="AT245" s="79"/>
      <c r="AU245" s="79"/>
      <c r="AV245" s="79"/>
      <c r="AW245" s="79"/>
    </row>
    <row r="246" spans="1:49" s="78" customFormat="1" ht="15.5">
      <c r="A246" s="119"/>
      <c r="B246" s="120"/>
      <c r="C246" s="121"/>
      <c r="D246" s="121"/>
      <c r="E246" s="121"/>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L246" s="79"/>
      <c r="AM246" s="79"/>
      <c r="AN246" s="79"/>
      <c r="AO246" s="79"/>
      <c r="AP246" s="79"/>
      <c r="AQ246" s="79"/>
      <c r="AR246" s="79"/>
      <c r="AS246" s="79"/>
      <c r="AT246" s="79"/>
      <c r="AU246" s="79"/>
      <c r="AV246" s="79"/>
      <c r="AW246" s="79"/>
    </row>
    <row r="247" spans="1:49" s="78" customFormat="1" ht="15.5">
      <c r="A247" s="119"/>
      <c r="B247" s="120"/>
      <c r="C247" s="121"/>
      <c r="D247" s="121"/>
      <c r="E247" s="121"/>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L247" s="79"/>
      <c r="AM247" s="79"/>
      <c r="AN247" s="79"/>
      <c r="AO247" s="79"/>
      <c r="AP247" s="79"/>
      <c r="AQ247" s="79"/>
      <c r="AR247" s="79"/>
      <c r="AS247" s="79"/>
      <c r="AT247" s="79"/>
      <c r="AU247" s="79"/>
      <c r="AV247" s="79"/>
      <c r="AW247" s="79"/>
    </row>
    <row r="248" spans="1:49" s="78" customFormat="1" ht="15.5">
      <c r="A248" s="119"/>
      <c r="B248" s="120"/>
      <c r="C248" s="121"/>
      <c r="D248" s="12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L248" s="79"/>
      <c r="AM248" s="79"/>
      <c r="AN248" s="79"/>
      <c r="AO248" s="79"/>
      <c r="AP248" s="79"/>
      <c r="AQ248" s="79"/>
      <c r="AR248" s="79"/>
      <c r="AS248" s="79"/>
      <c r="AT248" s="79"/>
      <c r="AU248" s="79"/>
      <c r="AV248" s="79"/>
      <c r="AW248" s="79"/>
    </row>
    <row r="249" spans="1:49" s="78" customFormat="1" ht="15.5">
      <c r="A249" s="119"/>
      <c r="B249" s="120"/>
      <c r="C249" s="121"/>
      <c r="D249" s="121"/>
      <c r="E249" s="12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L249" s="79"/>
      <c r="AM249" s="79"/>
      <c r="AN249" s="79"/>
      <c r="AO249" s="79"/>
      <c r="AP249" s="79"/>
      <c r="AQ249" s="79"/>
      <c r="AR249" s="79"/>
      <c r="AS249" s="79"/>
      <c r="AT249" s="79"/>
      <c r="AU249" s="79"/>
      <c r="AV249" s="79"/>
      <c r="AW249" s="79"/>
    </row>
    <row r="250" spans="1:49" s="78" customFormat="1" ht="15.5">
      <c r="A250" s="119"/>
      <c r="B250" s="120"/>
      <c r="C250" s="121"/>
      <c r="D250" s="121"/>
      <c r="E250" s="121"/>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L250" s="79"/>
      <c r="AM250" s="79"/>
      <c r="AN250" s="79"/>
      <c r="AO250" s="79"/>
      <c r="AP250" s="79"/>
      <c r="AQ250" s="79"/>
      <c r="AR250" s="79"/>
      <c r="AS250" s="79"/>
      <c r="AT250" s="79"/>
      <c r="AU250" s="79"/>
      <c r="AV250" s="79"/>
      <c r="AW250" s="79"/>
    </row>
    <row r="251" spans="1:49" s="78" customFormat="1" ht="15.5">
      <c r="A251" s="119"/>
      <c r="B251" s="120"/>
      <c r="C251" s="121"/>
      <c r="D251" s="121"/>
      <c r="E251" s="121"/>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L251" s="79"/>
      <c r="AM251" s="79"/>
      <c r="AN251" s="79"/>
      <c r="AO251" s="79"/>
      <c r="AP251" s="79"/>
      <c r="AQ251" s="79"/>
      <c r="AR251" s="79"/>
      <c r="AS251" s="79"/>
      <c r="AT251" s="79"/>
      <c r="AU251" s="79"/>
      <c r="AV251" s="79"/>
      <c r="AW251" s="79"/>
    </row>
    <row r="252" spans="1:49" s="78" customFormat="1" ht="15.5">
      <c r="A252" s="119"/>
      <c r="B252" s="120"/>
      <c r="C252" s="121"/>
      <c r="D252" s="121"/>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L252" s="79"/>
      <c r="AM252" s="79"/>
      <c r="AN252" s="79"/>
      <c r="AO252" s="79"/>
      <c r="AP252" s="79"/>
      <c r="AQ252" s="79"/>
      <c r="AR252" s="79"/>
      <c r="AS252" s="79"/>
      <c r="AT252" s="79"/>
      <c r="AU252" s="79"/>
      <c r="AV252" s="79"/>
      <c r="AW252" s="79"/>
    </row>
    <row r="253" spans="1:49" s="78" customFormat="1" ht="15.5">
      <c r="A253" s="119"/>
      <c r="B253" s="120"/>
      <c r="C253" s="121"/>
      <c r="D253" s="121"/>
      <c r="E253" s="121"/>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L253" s="79"/>
      <c r="AM253" s="79"/>
      <c r="AN253" s="79"/>
      <c r="AO253" s="79"/>
      <c r="AP253" s="79"/>
      <c r="AQ253" s="79"/>
      <c r="AR253" s="79"/>
      <c r="AS253" s="79"/>
      <c r="AT253" s="79"/>
      <c r="AU253" s="79"/>
      <c r="AV253" s="79"/>
      <c r="AW253" s="79"/>
    </row>
    <row r="254" spans="1:49" s="78" customFormat="1" ht="15.5">
      <c r="A254" s="119"/>
      <c r="B254" s="120"/>
      <c r="C254" s="121"/>
      <c r="D254" s="121"/>
      <c r="E254" s="121"/>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L254" s="79"/>
      <c r="AM254" s="79"/>
      <c r="AN254" s="79"/>
      <c r="AO254" s="79"/>
      <c r="AP254" s="79"/>
      <c r="AQ254" s="79"/>
      <c r="AR254" s="79"/>
      <c r="AS254" s="79"/>
      <c r="AT254" s="79"/>
      <c r="AU254" s="79"/>
      <c r="AV254" s="79"/>
      <c r="AW254" s="79"/>
    </row>
    <row r="255" spans="1:49" s="78" customFormat="1" ht="15.5">
      <c r="A255" s="119"/>
      <c r="B255" s="120"/>
      <c r="C255" s="121"/>
      <c r="D255" s="121"/>
      <c r="E255" s="121"/>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L255" s="79"/>
      <c r="AM255" s="79"/>
      <c r="AN255" s="79"/>
      <c r="AO255" s="79"/>
      <c r="AP255" s="79"/>
      <c r="AQ255" s="79"/>
      <c r="AR255" s="79"/>
      <c r="AS255" s="79"/>
      <c r="AT255" s="79"/>
      <c r="AU255" s="79"/>
      <c r="AV255" s="79"/>
      <c r="AW255" s="79"/>
    </row>
    <row r="256" spans="1:49" s="78" customFormat="1" ht="15.5">
      <c r="A256" s="119"/>
      <c r="B256" s="120"/>
      <c r="C256" s="121"/>
      <c r="D256" s="121"/>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L256" s="79"/>
      <c r="AM256" s="79"/>
      <c r="AN256" s="79"/>
      <c r="AO256" s="79"/>
      <c r="AP256" s="79"/>
      <c r="AQ256" s="79"/>
      <c r="AR256" s="79"/>
      <c r="AS256" s="79"/>
      <c r="AT256" s="79"/>
      <c r="AU256" s="79"/>
      <c r="AV256" s="79"/>
      <c r="AW256" s="79"/>
    </row>
    <row r="257" spans="1:49" s="78" customFormat="1" ht="15.5">
      <c r="A257" s="119"/>
      <c r="B257" s="120"/>
      <c r="C257" s="121"/>
      <c r="D257" s="121"/>
      <c r="E257" s="121"/>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L257" s="79"/>
      <c r="AM257" s="79"/>
      <c r="AN257" s="79"/>
      <c r="AO257" s="79"/>
      <c r="AP257" s="79"/>
      <c r="AQ257" s="79"/>
      <c r="AR257" s="79"/>
      <c r="AS257" s="79"/>
      <c r="AT257" s="79"/>
      <c r="AU257" s="79"/>
      <c r="AV257" s="79"/>
      <c r="AW257" s="79"/>
    </row>
    <row r="258" spans="1:49" s="78" customFormat="1" ht="15.5">
      <c r="A258" s="119"/>
      <c r="B258" s="120"/>
      <c r="C258" s="121"/>
      <c r="D258" s="121"/>
      <c r="E258" s="121"/>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L258" s="79"/>
      <c r="AM258" s="79"/>
      <c r="AN258" s="79"/>
      <c r="AO258" s="79"/>
      <c r="AP258" s="79"/>
      <c r="AQ258" s="79"/>
      <c r="AR258" s="79"/>
      <c r="AS258" s="79"/>
      <c r="AT258" s="79"/>
      <c r="AU258" s="79"/>
      <c r="AV258" s="79"/>
      <c r="AW258" s="79"/>
    </row>
    <row r="259" spans="1:49" s="78" customFormat="1" ht="15.5">
      <c r="A259" s="119"/>
      <c r="B259" s="120"/>
      <c r="C259" s="121"/>
      <c r="D259" s="121"/>
      <c r="E259" s="121"/>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L259" s="79"/>
      <c r="AM259" s="79"/>
      <c r="AN259" s="79"/>
      <c r="AO259" s="79"/>
      <c r="AP259" s="79"/>
      <c r="AQ259" s="79"/>
      <c r="AR259" s="79"/>
      <c r="AS259" s="79"/>
      <c r="AT259" s="79"/>
      <c r="AU259" s="79"/>
      <c r="AV259" s="79"/>
      <c r="AW259" s="79"/>
    </row>
    <row r="260" spans="1:49" s="78" customFormat="1" ht="15.5">
      <c r="A260" s="119"/>
      <c r="B260" s="120"/>
      <c r="C260" s="121"/>
      <c r="D260" s="121"/>
      <c r="E260" s="121"/>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L260" s="79"/>
      <c r="AM260" s="79"/>
      <c r="AN260" s="79"/>
      <c r="AO260" s="79"/>
      <c r="AP260" s="79"/>
      <c r="AQ260" s="79"/>
      <c r="AR260" s="79"/>
      <c r="AS260" s="79"/>
      <c r="AT260" s="79"/>
      <c r="AU260" s="79"/>
      <c r="AV260" s="79"/>
      <c r="AW260" s="79"/>
    </row>
    <row r="261" spans="1:49" s="78" customFormat="1" ht="15.5">
      <c r="A261" s="119"/>
      <c r="B261" s="120"/>
      <c r="C261" s="121"/>
      <c r="D261" s="121"/>
      <c r="E261" s="121"/>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L261" s="79"/>
      <c r="AM261" s="79"/>
      <c r="AN261" s="79"/>
      <c r="AO261" s="79"/>
      <c r="AP261" s="79"/>
      <c r="AQ261" s="79"/>
      <c r="AR261" s="79"/>
      <c r="AS261" s="79"/>
      <c r="AT261" s="79"/>
      <c r="AU261" s="79"/>
      <c r="AV261" s="79"/>
      <c r="AW261" s="79"/>
    </row>
    <row r="262" spans="1:49" s="78" customFormat="1" ht="15.5">
      <c r="A262" s="119"/>
      <c r="B262" s="120"/>
      <c r="C262" s="121"/>
      <c r="D262" s="121"/>
      <c r="E262" s="121"/>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L262" s="79"/>
      <c r="AM262" s="79"/>
      <c r="AN262" s="79"/>
      <c r="AO262" s="79"/>
      <c r="AP262" s="79"/>
      <c r="AQ262" s="79"/>
      <c r="AR262" s="79"/>
      <c r="AS262" s="79"/>
      <c r="AT262" s="79"/>
      <c r="AU262" s="79"/>
      <c r="AV262" s="79"/>
      <c r="AW262" s="79"/>
    </row>
    <row r="263" spans="1:49" s="78" customFormat="1" ht="15.5">
      <c r="A263" s="119"/>
      <c r="B263" s="120"/>
      <c r="C263" s="121"/>
      <c r="D263" s="121"/>
      <c r="E263" s="121"/>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L263" s="79"/>
      <c r="AM263" s="79"/>
      <c r="AN263" s="79"/>
      <c r="AO263" s="79"/>
      <c r="AP263" s="79"/>
      <c r="AQ263" s="79"/>
      <c r="AR263" s="79"/>
      <c r="AS263" s="79"/>
      <c r="AT263" s="79"/>
      <c r="AU263" s="79"/>
      <c r="AV263" s="79"/>
      <c r="AW263" s="79"/>
    </row>
    <row r="264" spans="1:49" s="78" customFormat="1" ht="15.5">
      <c r="A264" s="119"/>
      <c r="B264" s="120"/>
      <c r="C264" s="121"/>
      <c r="D264" s="121"/>
      <c r="E264" s="121"/>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L264" s="79"/>
      <c r="AM264" s="79"/>
      <c r="AN264" s="79"/>
      <c r="AO264" s="79"/>
      <c r="AP264" s="79"/>
      <c r="AQ264" s="79"/>
      <c r="AR264" s="79"/>
      <c r="AS264" s="79"/>
      <c r="AT264" s="79"/>
      <c r="AU264" s="79"/>
      <c r="AV264" s="79"/>
      <c r="AW264" s="79"/>
    </row>
    <row r="265" spans="1:49" s="78" customFormat="1" ht="15.5">
      <c r="A265" s="119"/>
      <c r="B265" s="120"/>
      <c r="C265" s="121"/>
      <c r="D265" s="121"/>
      <c r="E265" s="121"/>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L265" s="79"/>
      <c r="AM265" s="79"/>
      <c r="AN265" s="79"/>
      <c r="AO265" s="79"/>
      <c r="AP265" s="79"/>
      <c r="AQ265" s="79"/>
      <c r="AR265" s="79"/>
      <c r="AS265" s="79"/>
      <c r="AT265" s="79"/>
      <c r="AU265" s="79"/>
      <c r="AV265" s="79"/>
      <c r="AW265" s="79"/>
    </row>
    <row r="266" spans="1:49" s="78" customFormat="1" ht="15.5">
      <c r="A266" s="119"/>
      <c r="B266" s="120"/>
      <c r="C266" s="121"/>
      <c r="D266" s="121"/>
      <c r="E266" s="121"/>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L266" s="79"/>
      <c r="AM266" s="79"/>
      <c r="AN266" s="79"/>
      <c r="AO266" s="79"/>
      <c r="AP266" s="79"/>
      <c r="AQ266" s="79"/>
      <c r="AR266" s="79"/>
      <c r="AS266" s="79"/>
      <c r="AT266" s="79"/>
      <c r="AU266" s="79"/>
      <c r="AV266" s="79"/>
      <c r="AW266" s="79"/>
    </row>
    <row r="267" spans="1:49" s="78" customFormat="1" ht="15.5">
      <c r="A267" s="119"/>
      <c r="B267" s="120"/>
      <c r="C267" s="121"/>
      <c r="D267" s="121"/>
      <c r="E267" s="121"/>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L267" s="79"/>
      <c r="AM267" s="79"/>
      <c r="AN267" s="79"/>
      <c r="AO267" s="79"/>
      <c r="AP267" s="79"/>
      <c r="AQ267" s="79"/>
      <c r="AR267" s="79"/>
      <c r="AS267" s="79"/>
      <c r="AT267" s="79"/>
      <c r="AU267" s="79"/>
      <c r="AV267" s="79"/>
      <c r="AW267" s="79"/>
    </row>
    <row r="268" spans="1:49" s="78" customFormat="1" ht="15.5">
      <c r="A268" s="119"/>
      <c r="B268" s="120"/>
      <c r="C268" s="121"/>
      <c r="D268" s="121"/>
      <c r="E268" s="121"/>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L268" s="79"/>
      <c r="AM268" s="79"/>
      <c r="AN268" s="79"/>
      <c r="AO268" s="79"/>
      <c r="AP268" s="79"/>
      <c r="AQ268" s="79"/>
      <c r="AR268" s="79"/>
      <c r="AS268" s="79"/>
      <c r="AT268" s="79"/>
      <c r="AU268" s="79"/>
      <c r="AV268" s="79"/>
      <c r="AW268" s="79"/>
    </row>
    <row r="269" spans="1:49" s="78" customFormat="1" ht="15.5">
      <c r="A269" s="119"/>
      <c r="B269" s="120"/>
      <c r="C269" s="121"/>
      <c r="D269" s="121"/>
      <c r="E269" s="121"/>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L269" s="79"/>
      <c r="AM269" s="79"/>
      <c r="AN269" s="79"/>
      <c r="AO269" s="79"/>
      <c r="AP269" s="79"/>
      <c r="AQ269" s="79"/>
      <c r="AR269" s="79"/>
      <c r="AS269" s="79"/>
      <c r="AT269" s="79"/>
      <c r="AU269" s="79"/>
      <c r="AV269" s="79"/>
      <c r="AW269" s="79"/>
    </row>
    <row r="270" spans="1:49" s="78" customFormat="1" ht="15.5">
      <c r="A270" s="119"/>
      <c r="B270" s="120"/>
      <c r="C270" s="121"/>
      <c r="D270" s="121"/>
      <c r="E270" s="121"/>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L270" s="79"/>
      <c r="AM270" s="79"/>
      <c r="AN270" s="79"/>
      <c r="AO270" s="79"/>
      <c r="AP270" s="79"/>
      <c r="AQ270" s="79"/>
      <c r="AR270" s="79"/>
      <c r="AS270" s="79"/>
      <c r="AT270" s="79"/>
      <c r="AU270" s="79"/>
      <c r="AV270" s="79"/>
      <c r="AW270" s="79"/>
    </row>
    <row r="271" spans="1:49" s="78" customFormat="1" ht="15.5">
      <c r="A271" s="119"/>
      <c r="B271" s="120"/>
      <c r="C271" s="121"/>
      <c r="D271" s="121"/>
      <c r="E271" s="121"/>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L271" s="79"/>
      <c r="AM271" s="79"/>
      <c r="AN271" s="79"/>
      <c r="AO271" s="79"/>
      <c r="AP271" s="79"/>
      <c r="AQ271" s="79"/>
      <c r="AR271" s="79"/>
      <c r="AS271" s="79"/>
      <c r="AT271" s="79"/>
      <c r="AU271" s="79"/>
      <c r="AV271" s="79"/>
      <c r="AW271" s="79"/>
    </row>
    <row r="272" spans="1:49" s="78" customFormat="1" ht="15.5">
      <c r="A272" s="119"/>
      <c r="B272" s="120"/>
      <c r="C272" s="121"/>
      <c r="D272" s="121"/>
      <c r="E272" s="121"/>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L272" s="79"/>
      <c r="AM272" s="79"/>
      <c r="AN272" s="79"/>
      <c r="AO272" s="79"/>
      <c r="AP272" s="79"/>
      <c r="AQ272" s="79"/>
      <c r="AR272" s="79"/>
      <c r="AS272" s="79"/>
      <c r="AT272" s="79"/>
      <c r="AU272" s="79"/>
      <c r="AV272" s="79"/>
      <c r="AW272" s="79"/>
    </row>
    <row r="273" spans="1:49" s="78" customFormat="1" ht="15.5">
      <c r="A273" s="119"/>
      <c r="B273" s="120"/>
      <c r="C273" s="121"/>
      <c r="D273" s="121"/>
      <c r="E273" s="121"/>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L273" s="79"/>
      <c r="AM273" s="79"/>
      <c r="AN273" s="79"/>
      <c r="AO273" s="79"/>
      <c r="AP273" s="79"/>
      <c r="AQ273" s="79"/>
      <c r="AR273" s="79"/>
      <c r="AS273" s="79"/>
      <c r="AT273" s="79"/>
      <c r="AU273" s="79"/>
      <c r="AV273" s="79"/>
      <c r="AW273" s="79"/>
    </row>
    <row r="274" spans="1:49" s="78" customFormat="1" ht="15.5">
      <c r="A274" s="119"/>
      <c r="B274" s="120"/>
      <c r="C274" s="121"/>
      <c r="D274" s="121"/>
      <c r="E274" s="121"/>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L274" s="79"/>
      <c r="AM274" s="79"/>
      <c r="AN274" s="79"/>
      <c r="AO274" s="79"/>
      <c r="AP274" s="79"/>
      <c r="AQ274" s="79"/>
      <c r="AR274" s="79"/>
      <c r="AS274" s="79"/>
      <c r="AT274" s="79"/>
      <c r="AU274" s="79"/>
      <c r="AV274" s="79"/>
      <c r="AW274" s="79"/>
    </row>
    <row r="275" spans="1:49" s="78" customFormat="1" ht="15.5">
      <c r="A275" s="119"/>
      <c r="B275" s="120"/>
      <c r="C275" s="121"/>
      <c r="D275" s="121"/>
      <c r="E275" s="121"/>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L275" s="79"/>
      <c r="AM275" s="79"/>
      <c r="AN275" s="79"/>
      <c r="AO275" s="79"/>
      <c r="AP275" s="79"/>
      <c r="AQ275" s="79"/>
      <c r="AR275" s="79"/>
      <c r="AS275" s="79"/>
      <c r="AT275" s="79"/>
      <c r="AU275" s="79"/>
      <c r="AV275" s="79"/>
      <c r="AW275" s="79"/>
    </row>
    <row r="276" spans="1:49" s="78" customFormat="1" ht="15.5">
      <c r="A276" s="119"/>
      <c r="B276" s="120"/>
      <c r="C276" s="121"/>
      <c r="D276" s="121"/>
      <c r="E276" s="121"/>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L276" s="79"/>
      <c r="AM276" s="79"/>
      <c r="AN276" s="79"/>
      <c r="AO276" s="79"/>
      <c r="AP276" s="79"/>
      <c r="AQ276" s="79"/>
      <c r="AR276" s="79"/>
      <c r="AS276" s="79"/>
      <c r="AT276" s="79"/>
      <c r="AU276" s="79"/>
      <c r="AV276" s="79"/>
      <c r="AW276" s="79"/>
    </row>
    <row r="277" spans="1:49" s="78" customFormat="1" ht="15.5">
      <c r="A277" s="119"/>
      <c r="B277" s="120"/>
      <c r="C277" s="121"/>
      <c r="D277" s="121"/>
      <c r="E277" s="121"/>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L277" s="79"/>
      <c r="AM277" s="79"/>
      <c r="AN277" s="79"/>
      <c r="AO277" s="79"/>
      <c r="AP277" s="79"/>
      <c r="AQ277" s="79"/>
      <c r="AR277" s="79"/>
      <c r="AS277" s="79"/>
      <c r="AT277" s="79"/>
      <c r="AU277" s="79"/>
      <c r="AV277" s="79"/>
      <c r="AW277" s="79"/>
    </row>
    <row r="278" spans="1:49" s="78" customFormat="1" ht="15.5">
      <c r="A278" s="119"/>
      <c r="B278" s="120"/>
      <c r="C278" s="121"/>
      <c r="D278" s="121"/>
      <c r="E278" s="121"/>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L278" s="79"/>
      <c r="AM278" s="79"/>
      <c r="AN278" s="79"/>
      <c r="AO278" s="79"/>
      <c r="AP278" s="79"/>
      <c r="AQ278" s="79"/>
      <c r="AR278" s="79"/>
      <c r="AS278" s="79"/>
      <c r="AT278" s="79"/>
      <c r="AU278" s="79"/>
      <c r="AV278" s="79"/>
      <c r="AW278" s="79"/>
    </row>
    <row r="279" spans="1:49" s="78" customFormat="1" ht="15.5">
      <c r="A279" s="119"/>
      <c r="B279" s="120"/>
      <c r="C279" s="121"/>
      <c r="D279" s="121"/>
      <c r="E279" s="121"/>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L279" s="79"/>
      <c r="AM279" s="79"/>
      <c r="AN279" s="79"/>
      <c r="AO279" s="79"/>
      <c r="AP279" s="79"/>
      <c r="AQ279" s="79"/>
      <c r="AR279" s="79"/>
      <c r="AS279" s="79"/>
      <c r="AT279" s="79"/>
      <c r="AU279" s="79"/>
      <c r="AV279" s="79"/>
      <c r="AW279" s="79"/>
    </row>
    <row r="280" spans="1:49" s="78" customFormat="1" ht="15.5">
      <c r="A280" s="119"/>
      <c r="B280" s="120"/>
      <c r="C280" s="121"/>
      <c r="D280" s="121"/>
      <c r="E280" s="121"/>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L280" s="79"/>
      <c r="AM280" s="79"/>
      <c r="AN280" s="79"/>
      <c r="AO280" s="79"/>
      <c r="AP280" s="79"/>
      <c r="AQ280" s="79"/>
      <c r="AR280" s="79"/>
      <c r="AS280" s="79"/>
      <c r="AT280" s="79"/>
      <c r="AU280" s="79"/>
      <c r="AV280" s="79"/>
      <c r="AW280" s="79"/>
    </row>
    <row r="281" spans="1:49" s="78" customFormat="1" ht="15.5">
      <c r="A281" s="119"/>
      <c r="B281" s="120"/>
      <c r="C281" s="121"/>
      <c r="D281" s="121"/>
      <c r="E281" s="121"/>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L281" s="79"/>
      <c r="AM281" s="79"/>
      <c r="AN281" s="79"/>
      <c r="AO281" s="79"/>
      <c r="AP281" s="79"/>
      <c r="AQ281" s="79"/>
      <c r="AR281" s="79"/>
      <c r="AS281" s="79"/>
      <c r="AT281" s="79"/>
      <c r="AU281" s="79"/>
      <c r="AV281" s="79"/>
      <c r="AW281" s="79"/>
    </row>
    <row r="282" spans="1:49" s="78" customFormat="1" ht="15.5">
      <c r="A282" s="119"/>
      <c r="B282" s="120"/>
      <c r="C282" s="121"/>
      <c r="D282" s="121"/>
      <c r="E282" s="121"/>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L282" s="79"/>
      <c r="AM282" s="79"/>
      <c r="AN282" s="79"/>
      <c r="AO282" s="79"/>
      <c r="AP282" s="79"/>
      <c r="AQ282" s="79"/>
      <c r="AR282" s="79"/>
      <c r="AS282" s="79"/>
      <c r="AT282" s="79"/>
      <c r="AU282" s="79"/>
      <c r="AV282" s="79"/>
      <c r="AW282" s="79"/>
    </row>
    <row r="283" spans="1:49" s="78" customFormat="1" ht="15.5">
      <c r="A283" s="119"/>
      <c r="B283" s="120"/>
      <c r="C283" s="121"/>
      <c r="D283" s="121"/>
      <c r="E283" s="121"/>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L283" s="79"/>
      <c r="AM283" s="79"/>
      <c r="AN283" s="79"/>
      <c r="AO283" s="79"/>
      <c r="AP283" s="79"/>
      <c r="AQ283" s="79"/>
      <c r="AR283" s="79"/>
      <c r="AS283" s="79"/>
      <c r="AT283" s="79"/>
      <c r="AU283" s="79"/>
      <c r="AV283" s="79"/>
      <c r="AW283" s="79"/>
    </row>
    <row r="284" spans="1:49" s="78" customFormat="1" ht="15.5">
      <c r="A284" s="119"/>
      <c r="B284" s="120"/>
      <c r="C284" s="121"/>
      <c r="D284" s="121"/>
      <c r="E284" s="121"/>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L284" s="79"/>
      <c r="AM284" s="79"/>
      <c r="AN284" s="79"/>
      <c r="AO284" s="79"/>
      <c r="AP284" s="79"/>
      <c r="AQ284" s="79"/>
      <c r="AR284" s="79"/>
      <c r="AS284" s="79"/>
      <c r="AT284" s="79"/>
      <c r="AU284" s="79"/>
      <c r="AV284" s="79"/>
      <c r="AW284" s="79"/>
    </row>
    <row r="285" spans="1:49" s="78" customFormat="1" ht="15.5">
      <c r="A285" s="119"/>
      <c r="B285" s="120"/>
      <c r="C285" s="121"/>
      <c r="D285" s="121"/>
      <c r="E285" s="121"/>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L285" s="79"/>
      <c r="AM285" s="79"/>
      <c r="AN285" s="79"/>
      <c r="AO285" s="79"/>
      <c r="AP285" s="79"/>
      <c r="AQ285" s="79"/>
      <c r="AR285" s="79"/>
      <c r="AS285" s="79"/>
      <c r="AT285" s="79"/>
      <c r="AU285" s="79"/>
      <c r="AV285" s="79"/>
      <c r="AW285" s="79"/>
    </row>
    <row r="286" spans="1:49" s="78" customFormat="1" ht="15.5">
      <c r="A286" s="119"/>
      <c r="B286" s="120"/>
      <c r="C286" s="121"/>
      <c r="D286" s="121"/>
      <c r="E286" s="121"/>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L286" s="79"/>
      <c r="AM286" s="79"/>
      <c r="AN286" s="79"/>
      <c r="AO286" s="79"/>
      <c r="AP286" s="79"/>
      <c r="AQ286" s="79"/>
      <c r="AR286" s="79"/>
      <c r="AS286" s="79"/>
      <c r="AT286" s="79"/>
      <c r="AU286" s="79"/>
      <c r="AV286" s="79"/>
      <c r="AW286" s="79"/>
    </row>
    <row r="287" spans="1:49" s="78" customFormat="1" ht="15.5">
      <c r="A287" s="119"/>
      <c r="B287" s="120"/>
      <c r="C287" s="121"/>
      <c r="D287" s="121"/>
      <c r="E287" s="121"/>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L287" s="79"/>
      <c r="AM287" s="79"/>
      <c r="AN287" s="79"/>
      <c r="AO287" s="79"/>
      <c r="AP287" s="79"/>
      <c r="AQ287" s="79"/>
      <c r="AR287" s="79"/>
      <c r="AS287" s="79"/>
      <c r="AT287" s="79"/>
      <c r="AU287" s="79"/>
      <c r="AV287" s="79"/>
      <c r="AW287" s="79"/>
    </row>
    <row r="288" spans="1:49" s="78" customFormat="1" ht="15.5">
      <c r="A288" s="119"/>
      <c r="B288" s="120"/>
      <c r="C288" s="121"/>
      <c r="D288" s="121"/>
      <c r="E288" s="121"/>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L288" s="79"/>
      <c r="AM288" s="79"/>
      <c r="AN288" s="79"/>
      <c r="AO288" s="79"/>
      <c r="AP288" s="79"/>
      <c r="AQ288" s="79"/>
      <c r="AR288" s="79"/>
      <c r="AS288" s="79"/>
      <c r="AT288" s="79"/>
      <c r="AU288" s="79"/>
      <c r="AV288" s="79"/>
      <c r="AW288" s="79"/>
    </row>
    <row r="289" spans="1:49" s="78" customFormat="1" ht="15.5">
      <c r="A289" s="119"/>
      <c r="B289" s="120"/>
      <c r="C289" s="121"/>
      <c r="D289" s="121"/>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L289" s="79"/>
      <c r="AM289" s="79"/>
      <c r="AN289" s="79"/>
      <c r="AO289" s="79"/>
      <c r="AP289" s="79"/>
      <c r="AQ289" s="79"/>
      <c r="AR289" s="79"/>
      <c r="AS289" s="79"/>
      <c r="AT289" s="79"/>
      <c r="AU289" s="79"/>
      <c r="AV289" s="79"/>
      <c r="AW289" s="79"/>
    </row>
    <row r="290" spans="1:49" s="78" customFormat="1" ht="15.5">
      <c r="A290" s="119"/>
      <c r="B290" s="120"/>
      <c r="C290" s="121"/>
      <c r="D290" s="121"/>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L290" s="79"/>
      <c r="AM290" s="79"/>
      <c r="AN290" s="79"/>
      <c r="AO290" s="79"/>
      <c r="AP290" s="79"/>
      <c r="AQ290" s="79"/>
      <c r="AR290" s="79"/>
      <c r="AS290" s="79"/>
      <c r="AT290" s="79"/>
      <c r="AU290" s="79"/>
      <c r="AV290" s="79"/>
      <c r="AW290" s="79"/>
    </row>
    <row r="291" spans="1:49" s="78" customFormat="1" ht="15.5">
      <c r="A291" s="119"/>
      <c r="B291" s="120"/>
      <c r="C291" s="121"/>
      <c r="D291" s="121"/>
      <c r="E291" s="121"/>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L291" s="79"/>
      <c r="AM291" s="79"/>
      <c r="AN291" s="79"/>
      <c r="AO291" s="79"/>
      <c r="AP291" s="79"/>
      <c r="AQ291" s="79"/>
      <c r="AR291" s="79"/>
      <c r="AS291" s="79"/>
      <c r="AT291" s="79"/>
      <c r="AU291" s="79"/>
      <c r="AV291" s="79"/>
      <c r="AW291" s="79"/>
    </row>
    <row r="292" spans="1:49" s="78" customFormat="1" ht="15.5">
      <c r="A292" s="119"/>
      <c r="B292" s="120"/>
      <c r="C292" s="121"/>
      <c r="D292" s="121"/>
      <c r="E292" s="121"/>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L292" s="79"/>
      <c r="AM292" s="79"/>
      <c r="AN292" s="79"/>
      <c r="AO292" s="79"/>
      <c r="AP292" s="79"/>
      <c r="AQ292" s="79"/>
      <c r="AR292" s="79"/>
      <c r="AS292" s="79"/>
      <c r="AT292" s="79"/>
      <c r="AU292" s="79"/>
      <c r="AV292" s="79"/>
      <c r="AW292" s="79"/>
    </row>
    <row r="293" spans="1:49" s="78" customFormat="1" ht="15.5">
      <c r="A293" s="119"/>
      <c r="B293" s="120"/>
      <c r="C293" s="121"/>
      <c r="D293" s="121"/>
      <c r="E293" s="121"/>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L293" s="79"/>
      <c r="AM293" s="79"/>
      <c r="AN293" s="79"/>
      <c r="AO293" s="79"/>
      <c r="AP293" s="79"/>
      <c r="AQ293" s="79"/>
      <c r="AR293" s="79"/>
      <c r="AS293" s="79"/>
      <c r="AT293" s="79"/>
      <c r="AU293" s="79"/>
      <c r="AV293" s="79"/>
      <c r="AW293" s="79"/>
    </row>
    <row r="294" spans="1:49" s="78" customFormat="1" ht="15.5">
      <c r="A294" s="119"/>
      <c r="B294" s="120"/>
      <c r="C294" s="121"/>
      <c r="D294" s="121"/>
      <c r="E294" s="121"/>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L294" s="79"/>
      <c r="AM294" s="79"/>
      <c r="AN294" s="79"/>
      <c r="AO294" s="79"/>
      <c r="AP294" s="79"/>
      <c r="AQ294" s="79"/>
      <c r="AR294" s="79"/>
      <c r="AS294" s="79"/>
      <c r="AT294" s="79"/>
      <c r="AU294" s="79"/>
      <c r="AV294" s="79"/>
      <c r="AW294" s="79"/>
    </row>
    <row r="295" spans="1:49" s="78" customFormat="1" ht="15.5">
      <c r="A295" s="119"/>
      <c r="B295" s="120"/>
      <c r="C295" s="121"/>
      <c r="D295" s="121"/>
      <c r="E295" s="121"/>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L295" s="79"/>
      <c r="AM295" s="79"/>
      <c r="AN295" s="79"/>
      <c r="AO295" s="79"/>
      <c r="AP295" s="79"/>
      <c r="AQ295" s="79"/>
      <c r="AR295" s="79"/>
      <c r="AS295" s="79"/>
      <c r="AT295" s="79"/>
      <c r="AU295" s="79"/>
      <c r="AV295" s="79"/>
      <c r="AW295" s="79"/>
    </row>
    <row r="296" spans="1:49" s="78" customFormat="1" ht="15.5">
      <c r="A296" s="119"/>
      <c r="B296" s="120"/>
      <c r="C296" s="121"/>
      <c r="D296" s="121"/>
      <c r="E296" s="121"/>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L296" s="79"/>
      <c r="AM296" s="79"/>
      <c r="AN296" s="79"/>
      <c r="AO296" s="79"/>
      <c r="AP296" s="79"/>
      <c r="AQ296" s="79"/>
      <c r="AR296" s="79"/>
      <c r="AS296" s="79"/>
      <c r="AT296" s="79"/>
      <c r="AU296" s="79"/>
      <c r="AV296" s="79"/>
      <c r="AW296" s="79"/>
    </row>
    <row r="297" spans="1:49" s="78" customFormat="1" ht="15.5">
      <c r="A297" s="119"/>
      <c r="B297" s="120"/>
      <c r="C297" s="121"/>
      <c r="D297" s="121"/>
      <c r="E297" s="121"/>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L297" s="79"/>
      <c r="AM297" s="79"/>
      <c r="AN297" s="79"/>
      <c r="AO297" s="79"/>
      <c r="AP297" s="79"/>
      <c r="AQ297" s="79"/>
      <c r="AR297" s="79"/>
      <c r="AS297" s="79"/>
      <c r="AT297" s="79"/>
      <c r="AU297" s="79"/>
      <c r="AV297" s="79"/>
      <c r="AW297" s="79"/>
    </row>
    <row r="298" spans="1:49" s="78" customFormat="1" ht="15.5">
      <c r="A298" s="119"/>
      <c r="B298" s="120"/>
      <c r="C298" s="121"/>
      <c r="D298" s="121"/>
      <c r="E298" s="121"/>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L298" s="79"/>
      <c r="AM298" s="79"/>
      <c r="AN298" s="79"/>
      <c r="AO298" s="79"/>
      <c r="AP298" s="79"/>
      <c r="AQ298" s="79"/>
      <c r="AR298" s="79"/>
      <c r="AS298" s="79"/>
      <c r="AT298" s="79"/>
      <c r="AU298" s="79"/>
      <c r="AV298" s="79"/>
      <c r="AW298" s="79"/>
    </row>
    <row r="299" spans="1:49" s="78" customFormat="1" ht="15.5">
      <c r="A299" s="119"/>
      <c r="B299" s="120"/>
      <c r="C299" s="121"/>
      <c r="D299" s="121"/>
      <c r="E299" s="121"/>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L299" s="79"/>
      <c r="AM299" s="79"/>
      <c r="AN299" s="79"/>
      <c r="AO299" s="79"/>
      <c r="AP299" s="79"/>
      <c r="AQ299" s="79"/>
      <c r="AR299" s="79"/>
      <c r="AS299" s="79"/>
      <c r="AT299" s="79"/>
      <c r="AU299" s="79"/>
      <c r="AV299" s="79"/>
      <c r="AW299" s="79"/>
    </row>
    <row r="300" spans="1:49" s="78" customFormat="1" ht="15.5">
      <c r="A300" s="119"/>
      <c r="B300" s="120"/>
      <c r="C300" s="121"/>
      <c r="D300" s="121"/>
      <c r="E300" s="121"/>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L300" s="79"/>
      <c r="AM300" s="79"/>
      <c r="AN300" s="79"/>
      <c r="AO300" s="79"/>
      <c r="AP300" s="79"/>
      <c r="AQ300" s="79"/>
      <c r="AR300" s="79"/>
      <c r="AS300" s="79"/>
      <c r="AT300" s="79"/>
      <c r="AU300" s="79"/>
      <c r="AV300" s="79"/>
      <c r="AW300" s="79"/>
    </row>
    <row r="301" spans="1:49" s="78" customFormat="1" ht="15.5">
      <c r="A301" s="119"/>
      <c r="B301" s="120"/>
      <c r="C301" s="121"/>
      <c r="D301" s="121"/>
      <c r="E301" s="121"/>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L301" s="79"/>
      <c r="AM301" s="79"/>
      <c r="AN301" s="79"/>
      <c r="AO301" s="79"/>
      <c r="AP301" s="79"/>
      <c r="AQ301" s="79"/>
      <c r="AR301" s="79"/>
      <c r="AS301" s="79"/>
      <c r="AT301" s="79"/>
      <c r="AU301" s="79"/>
      <c r="AV301" s="79"/>
      <c r="AW301" s="79"/>
    </row>
    <row r="302" spans="1:49" s="78" customFormat="1" ht="15.5">
      <c r="A302" s="119"/>
      <c r="B302" s="120"/>
      <c r="C302" s="121"/>
      <c r="D302" s="121"/>
      <c r="E302" s="121"/>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L302" s="79"/>
      <c r="AM302" s="79"/>
      <c r="AN302" s="79"/>
      <c r="AO302" s="79"/>
      <c r="AP302" s="79"/>
      <c r="AQ302" s="79"/>
      <c r="AR302" s="79"/>
      <c r="AS302" s="79"/>
      <c r="AT302" s="79"/>
      <c r="AU302" s="79"/>
      <c r="AV302" s="79"/>
      <c r="AW302" s="79"/>
    </row>
    <row r="303" spans="1:49" s="78" customFormat="1" ht="15.5">
      <c r="A303" s="119"/>
      <c r="B303" s="120"/>
      <c r="C303" s="121"/>
      <c r="D303" s="121"/>
      <c r="E303" s="121"/>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L303" s="79"/>
      <c r="AM303" s="79"/>
      <c r="AN303" s="79"/>
      <c r="AO303" s="79"/>
      <c r="AP303" s="79"/>
      <c r="AQ303" s="79"/>
      <c r="AR303" s="79"/>
      <c r="AS303" s="79"/>
      <c r="AT303" s="79"/>
      <c r="AU303" s="79"/>
      <c r="AV303" s="79"/>
      <c r="AW303" s="79"/>
    </row>
    <row r="304" spans="1:49" s="78" customFormat="1" ht="15.5">
      <c r="A304" s="119"/>
      <c r="B304" s="120"/>
      <c r="C304" s="121"/>
      <c r="D304" s="121"/>
      <c r="E304" s="121"/>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L304" s="79"/>
      <c r="AM304" s="79"/>
      <c r="AN304" s="79"/>
      <c r="AO304" s="79"/>
      <c r="AP304" s="79"/>
      <c r="AQ304" s="79"/>
      <c r="AR304" s="79"/>
      <c r="AS304" s="79"/>
      <c r="AT304" s="79"/>
      <c r="AU304" s="79"/>
      <c r="AV304" s="79"/>
      <c r="AW304" s="79"/>
    </row>
    <row r="305" spans="1:49" s="78" customFormat="1" ht="15.5">
      <c r="A305" s="119"/>
      <c r="B305" s="120"/>
      <c r="C305" s="121"/>
      <c r="D305" s="121"/>
      <c r="E305" s="121"/>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L305" s="79"/>
      <c r="AM305" s="79"/>
      <c r="AN305" s="79"/>
      <c r="AO305" s="79"/>
      <c r="AP305" s="79"/>
      <c r="AQ305" s="79"/>
      <c r="AR305" s="79"/>
      <c r="AS305" s="79"/>
      <c r="AT305" s="79"/>
      <c r="AU305" s="79"/>
      <c r="AV305" s="79"/>
      <c r="AW305" s="79"/>
    </row>
    <row r="306" spans="1:49" s="78" customFormat="1" ht="15.5">
      <c r="A306" s="119"/>
      <c r="B306" s="120"/>
      <c r="C306" s="121"/>
      <c r="D306" s="121"/>
      <c r="E306" s="121"/>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L306" s="79"/>
      <c r="AM306" s="79"/>
      <c r="AN306" s="79"/>
      <c r="AO306" s="79"/>
      <c r="AP306" s="79"/>
      <c r="AQ306" s="79"/>
      <c r="AR306" s="79"/>
      <c r="AS306" s="79"/>
      <c r="AT306" s="79"/>
      <c r="AU306" s="79"/>
      <c r="AV306" s="79"/>
      <c r="AW306" s="79"/>
    </row>
    <row r="307" spans="1:49" s="78" customFormat="1" ht="15.5">
      <c r="A307" s="119"/>
      <c r="B307" s="120"/>
      <c r="C307" s="121"/>
      <c r="D307" s="121"/>
      <c r="E307" s="121"/>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L307" s="79"/>
      <c r="AM307" s="79"/>
      <c r="AN307" s="79"/>
      <c r="AO307" s="79"/>
      <c r="AP307" s="79"/>
      <c r="AQ307" s="79"/>
      <c r="AR307" s="79"/>
      <c r="AS307" s="79"/>
      <c r="AT307" s="79"/>
      <c r="AU307" s="79"/>
      <c r="AV307" s="79"/>
      <c r="AW307" s="79"/>
    </row>
    <row r="308" spans="1:49" s="78" customFormat="1" ht="15.5">
      <c r="A308" s="119"/>
      <c r="B308" s="120"/>
      <c r="C308" s="121"/>
      <c r="D308" s="12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L308" s="79"/>
      <c r="AM308" s="79"/>
      <c r="AN308" s="79"/>
      <c r="AO308" s="79"/>
      <c r="AP308" s="79"/>
      <c r="AQ308" s="79"/>
      <c r="AR308" s="79"/>
      <c r="AS308" s="79"/>
      <c r="AT308" s="79"/>
      <c r="AU308" s="79"/>
      <c r="AV308" s="79"/>
      <c r="AW308" s="79"/>
    </row>
    <row r="309" spans="1:49" s="78" customFormat="1" ht="15.5">
      <c r="A309" s="119"/>
      <c r="B309" s="120"/>
      <c r="C309" s="121"/>
      <c r="D309" s="121"/>
      <c r="E309" s="121"/>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L309" s="79"/>
      <c r="AM309" s="79"/>
      <c r="AN309" s="79"/>
      <c r="AO309" s="79"/>
      <c r="AP309" s="79"/>
      <c r="AQ309" s="79"/>
      <c r="AR309" s="79"/>
      <c r="AS309" s="79"/>
      <c r="AT309" s="79"/>
      <c r="AU309" s="79"/>
      <c r="AV309" s="79"/>
      <c r="AW309" s="79"/>
    </row>
    <row r="310" spans="1:49" s="78" customFormat="1" ht="15.5">
      <c r="A310" s="119"/>
      <c r="B310" s="120"/>
      <c r="C310" s="121"/>
      <c r="D310" s="121"/>
      <c r="E310" s="121"/>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L310" s="79"/>
      <c r="AM310" s="79"/>
      <c r="AN310" s="79"/>
      <c r="AO310" s="79"/>
      <c r="AP310" s="79"/>
      <c r="AQ310" s="79"/>
      <c r="AR310" s="79"/>
      <c r="AS310" s="79"/>
      <c r="AT310" s="79"/>
      <c r="AU310" s="79"/>
      <c r="AV310" s="79"/>
      <c r="AW310" s="79"/>
    </row>
    <row r="311" spans="1:49" s="78" customFormat="1" ht="15.5">
      <c r="A311" s="119"/>
      <c r="B311" s="120"/>
      <c r="C311" s="121"/>
      <c r="D311" s="121"/>
      <c r="E311" s="121"/>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L311" s="79"/>
      <c r="AM311" s="79"/>
      <c r="AN311" s="79"/>
      <c r="AO311" s="79"/>
      <c r="AP311" s="79"/>
      <c r="AQ311" s="79"/>
      <c r="AR311" s="79"/>
      <c r="AS311" s="79"/>
      <c r="AT311" s="79"/>
      <c r="AU311" s="79"/>
      <c r="AV311" s="79"/>
      <c r="AW311" s="79"/>
    </row>
    <row r="312" spans="1:49" s="78" customFormat="1" ht="15.5">
      <c r="A312" s="119"/>
      <c r="B312" s="120"/>
      <c r="C312" s="121"/>
      <c r="D312" s="121"/>
      <c r="E312" s="121"/>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L312" s="79"/>
      <c r="AM312" s="79"/>
      <c r="AN312" s="79"/>
      <c r="AO312" s="79"/>
      <c r="AP312" s="79"/>
      <c r="AQ312" s="79"/>
      <c r="AR312" s="79"/>
      <c r="AS312" s="79"/>
      <c r="AT312" s="79"/>
      <c r="AU312" s="79"/>
      <c r="AV312" s="79"/>
      <c r="AW312" s="79"/>
    </row>
    <row r="313" spans="1:49" s="78" customFormat="1" ht="15.5">
      <c r="A313" s="119"/>
      <c r="B313" s="120"/>
      <c r="C313" s="121"/>
      <c r="D313" s="121"/>
      <c r="E313" s="121"/>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L313" s="79"/>
      <c r="AM313" s="79"/>
      <c r="AN313" s="79"/>
      <c r="AO313" s="79"/>
      <c r="AP313" s="79"/>
      <c r="AQ313" s="79"/>
      <c r="AR313" s="79"/>
      <c r="AS313" s="79"/>
      <c r="AT313" s="79"/>
      <c r="AU313" s="79"/>
      <c r="AV313" s="79"/>
      <c r="AW313" s="79"/>
    </row>
    <row r="314" spans="1:49" s="78" customFormat="1" ht="15.5">
      <c r="A314" s="119"/>
      <c r="B314" s="120"/>
      <c r="C314" s="121"/>
      <c r="D314" s="121"/>
      <c r="E314" s="121"/>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L314" s="79"/>
      <c r="AM314" s="79"/>
      <c r="AN314" s="79"/>
      <c r="AO314" s="79"/>
      <c r="AP314" s="79"/>
      <c r="AQ314" s="79"/>
      <c r="AR314" s="79"/>
      <c r="AS314" s="79"/>
      <c r="AT314" s="79"/>
      <c r="AU314" s="79"/>
      <c r="AV314" s="79"/>
      <c r="AW314" s="79"/>
    </row>
    <row r="315" spans="1:49" s="78" customFormat="1" ht="15.5">
      <c r="A315" s="119"/>
      <c r="B315" s="120"/>
      <c r="C315" s="121"/>
      <c r="D315" s="121"/>
      <c r="E315" s="121"/>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L315" s="79"/>
      <c r="AM315" s="79"/>
      <c r="AN315" s="79"/>
      <c r="AO315" s="79"/>
      <c r="AP315" s="79"/>
      <c r="AQ315" s="79"/>
      <c r="AR315" s="79"/>
      <c r="AS315" s="79"/>
      <c r="AT315" s="79"/>
      <c r="AU315" s="79"/>
      <c r="AV315" s="79"/>
      <c r="AW315" s="79"/>
    </row>
    <row r="316" spans="1:49" s="78" customFormat="1" ht="15.5">
      <c r="A316" s="119"/>
      <c r="B316" s="120"/>
      <c r="C316" s="121"/>
      <c r="D316" s="121"/>
      <c r="E316" s="121"/>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L316" s="79"/>
      <c r="AM316" s="79"/>
      <c r="AN316" s="79"/>
      <c r="AO316" s="79"/>
      <c r="AP316" s="79"/>
      <c r="AQ316" s="79"/>
      <c r="AR316" s="79"/>
      <c r="AS316" s="79"/>
      <c r="AT316" s="79"/>
      <c r="AU316" s="79"/>
      <c r="AV316" s="79"/>
      <c r="AW316" s="79"/>
    </row>
    <row r="317" spans="1:49" s="78" customFormat="1" ht="15.5">
      <c r="A317" s="119"/>
      <c r="B317" s="120"/>
      <c r="C317" s="121"/>
      <c r="D317" s="121"/>
      <c r="E317" s="121"/>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L317" s="79"/>
      <c r="AM317" s="79"/>
      <c r="AN317" s="79"/>
      <c r="AO317" s="79"/>
      <c r="AP317" s="79"/>
      <c r="AQ317" s="79"/>
      <c r="AR317" s="79"/>
      <c r="AS317" s="79"/>
      <c r="AT317" s="79"/>
      <c r="AU317" s="79"/>
      <c r="AV317" s="79"/>
      <c r="AW317" s="79"/>
    </row>
    <row r="318" spans="1:49" s="78" customFormat="1" ht="15.5">
      <c r="A318" s="119"/>
      <c r="B318" s="120"/>
      <c r="C318" s="121"/>
      <c r="D318" s="121"/>
      <c r="E318" s="121"/>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L318" s="79"/>
      <c r="AM318" s="79"/>
      <c r="AN318" s="79"/>
      <c r="AO318" s="79"/>
      <c r="AP318" s="79"/>
      <c r="AQ318" s="79"/>
      <c r="AR318" s="79"/>
      <c r="AS318" s="79"/>
      <c r="AT318" s="79"/>
      <c r="AU318" s="79"/>
      <c r="AV318" s="79"/>
      <c r="AW318" s="79"/>
    </row>
    <row r="319" spans="1:49" s="78" customFormat="1" ht="15.5">
      <c r="A319" s="119"/>
      <c r="B319" s="120"/>
      <c r="C319" s="121"/>
      <c r="D319" s="121"/>
      <c r="E319" s="121"/>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L319" s="79"/>
      <c r="AM319" s="79"/>
      <c r="AN319" s="79"/>
      <c r="AO319" s="79"/>
      <c r="AP319" s="79"/>
      <c r="AQ319" s="79"/>
      <c r="AR319" s="79"/>
      <c r="AS319" s="79"/>
      <c r="AT319" s="79"/>
      <c r="AU319" s="79"/>
      <c r="AV319" s="79"/>
      <c r="AW319" s="79"/>
    </row>
    <row r="320" spans="1:49" s="78" customFormat="1" ht="15.5">
      <c r="A320" s="119"/>
      <c r="B320" s="120"/>
      <c r="C320" s="121"/>
      <c r="D320" s="121"/>
      <c r="E320" s="121"/>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L320" s="79"/>
      <c r="AM320" s="79"/>
      <c r="AN320" s="79"/>
      <c r="AO320" s="79"/>
      <c r="AP320" s="79"/>
      <c r="AQ320" s="79"/>
      <c r="AR320" s="79"/>
      <c r="AS320" s="79"/>
      <c r="AT320" s="79"/>
      <c r="AU320" s="79"/>
      <c r="AV320" s="79"/>
      <c r="AW320" s="79"/>
    </row>
    <row r="321" spans="1:49" s="78" customFormat="1" ht="15.5">
      <c r="A321" s="119"/>
      <c r="B321" s="120"/>
      <c r="C321" s="121"/>
      <c r="D321" s="121"/>
      <c r="E321" s="121"/>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L321" s="79"/>
      <c r="AM321" s="79"/>
      <c r="AN321" s="79"/>
      <c r="AO321" s="79"/>
      <c r="AP321" s="79"/>
      <c r="AQ321" s="79"/>
      <c r="AR321" s="79"/>
      <c r="AS321" s="79"/>
      <c r="AT321" s="79"/>
      <c r="AU321" s="79"/>
      <c r="AV321" s="79"/>
      <c r="AW321" s="79"/>
    </row>
    <row r="322" spans="1:49" s="78" customFormat="1" ht="15.5">
      <c r="A322" s="119"/>
      <c r="B322" s="120"/>
      <c r="C322" s="121"/>
      <c r="D322" s="121"/>
      <c r="E322" s="121"/>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L322" s="79"/>
      <c r="AM322" s="79"/>
      <c r="AN322" s="79"/>
      <c r="AO322" s="79"/>
      <c r="AP322" s="79"/>
      <c r="AQ322" s="79"/>
      <c r="AR322" s="79"/>
      <c r="AS322" s="79"/>
      <c r="AT322" s="79"/>
      <c r="AU322" s="79"/>
      <c r="AV322" s="79"/>
      <c r="AW322" s="79"/>
    </row>
    <row r="323" spans="1:49" s="78" customFormat="1" ht="15.5">
      <c r="A323" s="119"/>
      <c r="B323" s="120"/>
      <c r="C323" s="121"/>
      <c r="D323" s="121"/>
      <c r="E323" s="121"/>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L323" s="79"/>
      <c r="AM323" s="79"/>
      <c r="AN323" s="79"/>
      <c r="AO323" s="79"/>
      <c r="AP323" s="79"/>
      <c r="AQ323" s="79"/>
      <c r="AR323" s="79"/>
      <c r="AS323" s="79"/>
      <c r="AT323" s="79"/>
      <c r="AU323" s="79"/>
      <c r="AV323" s="79"/>
      <c r="AW323" s="79"/>
    </row>
    <row r="324" spans="1:49" s="78" customFormat="1" ht="15.5">
      <c r="A324" s="119"/>
      <c r="B324" s="120"/>
      <c r="C324" s="121"/>
      <c r="D324" s="121"/>
      <c r="E324" s="121"/>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L324" s="79"/>
      <c r="AM324" s="79"/>
      <c r="AN324" s="79"/>
      <c r="AO324" s="79"/>
      <c r="AP324" s="79"/>
      <c r="AQ324" s="79"/>
      <c r="AR324" s="79"/>
      <c r="AS324" s="79"/>
      <c r="AT324" s="79"/>
      <c r="AU324" s="79"/>
      <c r="AV324" s="79"/>
      <c r="AW324" s="79"/>
    </row>
    <row r="325" spans="1:49" s="78" customFormat="1" ht="15.5">
      <c r="A325" s="119"/>
      <c r="B325" s="120"/>
      <c r="C325" s="121"/>
      <c r="D325" s="121"/>
      <c r="E325" s="121"/>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L325" s="79"/>
      <c r="AM325" s="79"/>
      <c r="AN325" s="79"/>
      <c r="AO325" s="79"/>
      <c r="AP325" s="79"/>
      <c r="AQ325" s="79"/>
      <c r="AR325" s="79"/>
      <c r="AS325" s="79"/>
      <c r="AT325" s="79"/>
      <c r="AU325" s="79"/>
      <c r="AV325" s="79"/>
      <c r="AW325" s="79"/>
    </row>
    <row r="326" spans="1:49" s="78" customFormat="1" ht="15.5">
      <c r="A326" s="119"/>
      <c r="B326" s="120"/>
      <c r="C326" s="121"/>
      <c r="D326" s="121"/>
      <c r="E326" s="121"/>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L326" s="79"/>
      <c r="AM326" s="79"/>
      <c r="AN326" s="79"/>
      <c r="AO326" s="79"/>
      <c r="AP326" s="79"/>
      <c r="AQ326" s="79"/>
      <c r="AR326" s="79"/>
      <c r="AS326" s="79"/>
      <c r="AT326" s="79"/>
      <c r="AU326" s="79"/>
      <c r="AV326" s="79"/>
      <c r="AW326" s="79"/>
    </row>
    <row r="327" spans="1:49" s="78" customFormat="1" ht="15.5">
      <c r="A327" s="119"/>
      <c r="B327" s="120"/>
      <c r="C327" s="121"/>
      <c r="D327" s="121"/>
      <c r="E327" s="121"/>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L327" s="79"/>
      <c r="AM327" s="79"/>
      <c r="AN327" s="79"/>
      <c r="AO327" s="79"/>
      <c r="AP327" s="79"/>
      <c r="AQ327" s="79"/>
      <c r="AR327" s="79"/>
      <c r="AS327" s="79"/>
      <c r="AT327" s="79"/>
      <c r="AU327" s="79"/>
      <c r="AV327" s="79"/>
      <c r="AW327" s="79"/>
    </row>
    <row r="328" spans="1:49" s="78" customFormat="1" ht="15.5">
      <c r="A328" s="119"/>
      <c r="B328" s="120"/>
      <c r="C328" s="121"/>
      <c r="D328" s="121"/>
      <c r="E328" s="121"/>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L328" s="79"/>
      <c r="AM328" s="79"/>
      <c r="AN328" s="79"/>
      <c r="AO328" s="79"/>
      <c r="AP328" s="79"/>
      <c r="AQ328" s="79"/>
      <c r="AR328" s="79"/>
      <c r="AS328" s="79"/>
      <c r="AT328" s="79"/>
      <c r="AU328" s="79"/>
      <c r="AV328" s="79"/>
      <c r="AW328" s="79"/>
    </row>
    <row r="329" spans="1:49" s="78" customFormat="1" ht="15.5">
      <c r="A329" s="119"/>
      <c r="B329" s="120"/>
      <c r="C329" s="121"/>
      <c r="D329" s="121"/>
      <c r="E329" s="121"/>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L329" s="79"/>
      <c r="AM329" s="79"/>
      <c r="AN329" s="79"/>
      <c r="AO329" s="79"/>
      <c r="AP329" s="79"/>
      <c r="AQ329" s="79"/>
      <c r="AR329" s="79"/>
      <c r="AS329" s="79"/>
      <c r="AT329" s="79"/>
      <c r="AU329" s="79"/>
      <c r="AV329" s="79"/>
      <c r="AW329" s="79"/>
    </row>
    <row r="330" spans="1:49" s="78" customFormat="1" ht="15.5">
      <c r="A330" s="119"/>
      <c r="B330" s="120"/>
      <c r="C330" s="121"/>
      <c r="D330" s="121"/>
      <c r="E330" s="121"/>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L330" s="79"/>
      <c r="AM330" s="79"/>
      <c r="AN330" s="79"/>
      <c r="AO330" s="79"/>
      <c r="AP330" s="79"/>
      <c r="AQ330" s="79"/>
      <c r="AR330" s="79"/>
      <c r="AS330" s="79"/>
      <c r="AT330" s="79"/>
      <c r="AU330" s="79"/>
      <c r="AV330" s="79"/>
      <c r="AW330" s="79"/>
    </row>
    <row r="331" spans="1:49" s="78" customFormat="1" ht="15.5">
      <c r="A331" s="119"/>
      <c r="B331" s="120"/>
      <c r="C331" s="121"/>
      <c r="D331" s="121"/>
      <c r="E331" s="121"/>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L331" s="79"/>
      <c r="AM331" s="79"/>
      <c r="AN331" s="79"/>
      <c r="AO331" s="79"/>
      <c r="AP331" s="79"/>
      <c r="AQ331" s="79"/>
      <c r="AR331" s="79"/>
      <c r="AS331" s="79"/>
      <c r="AT331" s="79"/>
      <c r="AU331" s="79"/>
      <c r="AV331" s="79"/>
      <c r="AW331" s="79"/>
    </row>
    <row r="332" spans="1:49" s="78" customFormat="1" ht="15.5">
      <c r="A332" s="119"/>
      <c r="B332" s="120"/>
      <c r="C332" s="121"/>
      <c r="D332" s="121"/>
      <c r="E332" s="121"/>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L332" s="79"/>
      <c r="AM332" s="79"/>
      <c r="AN332" s="79"/>
      <c r="AO332" s="79"/>
      <c r="AP332" s="79"/>
      <c r="AQ332" s="79"/>
      <c r="AR332" s="79"/>
      <c r="AS332" s="79"/>
      <c r="AT332" s="79"/>
      <c r="AU332" s="79"/>
      <c r="AV332" s="79"/>
      <c r="AW332" s="79"/>
    </row>
    <row r="333" spans="1:49" s="78" customFormat="1" ht="15.5">
      <c r="A333" s="119"/>
      <c r="B333" s="120"/>
      <c r="C333" s="121"/>
      <c r="D333" s="121"/>
      <c r="E333" s="121"/>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L333" s="79"/>
      <c r="AM333" s="79"/>
      <c r="AN333" s="79"/>
      <c r="AO333" s="79"/>
      <c r="AP333" s="79"/>
      <c r="AQ333" s="79"/>
      <c r="AR333" s="79"/>
      <c r="AS333" s="79"/>
      <c r="AT333" s="79"/>
      <c r="AU333" s="79"/>
      <c r="AV333" s="79"/>
      <c r="AW333" s="79"/>
    </row>
    <row r="334" spans="1:49" s="78" customFormat="1" ht="15.5">
      <c r="A334" s="119"/>
      <c r="B334" s="120"/>
      <c r="C334" s="121"/>
      <c r="D334" s="121"/>
      <c r="E334" s="121"/>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L334" s="79"/>
      <c r="AM334" s="79"/>
      <c r="AN334" s="79"/>
      <c r="AO334" s="79"/>
      <c r="AP334" s="79"/>
      <c r="AQ334" s="79"/>
      <c r="AR334" s="79"/>
      <c r="AS334" s="79"/>
      <c r="AT334" s="79"/>
      <c r="AU334" s="79"/>
      <c r="AV334" s="79"/>
      <c r="AW334" s="79"/>
    </row>
    <row r="335" spans="1:49" s="78" customFormat="1" ht="15.5">
      <c r="A335" s="119"/>
      <c r="B335" s="120"/>
      <c r="C335" s="121"/>
      <c r="D335" s="121"/>
      <c r="E335" s="121"/>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L335" s="79"/>
      <c r="AM335" s="79"/>
      <c r="AN335" s="79"/>
      <c r="AO335" s="79"/>
      <c r="AP335" s="79"/>
      <c r="AQ335" s="79"/>
      <c r="AR335" s="79"/>
      <c r="AS335" s="79"/>
      <c r="AT335" s="79"/>
      <c r="AU335" s="79"/>
      <c r="AV335" s="79"/>
      <c r="AW335" s="79"/>
    </row>
    <row r="336" spans="1:49" s="78" customFormat="1" ht="15.5">
      <c r="A336" s="119"/>
      <c r="B336" s="120"/>
      <c r="C336" s="121"/>
      <c r="D336" s="121"/>
      <c r="E336" s="121"/>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L336" s="79"/>
      <c r="AM336" s="79"/>
      <c r="AN336" s="79"/>
      <c r="AO336" s="79"/>
      <c r="AP336" s="79"/>
      <c r="AQ336" s="79"/>
      <c r="AR336" s="79"/>
      <c r="AS336" s="79"/>
      <c r="AT336" s="79"/>
      <c r="AU336" s="79"/>
      <c r="AV336" s="79"/>
      <c r="AW336" s="79"/>
    </row>
    <row r="337" spans="1:49" s="78" customFormat="1" ht="15.5">
      <c r="A337" s="119"/>
      <c r="B337" s="120"/>
      <c r="C337" s="121"/>
      <c r="D337" s="121"/>
      <c r="E337" s="121"/>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L337" s="79"/>
      <c r="AM337" s="79"/>
      <c r="AN337" s="79"/>
      <c r="AO337" s="79"/>
      <c r="AP337" s="79"/>
      <c r="AQ337" s="79"/>
      <c r="AR337" s="79"/>
      <c r="AS337" s="79"/>
      <c r="AT337" s="79"/>
      <c r="AU337" s="79"/>
      <c r="AV337" s="79"/>
      <c r="AW337" s="79"/>
    </row>
    <row r="338" spans="1:49" s="78" customFormat="1" ht="15.5">
      <c r="A338" s="119"/>
      <c r="B338" s="120"/>
      <c r="C338" s="121"/>
      <c r="D338" s="121"/>
      <c r="E338" s="121"/>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L338" s="79"/>
      <c r="AM338" s="79"/>
      <c r="AN338" s="79"/>
      <c r="AO338" s="79"/>
      <c r="AP338" s="79"/>
      <c r="AQ338" s="79"/>
      <c r="AR338" s="79"/>
      <c r="AS338" s="79"/>
      <c r="AT338" s="79"/>
      <c r="AU338" s="79"/>
      <c r="AV338" s="79"/>
      <c r="AW338" s="79"/>
    </row>
    <row r="339" spans="1:49" s="78" customFormat="1" ht="15.5">
      <c r="A339" s="119"/>
      <c r="B339" s="120"/>
      <c r="C339" s="121"/>
      <c r="D339" s="121"/>
      <c r="E339" s="121"/>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L339" s="79"/>
      <c r="AM339" s="79"/>
      <c r="AN339" s="79"/>
      <c r="AO339" s="79"/>
      <c r="AP339" s="79"/>
      <c r="AQ339" s="79"/>
      <c r="AR339" s="79"/>
      <c r="AS339" s="79"/>
      <c r="AT339" s="79"/>
      <c r="AU339" s="79"/>
      <c r="AV339" s="79"/>
      <c r="AW339" s="79"/>
    </row>
    <row r="340" spans="1:49" s="78" customFormat="1" ht="15.5">
      <c r="A340" s="119"/>
      <c r="B340" s="120"/>
      <c r="C340" s="121"/>
      <c r="D340" s="121"/>
      <c r="E340" s="121"/>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L340" s="79"/>
      <c r="AM340" s="79"/>
      <c r="AN340" s="79"/>
      <c r="AO340" s="79"/>
      <c r="AP340" s="79"/>
      <c r="AQ340" s="79"/>
      <c r="AR340" s="79"/>
      <c r="AS340" s="79"/>
      <c r="AT340" s="79"/>
      <c r="AU340" s="79"/>
      <c r="AV340" s="79"/>
      <c r="AW340" s="79"/>
    </row>
    <row r="341" spans="1:49" s="78" customFormat="1" ht="15.5">
      <c r="A341" s="119"/>
      <c r="B341" s="120"/>
      <c r="C341" s="121"/>
      <c r="D341" s="121"/>
      <c r="E341" s="121"/>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L341" s="79"/>
      <c r="AM341" s="79"/>
      <c r="AN341" s="79"/>
      <c r="AO341" s="79"/>
      <c r="AP341" s="79"/>
      <c r="AQ341" s="79"/>
      <c r="AR341" s="79"/>
      <c r="AS341" s="79"/>
      <c r="AT341" s="79"/>
      <c r="AU341" s="79"/>
      <c r="AV341" s="79"/>
      <c r="AW341" s="79"/>
    </row>
    <row r="342" spans="1:49" s="78" customFormat="1" ht="15.5">
      <c r="A342" s="119"/>
      <c r="B342" s="120"/>
      <c r="C342" s="121"/>
      <c r="D342" s="121"/>
      <c r="E342" s="121"/>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L342" s="79"/>
      <c r="AM342" s="79"/>
      <c r="AN342" s="79"/>
      <c r="AO342" s="79"/>
      <c r="AP342" s="79"/>
      <c r="AQ342" s="79"/>
      <c r="AR342" s="79"/>
      <c r="AS342" s="79"/>
      <c r="AT342" s="79"/>
      <c r="AU342" s="79"/>
      <c r="AV342" s="79"/>
      <c r="AW342" s="79"/>
    </row>
    <row r="343" spans="1:49" s="78" customFormat="1" ht="15.5">
      <c r="A343" s="119"/>
      <c r="B343" s="120"/>
      <c r="C343" s="121"/>
      <c r="D343" s="121"/>
      <c r="E343" s="121"/>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L343" s="79"/>
      <c r="AM343" s="79"/>
      <c r="AN343" s="79"/>
      <c r="AO343" s="79"/>
      <c r="AP343" s="79"/>
      <c r="AQ343" s="79"/>
      <c r="AR343" s="79"/>
      <c r="AS343" s="79"/>
      <c r="AT343" s="79"/>
      <c r="AU343" s="79"/>
      <c r="AV343" s="79"/>
      <c r="AW343" s="79"/>
    </row>
    <row r="344" spans="1:49" s="78" customFormat="1" ht="15.5">
      <c r="A344" s="119"/>
      <c r="B344" s="120"/>
      <c r="C344" s="121"/>
      <c r="D344" s="121"/>
      <c r="E344" s="121"/>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L344" s="79"/>
      <c r="AM344" s="79"/>
      <c r="AN344" s="79"/>
      <c r="AO344" s="79"/>
      <c r="AP344" s="79"/>
      <c r="AQ344" s="79"/>
      <c r="AR344" s="79"/>
      <c r="AS344" s="79"/>
      <c r="AT344" s="79"/>
      <c r="AU344" s="79"/>
      <c r="AV344" s="79"/>
      <c r="AW344" s="79"/>
    </row>
    <row r="345" spans="1:49" s="78" customFormat="1" ht="15.5">
      <c r="A345" s="119"/>
      <c r="B345" s="120"/>
      <c r="C345" s="121"/>
      <c r="D345" s="121"/>
      <c r="E345" s="121"/>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L345" s="79"/>
      <c r="AM345" s="79"/>
      <c r="AN345" s="79"/>
      <c r="AO345" s="79"/>
      <c r="AP345" s="79"/>
      <c r="AQ345" s="79"/>
      <c r="AR345" s="79"/>
      <c r="AS345" s="79"/>
      <c r="AT345" s="79"/>
      <c r="AU345" s="79"/>
      <c r="AV345" s="79"/>
      <c r="AW345" s="79"/>
    </row>
    <row r="346" spans="1:49" s="78" customFormat="1" ht="15.5">
      <c r="A346" s="119"/>
      <c r="B346" s="120"/>
      <c r="C346" s="121"/>
      <c r="D346" s="121"/>
      <c r="E346" s="121"/>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L346" s="79"/>
      <c r="AM346" s="79"/>
      <c r="AN346" s="79"/>
      <c r="AO346" s="79"/>
      <c r="AP346" s="79"/>
      <c r="AQ346" s="79"/>
      <c r="AR346" s="79"/>
      <c r="AS346" s="79"/>
      <c r="AT346" s="79"/>
      <c r="AU346" s="79"/>
      <c r="AV346" s="79"/>
      <c r="AW346" s="79"/>
    </row>
    <row r="347" spans="1:49" s="78" customFormat="1" ht="15.5">
      <c r="A347" s="119"/>
      <c r="B347" s="120"/>
      <c r="C347" s="121"/>
      <c r="D347" s="121"/>
      <c r="E347" s="121"/>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L347" s="79"/>
      <c r="AM347" s="79"/>
      <c r="AN347" s="79"/>
      <c r="AO347" s="79"/>
      <c r="AP347" s="79"/>
      <c r="AQ347" s="79"/>
      <c r="AR347" s="79"/>
      <c r="AS347" s="79"/>
      <c r="AT347" s="79"/>
      <c r="AU347" s="79"/>
      <c r="AV347" s="79"/>
      <c r="AW347" s="79"/>
    </row>
    <row r="348" spans="1:49" s="78" customFormat="1" ht="15.5">
      <c r="A348" s="119"/>
      <c r="B348" s="120"/>
      <c r="C348" s="121"/>
      <c r="D348" s="121"/>
      <c r="E348" s="121"/>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L348" s="79"/>
      <c r="AM348" s="79"/>
      <c r="AN348" s="79"/>
      <c r="AO348" s="79"/>
      <c r="AP348" s="79"/>
      <c r="AQ348" s="79"/>
      <c r="AR348" s="79"/>
      <c r="AS348" s="79"/>
      <c r="AT348" s="79"/>
      <c r="AU348" s="79"/>
      <c r="AV348" s="79"/>
      <c r="AW348" s="79"/>
    </row>
    <row r="349" spans="1:49" s="78" customFormat="1" ht="15.5">
      <c r="A349" s="119"/>
      <c r="B349" s="120"/>
      <c r="C349" s="121"/>
      <c r="D349" s="121"/>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L349" s="79"/>
      <c r="AM349" s="79"/>
      <c r="AN349" s="79"/>
      <c r="AO349" s="79"/>
      <c r="AP349" s="79"/>
      <c r="AQ349" s="79"/>
      <c r="AR349" s="79"/>
      <c r="AS349" s="79"/>
      <c r="AT349" s="79"/>
      <c r="AU349" s="79"/>
      <c r="AV349" s="79"/>
      <c r="AW349" s="79"/>
    </row>
    <row r="350" spans="1:49" s="78" customFormat="1" ht="15.5">
      <c r="A350" s="119"/>
      <c r="B350" s="120"/>
      <c r="C350" s="121"/>
      <c r="D350" s="121"/>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L350" s="79"/>
      <c r="AM350" s="79"/>
      <c r="AN350" s="79"/>
      <c r="AO350" s="79"/>
      <c r="AP350" s="79"/>
      <c r="AQ350" s="79"/>
      <c r="AR350" s="79"/>
      <c r="AS350" s="79"/>
      <c r="AT350" s="79"/>
      <c r="AU350" s="79"/>
      <c r="AV350" s="79"/>
      <c r="AW350" s="79"/>
    </row>
    <row r="351" spans="1:49" s="78" customFormat="1" ht="15.5">
      <c r="A351" s="119"/>
      <c r="B351" s="120"/>
      <c r="C351" s="121"/>
      <c r="D351" s="121"/>
      <c r="E351" s="121"/>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L351" s="79"/>
      <c r="AM351" s="79"/>
      <c r="AN351" s="79"/>
      <c r="AO351" s="79"/>
      <c r="AP351" s="79"/>
      <c r="AQ351" s="79"/>
      <c r="AR351" s="79"/>
      <c r="AS351" s="79"/>
      <c r="AT351" s="79"/>
      <c r="AU351" s="79"/>
      <c r="AV351" s="79"/>
      <c r="AW351" s="79"/>
    </row>
    <row r="352" spans="1:49" s="78" customFormat="1" ht="15.5">
      <c r="A352" s="119"/>
      <c r="B352" s="120"/>
      <c r="C352" s="121"/>
      <c r="D352" s="121"/>
      <c r="E352" s="121"/>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L352" s="79"/>
      <c r="AM352" s="79"/>
      <c r="AN352" s="79"/>
      <c r="AO352" s="79"/>
      <c r="AP352" s="79"/>
      <c r="AQ352" s="79"/>
      <c r="AR352" s="79"/>
      <c r="AS352" s="79"/>
      <c r="AT352" s="79"/>
      <c r="AU352" s="79"/>
      <c r="AV352" s="79"/>
      <c r="AW352" s="79"/>
    </row>
    <row r="353" spans="1:49" s="78" customFormat="1" ht="15.5">
      <c r="A353" s="119"/>
      <c r="B353" s="120"/>
      <c r="C353" s="121"/>
      <c r="D353" s="121"/>
      <c r="E353" s="121"/>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L353" s="79"/>
      <c r="AM353" s="79"/>
      <c r="AN353" s="79"/>
      <c r="AO353" s="79"/>
      <c r="AP353" s="79"/>
      <c r="AQ353" s="79"/>
      <c r="AR353" s="79"/>
      <c r="AS353" s="79"/>
      <c r="AT353" s="79"/>
      <c r="AU353" s="79"/>
      <c r="AV353" s="79"/>
      <c r="AW353" s="79"/>
    </row>
    <row r="354" spans="1:49" s="78" customFormat="1" ht="15.5">
      <c r="A354" s="119"/>
      <c r="B354" s="120"/>
      <c r="C354" s="121"/>
      <c r="D354" s="121"/>
      <c r="E354" s="121"/>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L354" s="79"/>
      <c r="AM354" s="79"/>
      <c r="AN354" s="79"/>
      <c r="AO354" s="79"/>
      <c r="AP354" s="79"/>
      <c r="AQ354" s="79"/>
      <c r="AR354" s="79"/>
      <c r="AS354" s="79"/>
      <c r="AT354" s="79"/>
      <c r="AU354" s="79"/>
      <c r="AV354" s="79"/>
      <c r="AW354" s="79"/>
    </row>
    <row r="355" spans="1:49" s="78" customFormat="1" ht="15.5">
      <c r="A355" s="119"/>
      <c r="B355" s="120"/>
      <c r="C355" s="121"/>
      <c r="D355" s="121"/>
      <c r="E355" s="121"/>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L355" s="79"/>
      <c r="AM355" s="79"/>
      <c r="AN355" s="79"/>
      <c r="AO355" s="79"/>
      <c r="AP355" s="79"/>
      <c r="AQ355" s="79"/>
      <c r="AR355" s="79"/>
      <c r="AS355" s="79"/>
      <c r="AT355" s="79"/>
      <c r="AU355" s="79"/>
      <c r="AV355" s="79"/>
      <c r="AW355" s="79"/>
    </row>
    <row r="356" spans="1:49" s="78" customFormat="1" ht="15.5">
      <c r="A356" s="119"/>
      <c r="B356" s="120"/>
      <c r="C356" s="121"/>
      <c r="D356" s="121"/>
      <c r="E356" s="121"/>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L356" s="79"/>
      <c r="AM356" s="79"/>
      <c r="AN356" s="79"/>
      <c r="AO356" s="79"/>
      <c r="AP356" s="79"/>
      <c r="AQ356" s="79"/>
      <c r="AR356" s="79"/>
      <c r="AS356" s="79"/>
      <c r="AT356" s="79"/>
      <c r="AU356" s="79"/>
      <c r="AV356" s="79"/>
      <c r="AW356" s="79"/>
    </row>
    <row r="357" spans="1:49" s="78" customFormat="1" ht="15.5">
      <c r="A357" s="119"/>
      <c r="B357" s="120"/>
      <c r="C357" s="121"/>
      <c r="D357" s="121"/>
      <c r="E357" s="121"/>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L357" s="79"/>
      <c r="AM357" s="79"/>
      <c r="AN357" s="79"/>
      <c r="AO357" s="79"/>
      <c r="AP357" s="79"/>
      <c r="AQ357" s="79"/>
      <c r="AR357" s="79"/>
      <c r="AS357" s="79"/>
      <c r="AT357" s="79"/>
      <c r="AU357" s="79"/>
      <c r="AV357" s="79"/>
      <c r="AW357" s="79"/>
    </row>
    <row r="358" spans="1:49" s="78" customFormat="1" ht="15.5">
      <c r="A358" s="119"/>
      <c r="B358" s="120"/>
      <c r="C358" s="121"/>
      <c r="D358" s="121"/>
      <c r="E358" s="121"/>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L358" s="79"/>
      <c r="AM358" s="79"/>
      <c r="AN358" s="79"/>
      <c r="AO358" s="79"/>
      <c r="AP358" s="79"/>
      <c r="AQ358" s="79"/>
      <c r="AR358" s="79"/>
      <c r="AS358" s="79"/>
      <c r="AT358" s="79"/>
      <c r="AU358" s="79"/>
      <c r="AV358" s="79"/>
      <c r="AW358" s="79"/>
    </row>
    <row r="359" spans="1:49" s="78" customFormat="1" ht="15.5">
      <c r="A359" s="119"/>
      <c r="B359" s="120"/>
      <c r="C359" s="121"/>
      <c r="D359" s="121"/>
      <c r="E359" s="121"/>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L359" s="79"/>
      <c r="AM359" s="79"/>
      <c r="AN359" s="79"/>
      <c r="AO359" s="79"/>
      <c r="AP359" s="79"/>
      <c r="AQ359" s="79"/>
      <c r="AR359" s="79"/>
      <c r="AS359" s="79"/>
      <c r="AT359" s="79"/>
      <c r="AU359" s="79"/>
      <c r="AV359" s="79"/>
      <c r="AW359" s="79"/>
    </row>
    <row r="360" spans="1:49" s="78" customFormat="1" ht="15.5">
      <c r="A360" s="119"/>
      <c r="B360" s="120"/>
      <c r="C360" s="121"/>
      <c r="D360" s="121"/>
      <c r="E360" s="121"/>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L360" s="79"/>
      <c r="AM360" s="79"/>
      <c r="AN360" s="79"/>
      <c r="AO360" s="79"/>
      <c r="AP360" s="79"/>
      <c r="AQ360" s="79"/>
      <c r="AR360" s="79"/>
      <c r="AS360" s="79"/>
      <c r="AT360" s="79"/>
      <c r="AU360" s="79"/>
      <c r="AV360" s="79"/>
      <c r="AW360" s="79"/>
    </row>
    <row r="361" spans="1:49" s="78" customFormat="1" ht="15.5">
      <c r="A361" s="119"/>
      <c r="B361" s="120"/>
      <c r="C361" s="121"/>
      <c r="D361" s="121"/>
      <c r="E361" s="121"/>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L361" s="79"/>
      <c r="AM361" s="79"/>
      <c r="AN361" s="79"/>
      <c r="AO361" s="79"/>
      <c r="AP361" s="79"/>
      <c r="AQ361" s="79"/>
      <c r="AR361" s="79"/>
      <c r="AS361" s="79"/>
      <c r="AT361" s="79"/>
      <c r="AU361" s="79"/>
      <c r="AV361" s="79"/>
      <c r="AW361" s="79"/>
    </row>
    <row r="362" spans="1:49" s="78" customFormat="1" ht="15.5">
      <c r="A362" s="119"/>
      <c r="B362" s="120"/>
      <c r="C362" s="121"/>
      <c r="D362" s="121"/>
      <c r="E362" s="121"/>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L362" s="79"/>
      <c r="AM362" s="79"/>
      <c r="AN362" s="79"/>
      <c r="AO362" s="79"/>
      <c r="AP362" s="79"/>
      <c r="AQ362" s="79"/>
      <c r="AR362" s="79"/>
      <c r="AS362" s="79"/>
      <c r="AT362" s="79"/>
      <c r="AU362" s="79"/>
      <c r="AV362" s="79"/>
      <c r="AW362" s="79"/>
    </row>
    <row r="363" spans="1:49" s="78" customFormat="1" ht="15.5">
      <c r="A363" s="119"/>
      <c r="B363" s="120"/>
      <c r="C363" s="121"/>
      <c r="D363" s="121"/>
      <c r="E363" s="121"/>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L363" s="79"/>
      <c r="AM363" s="79"/>
      <c r="AN363" s="79"/>
      <c r="AO363" s="79"/>
      <c r="AP363" s="79"/>
      <c r="AQ363" s="79"/>
      <c r="AR363" s="79"/>
      <c r="AS363" s="79"/>
      <c r="AT363" s="79"/>
      <c r="AU363" s="79"/>
      <c r="AV363" s="79"/>
      <c r="AW363" s="79"/>
    </row>
    <row r="364" spans="1:49" s="78" customFormat="1" ht="15.5">
      <c r="A364" s="119"/>
      <c r="B364" s="120"/>
      <c r="C364" s="121"/>
      <c r="D364" s="121"/>
      <c r="E364" s="121"/>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L364" s="79"/>
      <c r="AM364" s="79"/>
      <c r="AN364" s="79"/>
      <c r="AO364" s="79"/>
      <c r="AP364" s="79"/>
      <c r="AQ364" s="79"/>
      <c r="AR364" s="79"/>
      <c r="AS364" s="79"/>
      <c r="AT364" s="79"/>
      <c r="AU364" s="79"/>
      <c r="AV364" s="79"/>
      <c r="AW364" s="79"/>
    </row>
    <row r="365" spans="1:49" s="78" customFormat="1" ht="15.5">
      <c r="A365" s="119"/>
      <c r="B365" s="120"/>
      <c r="C365" s="121"/>
      <c r="D365" s="121"/>
      <c r="E365" s="121"/>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L365" s="79"/>
      <c r="AM365" s="79"/>
      <c r="AN365" s="79"/>
      <c r="AO365" s="79"/>
      <c r="AP365" s="79"/>
      <c r="AQ365" s="79"/>
      <c r="AR365" s="79"/>
      <c r="AS365" s="79"/>
      <c r="AT365" s="79"/>
      <c r="AU365" s="79"/>
      <c r="AV365" s="79"/>
      <c r="AW365" s="79"/>
    </row>
    <row r="366" spans="1:49" s="78" customFormat="1" ht="15.5">
      <c r="A366" s="119"/>
      <c r="B366" s="120"/>
      <c r="C366" s="121"/>
      <c r="D366" s="121"/>
      <c r="E366" s="121"/>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L366" s="79"/>
      <c r="AM366" s="79"/>
      <c r="AN366" s="79"/>
      <c r="AO366" s="79"/>
      <c r="AP366" s="79"/>
      <c r="AQ366" s="79"/>
      <c r="AR366" s="79"/>
      <c r="AS366" s="79"/>
      <c r="AT366" s="79"/>
      <c r="AU366" s="79"/>
      <c r="AV366" s="79"/>
      <c r="AW366" s="79"/>
    </row>
    <row r="367" spans="1:49" s="78" customFormat="1" ht="15.5">
      <c r="A367" s="119"/>
      <c r="B367" s="120"/>
      <c r="C367" s="121"/>
      <c r="D367" s="121"/>
      <c r="E367" s="121"/>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L367" s="79"/>
      <c r="AM367" s="79"/>
      <c r="AN367" s="79"/>
      <c r="AO367" s="79"/>
      <c r="AP367" s="79"/>
      <c r="AQ367" s="79"/>
      <c r="AR367" s="79"/>
      <c r="AS367" s="79"/>
      <c r="AT367" s="79"/>
      <c r="AU367" s="79"/>
      <c r="AV367" s="79"/>
      <c r="AW367" s="79"/>
    </row>
    <row r="368" spans="1:49" s="78" customFormat="1" ht="15.5">
      <c r="A368" s="119"/>
      <c r="B368" s="120"/>
      <c r="C368" s="121"/>
      <c r="D368" s="12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L368" s="79"/>
      <c r="AM368" s="79"/>
      <c r="AN368" s="79"/>
      <c r="AO368" s="79"/>
      <c r="AP368" s="79"/>
      <c r="AQ368" s="79"/>
      <c r="AR368" s="79"/>
      <c r="AS368" s="79"/>
      <c r="AT368" s="79"/>
      <c r="AU368" s="79"/>
      <c r="AV368" s="79"/>
      <c r="AW368" s="79"/>
    </row>
    <row r="369" spans="1:49" s="78" customFormat="1" ht="15.5">
      <c r="A369" s="119"/>
      <c r="B369" s="120"/>
      <c r="C369" s="121"/>
      <c r="D369" s="121"/>
      <c r="E369" s="12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L369" s="79"/>
      <c r="AM369" s="79"/>
      <c r="AN369" s="79"/>
      <c r="AO369" s="79"/>
      <c r="AP369" s="79"/>
      <c r="AQ369" s="79"/>
      <c r="AR369" s="79"/>
      <c r="AS369" s="79"/>
      <c r="AT369" s="79"/>
      <c r="AU369" s="79"/>
      <c r="AV369" s="79"/>
      <c r="AW369" s="79"/>
    </row>
    <row r="370" spans="1:49" s="78" customFormat="1" ht="15.5">
      <c r="A370" s="119"/>
      <c r="B370" s="120"/>
      <c r="C370" s="121"/>
      <c r="D370" s="121"/>
      <c r="E370" s="121"/>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L370" s="79"/>
      <c r="AM370" s="79"/>
      <c r="AN370" s="79"/>
      <c r="AO370" s="79"/>
      <c r="AP370" s="79"/>
      <c r="AQ370" s="79"/>
      <c r="AR370" s="79"/>
      <c r="AS370" s="79"/>
      <c r="AT370" s="79"/>
      <c r="AU370" s="79"/>
      <c r="AV370" s="79"/>
      <c r="AW370" s="79"/>
    </row>
    <row r="371" spans="1:49" s="78" customFormat="1" ht="15.5">
      <c r="A371" s="119"/>
      <c r="B371" s="120"/>
      <c r="C371" s="121"/>
      <c r="D371" s="121"/>
      <c r="E371" s="121"/>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L371" s="79"/>
      <c r="AM371" s="79"/>
      <c r="AN371" s="79"/>
      <c r="AO371" s="79"/>
      <c r="AP371" s="79"/>
      <c r="AQ371" s="79"/>
      <c r="AR371" s="79"/>
      <c r="AS371" s="79"/>
      <c r="AT371" s="79"/>
      <c r="AU371" s="79"/>
      <c r="AV371" s="79"/>
      <c r="AW371" s="79"/>
    </row>
  </sheetData>
  <mergeCells count="51">
    <mergeCell ref="A1:N1"/>
    <mergeCell ref="AA1:AK1"/>
    <mergeCell ref="A2:N2"/>
    <mergeCell ref="AA2:AK2"/>
    <mergeCell ref="A3:AK3"/>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J8:J9"/>
    <mergeCell ref="Z6:AB7"/>
    <mergeCell ref="AC6:AD7"/>
    <mergeCell ref="AE6:AG7"/>
    <mergeCell ref="AH6:AJ7"/>
    <mergeCell ref="W6:Y7"/>
    <mergeCell ref="U6:V7"/>
    <mergeCell ref="Z8:Z9"/>
    <mergeCell ref="K8:N8"/>
    <mergeCell ref="O8:O9"/>
    <mergeCell ref="P8:P9"/>
    <mergeCell ref="Q8:Q9"/>
    <mergeCell ref="R8:R9"/>
    <mergeCell ref="S8:S9"/>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tabColor rgb="FF92D050"/>
    <pageSetUpPr fitToPage="1"/>
  </sheetPr>
  <dimension ref="A1:AC375"/>
  <sheetViews>
    <sheetView zoomScale="85" zoomScaleNormal="85" workbookViewId="0">
      <selection activeCell="A2" sqref="A2:H2"/>
    </sheetView>
  </sheetViews>
  <sheetFormatPr defaultColWidth="9.1796875" defaultRowHeight="18"/>
  <cols>
    <col min="1" max="1" width="5.1796875" style="39" customWidth="1"/>
    <col min="2" max="2" width="22.453125" style="40" customWidth="1"/>
    <col min="3" max="3" width="14.81640625" style="43" customWidth="1"/>
    <col min="4" max="12" width="14.81640625" style="3" customWidth="1"/>
    <col min="13" max="14" width="17.453125" style="3" hidden="1" customWidth="1"/>
    <col min="15" max="16" width="13.7265625" style="3" hidden="1" customWidth="1"/>
    <col min="17" max="17" width="13.453125" style="3" customWidth="1"/>
    <col min="18" max="16384" width="9.1796875" style="13"/>
  </cols>
  <sheetData>
    <row r="1" spans="1:22" ht="29.5" customHeight="1">
      <c r="A1" s="1387" t="s">
        <v>148</v>
      </c>
      <c r="B1" s="1387"/>
      <c r="C1" s="1387"/>
      <c r="D1" s="1387"/>
      <c r="E1" s="1387"/>
      <c r="F1" s="1387"/>
      <c r="G1" s="1387"/>
      <c r="H1" s="1387"/>
      <c r="I1" s="1411" t="s">
        <v>0</v>
      </c>
      <c r="J1" s="1411"/>
      <c r="K1" s="1411"/>
      <c r="L1" s="1411"/>
      <c r="M1" s="1411"/>
      <c r="N1" s="1411"/>
      <c r="O1" s="2"/>
      <c r="P1" s="2"/>
      <c r="Q1" s="2"/>
      <c r="R1" s="2"/>
    </row>
    <row r="2" spans="1:22" ht="31.9" customHeight="1">
      <c r="A2" s="1388" t="s">
        <v>149</v>
      </c>
      <c r="B2" s="1388"/>
      <c r="C2" s="1388"/>
      <c r="D2" s="1388"/>
      <c r="E2" s="1388"/>
      <c r="F2" s="1388"/>
      <c r="G2" s="1388"/>
      <c r="H2" s="1388"/>
      <c r="I2" s="1412" t="s">
        <v>56</v>
      </c>
      <c r="J2" s="1412"/>
      <c r="K2" s="1412"/>
      <c r="L2" s="1412"/>
      <c r="M2" s="1412"/>
      <c r="N2" s="1412"/>
      <c r="O2" s="2"/>
      <c r="P2" s="2"/>
      <c r="Q2" s="2"/>
      <c r="R2" s="2"/>
    </row>
    <row r="3" spans="1:22" ht="32.5" customHeight="1">
      <c r="A3" s="1452" t="s">
        <v>57</v>
      </c>
      <c r="B3" s="1452"/>
      <c r="C3" s="1452"/>
      <c r="D3" s="1452"/>
      <c r="E3" s="1452"/>
      <c r="F3" s="1452"/>
      <c r="G3" s="1452"/>
      <c r="H3" s="1452"/>
      <c r="I3" s="1452"/>
      <c r="J3" s="1452"/>
      <c r="K3" s="1452"/>
      <c r="L3" s="1452"/>
      <c r="M3" s="1452"/>
      <c r="N3" s="1452"/>
      <c r="O3" s="1452"/>
      <c r="P3" s="1452"/>
      <c r="Q3" s="1452"/>
      <c r="R3" s="126"/>
      <c r="S3" s="126"/>
      <c r="T3" s="126"/>
      <c r="U3" s="126"/>
      <c r="V3" s="126"/>
    </row>
    <row r="4" spans="1:22" ht="34.15" customHeight="1">
      <c r="A4" s="1451" t="s">
        <v>150</v>
      </c>
      <c r="B4" s="1451"/>
      <c r="C4" s="1451"/>
      <c r="D4" s="1451"/>
      <c r="E4" s="1451"/>
      <c r="F4" s="1451"/>
      <c r="G4" s="1451"/>
      <c r="H4" s="1451"/>
      <c r="I4" s="1451"/>
      <c r="J4" s="1451"/>
      <c r="K4" s="1451"/>
      <c r="L4" s="1451"/>
      <c r="M4" s="1451"/>
      <c r="N4" s="1451"/>
      <c r="O4" s="1451"/>
      <c r="P4" s="1451"/>
      <c r="Q4" s="1451"/>
    </row>
    <row r="5" spans="1:22" s="15" customFormat="1" ht="30" customHeight="1">
      <c r="A5" s="1450" t="s">
        <v>3</v>
      </c>
      <c r="B5" s="1450"/>
      <c r="C5" s="1450"/>
      <c r="D5" s="1450"/>
      <c r="E5" s="1450"/>
      <c r="F5" s="1450"/>
      <c r="G5" s="1450"/>
      <c r="H5" s="1450"/>
      <c r="I5" s="1450"/>
      <c r="J5" s="1450"/>
      <c r="K5" s="1450"/>
      <c r="L5" s="1450"/>
      <c r="M5" s="1450"/>
      <c r="N5" s="1450"/>
      <c r="O5" s="1450"/>
      <c r="P5" s="1450"/>
      <c r="Q5" s="1450"/>
      <c r="R5" s="13"/>
    </row>
    <row r="6" spans="1:22" s="129" customFormat="1" ht="20.25" customHeight="1">
      <c r="A6" s="1371" t="s">
        <v>29</v>
      </c>
      <c r="B6" s="1371" t="s">
        <v>30</v>
      </c>
      <c r="C6" s="1371" t="s">
        <v>33</v>
      </c>
      <c r="D6" s="1360" t="s">
        <v>151</v>
      </c>
      <c r="E6" s="1445" t="s">
        <v>152</v>
      </c>
      <c r="F6" s="1446"/>
      <c r="G6" s="1446"/>
      <c r="H6" s="1446"/>
      <c r="I6" s="1445" t="s">
        <v>36</v>
      </c>
      <c r="J6" s="1446"/>
      <c r="K6" s="1446"/>
      <c r="L6" s="1446"/>
      <c r="M6" s="127"/>
      <c r="N6" s="127"/>
      <c r="O6" s="127"/>
      <c r="P6" s="128"/>
      <c r="Q6" s="1371" t="s">
        <v>8</v>
      </c>
      <c r="R6" s="1444"/>
      <c r="S6" s="1445" t="s">
        <v>153</v>
      </c>
      <c r="T6" s="1446"/>
      <c r="U6" s="1446"/>
      <c r="V6" s="1446"/>
    </row>
    <row r="7" spans="1:22" s="16" customFormat="1" ht="14.25" customHeight="1">
      <c r="A7" s="1372"/>
      <c r="B7" s="1372"/>
      <c r="C7" s="1372"/>
      <c r="D7" s="1368"/>
      <c r="E7" s="1447"/>
      <c r="F7" s="1448"/>
      <c r="G7" s="1448"/>
      <c r="H7" s="1448"/>
      <c r="I7" s="1447"/>
      <c r="J7" s="1448"/>
      <c r="K7" s="1448"/>
      <c r="L7" s="1448"/>
      <c r="M7" s="1367" t="s">
        <v>154</v>
      </c>
      <c r="N7" s="1367"/>
      <c r="O7" s="1367"/>
      <c r="P7" s="1367"/>
      <c r="Q7" s="1372"/>
      <c r="R7" s="1444"/>
      <c r="S7" s="1447"/>
      <c r="T7" s="1448"/>
      <c r="U7" s="1448"/>
      <c r="V7" s="1448"/>
    </row>
    <row r="8" spans="1:22" s="16" customFormat="1" ht="65.25" customHeight="1">
      <c r="A8" s="1372"/>
      <c r="B8" s="1372"/>
      <c r="C8" s="1372"/>
      <c r="D8" s="1368"/>
      <c r="E8" s="1367" t="s">
        <v>155</v>
      </c>
      <c r="F8" s="1367"/>
      <c r="G8" s="1367" t="s">
        <v>156</v>
      </c>
      <c r="H8" s="1367" t="s">
        <v>157</v>
      </c>
      <c r="I8" s="1367" t="s">
        <v>155</v>
      </c>
      <c r="J8" s="1367"/>
      <c r="K8" s="1367" t="s">
        <v>156</v>
      </c>
      <c r="L8" s="1367" t="s">
        <v>157</v>
      </c>
      <c r="M8" s="1367" t="s">
        <v>158</v>
      </c>
      <c r="N8" s="1367"/>
      <c r="O8" s="1367" t="s">
        <v>156</v>
      </c>
      <c r="P8" s="1367" t="s">
        <v>157</v>
      </c>
      <c r="Q8" s="1372"/>
      <c r="R8" s="1444"/>
      <c r="S8" s="1367" t="s">
        <v>155</v>
      </c>
      <c r="T8" s="1367"/>
      <c r="U8" s="1367" t="s">
        <v>156</v>
      </c>
      <c r="V8" s="1367" t="s">
        <v>157</v>
      </c>
    </row>
    <row r="9" spans="1:22" s="16" customFormat="1" ht="52.5" customHeight="1">
      <c r="A9" s="1373"/>
      <c r="B9" s="1373"/>
      <c r="C9" s="1373"/>
      <c r="D9" s="1361"/>
      <c r="E9" s="44" t="s">
        <v>159</v>
      </c>
      <c r="F9" s="44" t="s">
        <v>160</v>
      </c>
      <c r="G9" s="1367"/>
      <c r="H9" s="1367"/>
      <c r="I9" s="44" t="s">
        <v>159</v>
      </c>
      <c r="J9" s="44" t="s">
        <v>160</v>
      </c>
      <c r="K9" s="1367"/>
      <c r="L9" s="1367"/>
      <c r="M9" s="44" t="s">
        <v>159</v>
      </c>
      <c r="N9" s="44" t="s">
        <v>160</v>
      </c>
      <c r="O9" s="1367"/>
      <c r="P9" s="1367"/>
      <c r="Q9" s="1373"/>
      <c r="R9" s="37"/>
      <c r="S9" s="44" t="s">
        <v>159</v>
      </c>
      <c r="T9" s="44" t="s">
        <v>160</v>
      </c>
      <c r="U9" s="1367"/>
      <c r="V9" s="1367"/>
    </row>
    <row r="10" spans="1:22" s="19" customFormat="1" ht="21.4" customHeight="1">
      <c r="A10" s="18">
        <v>1</v>
      </c>
      <c r="B10" s="18">
        <v>2</v>
      </c>
      <c r="C10" s="18">
        <v>3</v>
      </c>
      <c r="D10" s="18">
        <v>4</v>
      </c>
      <c r="E10" s="18">
        <v>5</v>
      </c>
      <c r="F10" s="18">
        <v>6</v>
      </c>
      <c r="G10" s="18">
        <v>7</v>
      </c>
      <c r="H10" s="18">
        <v>8</v>
      </c>
      <c r="I10" s="18">
        <v>9</v>
      </c>
      <c r="J10" s="18">
        <v>10</v>
      </c>
      <c r="K10" s="18">
        <v>11</v>
      </c>
      <c r="L10" s="18">
        <v>12</v>
      </c>
      <c r="M10" s="18">
        <v>9</v>
      </c>
      <c r="N10" s="18">
        <v>10</v>
      </c>
      <c r="O10" s="18">
        <v>11</v>
      </c>
      <c r="P10" s="18">
        <v>12</v>
      </c>
      <c r="Q10" s="18">
        <v>13</v>
      </c>
    </row>
    <row r="11" spans="1:22" ht="36.75" customHeight="1">
      <c r="A11" s="32"/>
      <c r="B11" s="23" t="s">
        <v>14</v>
      </c>
      <c r="C11" s="33"/>
      <c r="D11" s="34"/>
      <c r="E11" s="34"/>
      <c r="F11" s="34"/>
      <c r="G11" s="34"/>
      <c r="H11" s="34"/>
      <c r="I11" s="34"/>
      <c r="J11" s="34"/>
      <c r="K11" s="34"/>
      <c r="L11" s="34"/>
      <c r="M11" s="34"/>
      <c r="N11" s="34"/>
      <c r="O11" s="34"/>
      <c r="P11" s="34"/>
      <c r="Q11" s="34"/>
    </row>
    <row r="12" spans="1:22" s="25" customFormat="1" ht="36.75" customHeight="1">
      <c r="A12" s="29" t="s">
        <v>44</v>
      </c>
      <c r="B12" s="30" t="s">
        <v>45</v>
      </c>
      <c r="C12" s="23"/>
      <c r="D12" s="24"/>
      <c r="E12" s="24"/>
      <c r="F12" s="24"/>
      <c r="G12" s="24"/>
      <c r="H12" s="24"/>
      <c r="I12" s="24"/>
      <c r="J12" s="24"/>
      <c r="K12" s="24"/>
      <c r="L12" s="24"/>
      <c r="M12" s="24"/>
      <c r="N12" s="24"/>
      <c r="O12" s="24"/>
      <c r="P12" s="24"/>
      <c r="Q12" s="24"/>
    </row>
    <row r="13" spans="1:22" s="25" customFormat="1" ht="36.75" customHeight="1">
      <c r="A13" s="29" t="s">
        <v>46</v>
      </c>
      <c r="B13" s="30" t="s">
        <v>45</v>
      </c>
      <c r="C13" s="23"/>
      <c r="D13" s="24"/>
      <c r="E13" s="24"/>
      <c r="F13" s="24"/>
      <c r="G13" s="24"/>
      <c r="H13" s="24"/>
      <c r="I13" s="24"/>
      <c r="J13" s="24"/>
      <c r="K13" s="24"/>
      <c r="L13" s="24"/>
      <c r="M13" s="24"/>
      <c r="N13" s="24"/>
      <c r="O13" s="24"/>
      <c r="P13" s="24"/>
      <c r="Q13" s="24"/>
    </row>
    <row r="14" spans="1:22" s="25" customFormat="1" ht="36.75" customHeight="1">
      <c r="A14" s="29" t="s">
        <v>47</v>
      </c>
      <c r="B14" s="31" t="s">
        <v>48</v>
      </c>
      <c r="C14" s="23"/>
      <c r="D14" s="24"/>
      <c r="E14" s="24"/>
      <c r="F14" s="24"/>
      <c r="G14" s="24"/>
      <c r="H14" s="24"/>
      <c r="I14" s="24"/>
      <c r="J14" s="24"/>
      <c r="K14" s="24"/>
      <c r="L14" s="24"/>
      <c r="M14" s="24"/>
      <c r="N14" s="24"/>
      <c r="O14" s="24"/>
      <c r="P14" s="24"/>
      <c r="Q14" s="24"/>
    </row>
    <row r="15" spans="1:22" s="25" customFormat="1" ht="8.25" customHeight="1">
      <c r="A15" s="130"/>
      <c r="B15" s="131"/>
      <c r="C15" s="132"/>
      <c r="D15" s="59"/>
      <c r="E15" s="59"/>
      <c r="F15" s="59"/>
      <c r="G15" s="59"/>
      <c r="H15" s="59"/>
      <c r="I15" s="59"/>
      <c r="J15" s="59"/>
      <c r="K15" s="59"/>
      <c r="L15" s="59"/>
      <c r="M15" s="59"/>
      <c r="N15" s="59"/>
      <c r="O15" s="59"/>
      <c r="P15" s="59"/>
      <c r="Q15" s="59"/>
    </row>
    <row r="16" spans="1:22" s="14" customFormat="1" ht="35.25" customHeight="1">
      <c r="A16" s="65"/>
      <c r="B16" s="1449" t="s">
        <v>95</v>
      </c>
      <c r="C16" s="1449"/>
      <c r="D16" s="1449"/>
      <c r="E16" s="1449"/>
      <c r="F16" s="1449"/>
      <c r="G16" s="1449"/>
      <c r="H16" s="1449"/>
      <c r="I16" s="1449"/>
      <c r="J16" s="1449"/>
      <c r="K16" s="1449"/>
      <c r="L16" s="1449"/>
      <c r="M16" s="1449"/>
      <c r="N16" s="1449"/>
      <c r="O16" s="1449"/>
      <c r="P16" s="1449"/>
      <c r="Q16" s="1449"/>
    </row>
    <row r="17" spans="1:17" ht="0.75" customHeight="1">
      <c r="A17" s="35"/>
      <c r="B17" s="36"/>
      <c r="C17" s="37"/>
      <c r="D17" s="38"/>
      <c r="E17" s="38"/>
      <c r="F17" s="38"/>
      <c r="G17" s="38"/>
      <c r="H17" s="38"/>
      <c r="I17" s="38"/>
      <c r="J17" s="38"/>
      <c r="K17" s="38"/>
      <c r="L17" s="38"/>
      <c r="M17" s="38"/>
      <c r="N17" s="38"/>
      <c r="O17" s="38"/>
      <c r="P17" s="38"/>
      <c r="Q17" s="38"/>
    </row>
    <row r="18" spans="1:17" s="133" customFormat="1" ht="25.5" customHeight="1">
      <c r="A18" s="130"/>
      <c r="B18" s="1396" t="s">
        <v>27</v>
      </c>
      <c r="C18" s="1396"/>
      <c r="D18" s="1396"/>
      <c r="E18" s="1396"/>
      <c r="F18" s="1396"/>
      <c r="G18" s="1396"/>
      <c r="H18" s="1396"/>
      <c r="I18" s="1396"/>
      <c r="J18" s="1396"/>
      <c r="K18" s="1396"/>
      <c r="L18" s="1396"/>
      <c r="M18" s="1396"/>
      <c r="N18" s="1396"/>
      <c r="O18" s="1396"/>
      <c r="P18" s="1396"/>
      <c r="Q18" s="1396"/>
    </row>
    <row r="19" spans="1:17" s="133" customFormat="1" ht="25.5" customHeight="1">
      <c r="A19" s="130"/>
      <c r="B19" s="134" t="s">
        <v>161</v>
      </c>
      <c r="C19" s="130"/>
      <c r="D19" s="130"/>
      <c r="E19" s="130"/>
      <c r="F19" s="130"/>
      <c r="G19" s="130"/>
      <c r="H19" s="130"/>
      <c r="I19" s="130"/>
      <c r="J19" s="130"/>
      <c r="K19" s="130"/>
      <c r="L19" s="130"/>
      <c r="M19" s="130"/>
      <c r="N19" s="130"/>
      <c r="O19" s="130"/>
      <c r="P19" s="130"/>
    </row>
    <row r="20" spans="1:17" s="133" customFormat="1" ht="25.5" customHeight="1">
      <c r="A20" s="130"/>
      <c r="B20" s="135"/>
      <c r="C20" s="130"/>
      <c r="D20" s="130"/>
      <c r="E20" s="130"/>
      <c r="F20" s="130"/>
      <c r="G20" s="130"/>
      <c r="H20" s="130"/>
      <c r="I20" s="130"/>
      <c r="J20" s="130"/>
      <c r="K20" s="130"/>
      <c r="L20" s="130"/>
      <c r="M20" s="130"/>
      <c r="N20" s="130"/>
      <c r="O20" s="130"/>
      <c r="P20" s="130"/>
    </row>
    <row r="21" spans="1:17" s="133" customFormat="1" ht="25.5" customHeight="1">
      <c r="A21" s="136"/>
    </row>
    <row r="22" spans="1:17" s="133" customFormat="1" ht="25.5" customHeight="1">
      <c r="A22" s="136"/>
      <c r="C22" s="136"/>
      <c r="D22" s="136"/>
      <c r="E22" s="136"/>
      <c r="F22" s="136"/>
      <c r="G22" s="136"/>
      <c r="H22" s="136"/>
      <c r="I22" s="136"/>
      <c r="J22" s="136"/>
      <c r="K22" s="136"/>
      <c r="L22" s="136"/>
      <c r="M22" s="136"/>
      <c r="N22" s="136"/>
      <c r="O22" s="136"/>
      <c r="P22" s="136"/>
    </row>
    <row r="23" spans="1:17" s="133" customFormat="1" ht="25.5" customHeight="1">
      <c r="A23" s="136"/>
      <c r="C23" s="136"/>
      <c r="D23" s="136"/>
      <c r="E23" s="136"/>
      <c r="F23" s="136"/>
      <c r="G23" s="136"/>
      <c r="H23" s="136"/>
      <c r="I23" s="136"/>
      <c r="J23" s="136"/>
      <c r="K23" s="136"/>
      <c r="L23" s="136"/>
      <c r="M23" s="136"/>
      <c r="N23" s="136"/>
      <c r="O23" s="136"/>
      <c r="P23" s="136"/>
    </row>
    <row r="24" spans="1:17" s="133" customFormat="1" ht="25.5" customHeight="1">
      <c r="A24" s="136"/>
      <c r="C24" s="136"/>
      <c r="D24" s="136"/>
      <c r="E24" s="136"/>
      <c r="F24" s="136"/>
      <c r="G24" s="136"/>
      <c r="H24" s="136"/>
      <c r="I24" s="136"/>
      <c r="J24" s="136"/>
      <c r="K24" s="136"/>
      <c r="L24" s="136"/>
      <c r="M24" s="136"/>
      <c r="N24" s="136"/>
      <c r="O24" s="136"/>
      <c r="P24" s="136"/>
    </row>
    <row r="25" spans="1:17" s="133" customFormat="1" ht="25.5" customHeight="1">
      <c r="A25" s="136"/>
      <c r="C25" s="136"/>
      <c r="D25" s="136"/>
      <c r="E25" s="136"/>
      <c r="F25" s="136"/>
      <c r="G25" s="136"/>
      <c r="H25" s="136"/>
      <c r="I25" s="136"/>
      <c r="J25" s="136"/>
      <c r="K25" s="136"/>
      <c r="L25" s="136"/>
      <c r="M25" s="136"/>
      <c r="N25" s="136"/>
      <c r="O25" s="136"/>
      <c r="P25" s="136"/>
    </row>
    <row r="26" spans="1:17" s="133" customFormat="1" ht="25.5" customHeight="1">
      <c r="A26" s="136"/>
      <c r="C26" s="136"/>
      <c r="D26" s="136"/>
      <c r="E26" s="136"/>
      <c r="F26" s="136"/>
      <c r="G26" s="136"/>
      <c r="H26" s="136"/>
      <c r="I26" s="136"/>
      <c r="J26" s="136"/>
      <c r="K26" s="136"/>
      <c r="L26" s="136"/>
      <c r="M26" s="136"/>
      <c r="N26" s="136"/>
      <c r="O26" s="136"/>
      <c r="P26" s="136"/>
    </row>
    <row r="27" spans="1:17" s="133" customFormat="1" ht="25.5" customHeight="1">
      <c r="A27" s="136"/>
      <c r="C27" s="136"/>
      <c r="D27" s="136"/>
      <c r="E27" s="136"/>
      <c r="F27" s="136"/>
      <c r="G27" s="136"/>
      <c r="H27" s="136"/>
      <c r="I27" s="136"/>
      <c r="J27" s="136"/>
      <c r="K27" s="136"/>
      <c r="L27" s="136"/>
      <c r="M27" s="136"/>
      <c r="N27" s="136"/>
      <c r="O27" s="136"/>
      <c r="P27" s="136"/>
    </row>
    <row r="28" spans="1:17" s="133" customFormat="1" ht="25.5" customHeight="1">
      <c r="A28" s="136"/>
      <c r="C28" s="136"/>
      <c r="D28" s="136"/>
      <c r="E28" s="136"/>
      <c r="F28" s="136"/>
      <c r="G28" s="136"/>
      <c r="H28" s="136"/>
      <c r="I28" s="136"/>
      <c r="J28" s="136"/>
      <c r="K28" s="136"/>
      <c r="L28" s="136"/>
      <c r="M28" s="136"/>
      <c r="N28" s="136"/>
      <c r="O28" s="136"/>
      <c r="P28" s="136"/>
    </row>
    <row r="29" spans="1:17" s="133" customFormat="1" ht="25.5" hidden="1" customHeight="1">
      <c r="A29" s="136"/>
      <c r="C29" s="136"/>
      <c r="D29" s="136"/>
      <c r="E29" s="136"/>
      <c r="F29" s="136"/>
      <c r="G29" s="136"/>
      <c r="H29" s="136"/>
      <c r="I29" s="136"/>
      <c r="J29" s="136"/>
      <c r="K29" s="136"/>
      <c r="L29" s="136"/>
      <c r="M29" s="136"/>
      <c r="N29" s="136"/>
      <c r="O29" s="136"/>
      <c r="P29" s="136"/>
    </row>
    <row r="30" spans="1:17" s="133" customFormat="1" ht="25.5" hidden="1" customHeight="1">
      <c r="A30" s="136"/>
      <c r="C30" s="136"/>
      <c r="D30" s="136"/>
      <c r="E30" s="136"/>
      <c r="F30" s="136"/>
      <c r="G30" s="136"/>
      <c r="H30" s="136"/>
      <c r="I30" s="136"/>
      <c r="J30" s="136"/>
      <c r="K30" s="136"/>
      <c r="L30" s="136"/>
      <c r="M30" s="136"/>
      <c r="N30" s="136"/>
      <c r="O30" s="136"/>
      <c r="P30" s="136"/>
    </row>
    <row r="31" spans="1:17" s="133" customFormat="1" ht="25.5" hidden="1" customHeight="1"/>
    <row r="32" spans="1:17" s="133" customFormat="1" ht="25.5" hidden="1" customHeight="1"/>
    <row r="33" spans="1:29" s="133" customFormat="1" ht="25.5" hidden="1" customHeight="1">
      <c r="A33" s="136"/>
      <c r="C33" s="136"/>
      <c r="D33" s="136"/>
      <c r="E33" s="136"/>
      <c r="F33" s="136"/>
      <c r="G33" s="136"/>
      <c r="H33" s="136"/>
      <c r="I33" s="136"/>
      <c r="J33" s="136"/>
      <c r="K33" s="136"/>
      <c r="L33" s="136"/>
      <c r="M33" s="136"/>
      <c r="N33" s="136"/>
      <c r="O33" s="136"/>
      <c r="P33" s="136"/>
    </row>
    <row r="34" spans="1:29" s="133" customFormat="1" ht="25.5" hidden="1" customHeight="1"/>
    <row r="35" spans="1:29" s="133" customFormat="1" ht="25.5" hidden="1" customHeight="1"/>
    <row r="36" spans="1:29" s="133" customFormat="1" ht="25.5" hidden="1" customHeight="1"/>
    <row r="37" spans="1:29" s="133" customFormat="1" ht="25.5" hidden="1" customHeight="1"/>
    <row r="38" spans="1:29" s="133" customFormat="1" ht="25.5" hidden="1" customHeight="1"/>
    <row r="39" spans="1:29" ht="19.899999999999999" customHeight="1">
      <c r="B39" s="1443"/>
      <c r="C39" s="1443"/>
      <c r="D39" s="1443"/>
      <c r="E39" s="1443"/>
      <c r="F39" s="1443"/>
      <c r="G39" s="1443"/>
      <c r="H39" s="1443"/>
      <c r="I39" s="1443"/>
      <c r="J39" s="1443"/>
      <c r="K39" s="1443"/>
      <c r="L39" s="1443"/>
      <c r="M39" s="41"/>
      <c r="N39" s="41"/>
      <c r="O39" s="41"/>
      <c r="P39" s="41"/>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9"/>
      <c r="B45" s="40"/>
      <c r="C45" s="43"/>
      <c r="R45" s="13"/>
      <c r="S45" s="13"/>
      <c r="T45" s="13"/>
      <c r="U45" s="13"/>
      <c r="V45" s="13"/>
      <c r="W45" s="13"/>
      <c r="X45" s="13"/>
      <c r="Y45" s="13"/>
      <c r="Z45" s="13"/>
      <c r="AA45" s="13"/>
      <c r="AB45" s="13"/>
      <c r="AC45" s="13"/>
    </row>
    <row r="46" spans="1:29" s="3" customFormat="1" ht="19.899999999999999" customHeight="1">
      <c r="A46" s="39"/>
      <c r="B46" s="40"/>
      <c r="C46" s="43"/>
      <c r="R46" s="13"/>
      <c r="S46" s="13"/>
      <c r="T46" s="13"/>
      <c r="U46" s="13"/>
      <c r="V46" s="13"/>
      <c r="W46" s="13"/>
      <c r="X46" s="13"/>
      <c r="Y46" s="13"/>
      <c r="Z46" s="13"/>
      <c r="AA46" s="13"/>
      <c r="AB46" s="13"/>
      <c r="AC46" s="13"/>
    </row>
    <row r="47" spans="1:29" s="3" customFormat="1" ht="19.899999999999999" customHeight="1">
      <c r="A47" s="39"/>
      <c r="B47" s="40"/>
      <c r="C47" s="43"/>
      <c r="R47" s="13"/>
      <c r="S47" s="13"/>
      <c r="T47" s="13"/>
      <c r="U47" s="13"/>
      <c r="V47" s="13"/>
      <c r="W47" s="13"/>
      <c r="X47" s="13"/>
      <c r="Y47" s="13"/>
      <c r="Z47" s="13"/>
      <c r="AA47" s="13"/>
      <c r="AB47" s="13"/>
      <c r="AC47" s="13"/>
    </row>
    <row r="48" spans="1:29" s="3" customFormat="1" ht="19.899999999999999" customHeight="1">
      <c r="A48" s="39"/>
      <c r="B48" s="40"/>
      <c r="C48" s="43"/>
      <c r="R48" s="13"/>
      <c r="S48" s="13"/>
      <c r="T48" s="13"/>
      <c r="U48" s="13"/>
      <c r="V48" s="13"/>
      <c r="W48" s="13"/>
      <c r="X48" s="13"/>
      <c r="Y48" s="13"/>
      <c r="Z48" s="13"/>
      <c r="AA48" s="13"/>
      <c r="AB48" s="13"/>
      <c r="AC48" s="13"/>
    </row>
    <row r="49" spans="1:29" s="3" customFormat="1" ht="19.899999999999999" customHeight="1">
      <c r="A49" s="39"/>
      <c r="B49" s="40"/>
      <c r="C49" s="43"/>
      <c r="R49" s="13"/>
      <c r="S49" s="13"/>
      <c r="T49" s="13"/>
      <c r="U49" s="13"/>
      <c r="V49" s="13"/>
      <c r="W49" s="13"/>
      <c r="X49" s="13"/>
      <c r="Y49" s="13"/>
      <c r="Z49" s="13"/>
      <c r="AA49" s="13"/>
      <c r="AB49" s="13"/>
      <c r="AC49" s="13"/>
    </row>
    <row r="50" spans="1:29" s="3" customFormat="1" ht="19.899999999999999" customHeight="1">
      <c r="A50" s="39"/>
      <c r="B50" s="40"/>
      <c r="C50" s="43"/>
      <c r="R50" s="13"/>
      <c r="S50" s="13"/>
      <c r="T50" s="13"/>
      <c r="U50" s="13"/>
      <c r="V50" s="13"/>
      <c r="W50" s="13"/>
      <c r="X50" s="13"/>
      <c r="Y50" s="13"/>
      <c r="Z50" s="13"/>
      <c r="AA50" s="13"/>
      <c r="AB50" s="13"/>
      <c r="AC50" s="13"/>
    </row>
    <row r="51" spans="1:29" s="3" customFormat="1" ht="19.899999999999999" customHeight="1">
      <c r="A51" s="39"/>
      <c r="B51" s="40"/>
      <c r="C51" s="43"/>
      <c r="R51" s="13"/>
      <c r="S51" s="13"/>
      <c r="T51" s="13"/>
      <c r="U51" s="13"/>
      <c r="V51" s="13"/>
      <c r="W51" s="13"/>
      <c r="X51" s="13"/>
      <c r="Y51" s="13"/>
      <c r="Z51" s="13"/>
      <c r="AA51" s="13"/>
      <c r="AB51" s="13"/>
      <c r="AC51" s="13"/>
    </row>
    <row r="52" spans="1:29" s="3" customFormat="1" ht="19.899999999999999" customHeight="1">
      <c r="A52" s="39"/>
      <c r="B52" s="40"/>
      <c r="C52" s="43"/>
      <c r="R52" s="13"/>
      <c r="S52" s="13"/>
      <c r="T52" s="13"/>
      <c r="U52" s="13"/>
      <c r="V52" s="13"/>
      <c r="W52" s="13"/>
      <c r="X52" s="13"/>
      <c r="Y52" s="13"/>
      <c r="Z52" s="13"/>
      <c r="AA52" s="13"/>
      <c r="AB52" s="13"/>
      <c r="AC52" s="13"/>
    </row>
    <row r="53" spans="1:29" s="3" customFormat="1" ht="19.899999999999999" customHeight="1">
      <c r="A53" s="39"/>
      <c r="B53" s="40"/>
      <c r="C53" s="43"/>
      <c r="R53" s="13"/>
      <c r="S53" s="13"/>
      <c r="T53" s="13"/>
      <c r="U53" s="13"/>
      <c r="V53" s="13"/>
      <c r="W53" s="13"/>
      <c r="X53" s="13"/>
      <c r="Y53" s="13"/>
      <c r="Z53" s="13"/>
      <c r="AA53" s="13"/>
      <c r="AB53" s="13"/>
      <c r="AC53" s="13"/>
    </row>
    <row r="54" spans="1:29" s="3" customFormat="1">
      <c r="A54" s="39"/>
      <c r="B54" s="40"/>
      <c r="C54" s="43"/>
      <c r="R54" s="13"/>
      <c r="S54" s="13"/>
      <c r="T54" s="13"/>
      <c r="U54" s="13"/>
      <c r="V54" s="13"/>
      <c r="W54" s="13"/>
      <c r="X54" s="13"/>
      <c r="Y54" s="13"/>
      <c r="Z54" s="13"/>
      <c r="AA54" s="13"/>
      <c r="AB54" s="13"/>
      <c r="AC54" s="13"/>
    </row>
    <row r="55" spans="1:29" s="3" customFormat="1">
      <c r="A55" s="39"/>
      <c r="B55" s="40"/>
      <c r="C55" s="43"/>
      <c r="R55" s="13"/>
      <c r="S55" s="13"/>
      <c r="T55" s="13"/>
      <c r="U55" s="13"/>
      <c r="V55" s="13"/>
      <c r="W55" s="13"/>
      <c r="X55" s="13"/>
      <c r="Y55" s="13"/>
      <c r="Z55" s="13"/>
      <c r="AA55" s="13"/>
      <c r="AB55" s="13"/>
      <c r="AC55" s="13"/>
    </row>
    <row r="56" spans="1:29" s="3" customFormat="1">
      <c r="A56" s="39"/>
      <c r="B56" s="40"/>
      <c r="C56" s="43"/>
      <c r="R56" s="13"/>
      <c r="S56" s="13"/>
      <c r="T56" s="13"/>
      <c r="U56" s="13"/>
      <c r="V56" s="13"/>
      <c r="W56" s="13"/>
      <c r="X56" s="13"/>
      <c r="Y56" s="13"/>
      <c r="Z56" s="13"/>
      <c r="AA56" s="13"/>
      <c r="AB56" s="13"/>
      <c r="AC56" s="13"/>
    </row>
    <row r="57" spans="1:29" s="3" customFormat="1">
      <c r="A57" s="39"/>
      <c r="B57" s="40"/>
      <c r="C57" s="43"/>
      <c r="R57" s="13"/>
      <c r="S57" s="13"/>
      <c r="T57" s="13"/>
      <c r="U57" s="13"/>
      <c r="V57" s="13"/>
      <c r="W57" s="13"/>
      <c r="X57" s="13"/>
      <c r="Y57" s="13"/>
      <c r="Z57" s="13"/>
      <c r="AA57" s="13"/>
      <c r="AB57" s="13"/>
      <c r="AC57" s="13"/>
    </row>
    <row r="58" spans="1:29" s="3" customFormat="1">
      <c r="A58" s="39"/>
      <c r="B58" s="40"/>
      <c r="C58" s="43"/>
      <c r="R58" s="13"/>
      <c r="S58" s="13"/>
      <c r="T58" s="13"/>
      <c r="U58" s="13"/>
      <c r="V58" s="13"/>
      <c r="W58" s="13"/>
      <c r="X58" s="13"/>
      <c r="Y58" s="13"/>
      <c r="Z58" s="13"/>
      <c r="AA58" s="13"/>
      <c r="AB58" s="13"/>
      <c r="AC58" s="13"/>
    </row>
    <row r="59" spans="1:29" s="3" customFormat="1">
      <c r="A59" s="39"/>
      <c r="B59" s="40"/>
      <c r="C59" s="43"/>
      <c r="R59" s="13"/>
      <c r="S59" s="13"/>
      <c r="T59" s="13"/>
      <c r="U59" s="13"/>
      <c r="V59" s="13"/>
      <c r="W59" s="13"/>
      <c r="X59" s="13"/>
      <c r="Y59" s="13"/>
      <c r="Z59" s="13"/>
      <c r="AA59" s="13"/>
      <c r="AB59" s="13"/>
      <c r="AC59" s="13"/>
    </row>
    <row r="60" spans="1:29" s="3" customFormat="1">
      <c r="A60" s="39"/>
      <c r="B60" s="40"/>
      <c r="C60" s="43"/>
      <c r="R60" s="13"/>
      <c r="S60" s="13"/>
      <c r="T60" s="13"/>
      <c r="U60" s="13"/>
      <c r="V60" s="13"/>
      <c r="W60" s="13"/>
      <c r="X60" s="13"/>
      <c r="Y60" s="13"/>
      <c r="Z60" s="13"/>
      <c r="AA60" s="13"/>
      <c r="AB60" s="13"/>
      <c r="AC60" s="13"/>
    </row>
    <row r="61" spans="1:29" s="3" customFormat="1">
      <c r="A61" s="39"/>
      <c r="B61" s="40"/>
      <c r="C61" s="43"/>
      <c r="R61" s="13"/>
      <c r="S61" s="13"/>
      <c r="T61" s="13"/>
      <c r="U61" s="13"/>
      <c r="V61" s="13"/>
      <c r="W61" s="13"/>
      <c r="X61" s="13"/>
      <c r="Y61" s="13"/>
      <c r="Z61" s="13"/>
      <c r="AA61" s="13"/>
      <c r="AB61" s="13"/>
      <c r="AC61" s="13"/>
    </row>
    <row r="62" spans="1:29" s="3" customFormat="1">
      <c r="A62" s="39"/>
      <c r="B62" s="40"/>
      <c r="C62" s="43"/>
      <c r="R62" s="13"/>
      <c r="S62" s="13"/>
      <c r="T62" s="13"/>
      <c r="U62" s="13"/>
      <c r="V62" s="13"/>
      <c r="W62" s="13"/>
      <c r="X62" s="13"/>
      <c r="Y62" s="13"/>
      <c r="Z62" s="13"/>
      <c r="AA62" s="13"/>
      <c r="AB62" s="13"/>
      <c r="AC62" s="13"/>
    </row>
    <row r="63" spans="1:29" s="3" customFormat="1">
      <c r="A63" s="39"/>
      <c r="B63" s="40"/>
      <c r="C63" s="43"/>
      <c r="R63" s="13"/>
      <c r="S63" s="13"/>
      <c r="T63" s="13"/>
      <c r="U63" s="13"/>
      <c r="V63" s="13"/>
      <c r="W63" s="13"/>
      <c r="X63" s="13"/>
      <c r="Y63" s="13"/>
      <c r="Z63" s="13"/>
      <c r="AA63" s="13"/>
      <c r="AB63" s="13"/>
      <c r="AC63" s="13"/>
    </row>
    <row r="64" spans="1:29" s="3" customFormat="1">
      <c r="A64" s="39"/>
      <c r="B64" s="40"/>
      <c r="C64" s="43"/>
      <c r="R64" s="13"/>
      <c r="S64" s="13"/>
      <c r="T64" s="13"/>
      <c r="U64" s="13"/>
      <c r="V64" s="13"/>
      <c r="W64" s="13"/>
      <c r="X64" s="13"/>
      <c r="Y64" s="13"/>
      <c r="Z64" s="13"/>
      <c r="AA64" s="13"/>
      <c r="AB64" s="13"/>
      <c r="AC64" s="13"/>
    </row>
    <row r="65" spans="1:29" s="3" customFormat="1">
      <c r="A65" s="39"/>
      <c r="B65" s="40"/>
      <c r="C65" s="43"/>
      <c r="R65" s="13"/>
      <c r="S65" s="13"/>
      <c r="T65" s="13"/>
      <c r="U65" s="13"/>
      <c r="V65" s="13"/>
      <c r="W65" s="13"/>
      <c r="X65" s="13"/>
      <c r="Y65" s="13"/>
      <c r="Z65" s="13"/>
      <c r="AA65" s="13"/>
      <c r="AB65" s="13"/>
      <c r="AC65" s="13"/>
    </row>
    <row r="66" spans="1:29" s="3" customFormat="1">
      <c r="A66" s="39"/>
      <c r="B66" s="40"/>
      <c r="C66" s="43"/>
      <c r="R66" s="13"/>
      <c r="S66" s="13"/>
      <c r="T66" s="13"/>
      <c r="U66" s="13"/>
      <c r="V66" s="13"/>
      <c r="W66" s="13"/>
      <c r="X66" s="13"/>
      <c r="Y66" s="13"/>
      <c r="Z66" s="13"/>
      <c r="AA66" s="13"/>
      <c r="AB66" s="13"/>
      <c r="AC66" s="13"/>
    </row>
    <row r="67" spans="1:29" s="3" customFormat="1">
      <c r="A67" s="39"/>
      <c r="B67" s="40"/>
      <c r="C67" s="43"/>
      <c r="R67" s="13"/>
      <c r="S67" s="13"/>
      <c r="T67" s="13"/>
      <c r="U67" s="13"/>
      <c r="V67" s="13"/>
      <c r="W67" s="13"/>
      <c r="X67" s="13"/>
      <c r="Y67" s="13"/>
      <c r="Z67" s="13"/>
      <c r="AA67" s="13"/>
      <c r="AB67" s="13"/>
      <c r="AC67" s="13"/>
    </row>
    <row r="68" spans="1:29" s="3" customFormat="1">
      <c r="A68" s="39"/>
      <c r="B68" s="40"/>
      <c r="C68" s="43"/>
      <c r="R68" s="13"/>
      <c r="S68" s="13"/>
      <c r="T68" s="13"/>
      <c r="U68" s="13"/>
      <c r="V68" s="13"/>
      <c r="W68" s="13"/>
      <c r="X68" s="13"/>
      <c r="Y68" s="13"/>
      <c r="Z68" s="13"/>
      <c r="AA68" s="13"/>
      <c r="AB68" s="13"/>
      <c r="AC68" s="13"/>
    </row>
    <row r="69" spans="1:29" s="3" customFormat="1">
      <c r="A69" s="39"/>
      <c r="B69" s="40"/>
      <c r="C69" s="43"/>
      <c r="R69" s="13"/>
      <c r="S69" s="13"/>
      <c r="T69" s="13"/>
      <c r="U69" s="13"/>
      <c r="V69" s="13"/>
      <c r="W69" s="13"/>
      <c r="X69" s="13"/>
      <c r="Y69" s="13"/>
      <c r="Z69" s="13"/>
      <c r="AA69" s="13"/>
      <c r="AB69" s="13"/>
      <c r="AC69" s="13"/>
    </row>
    <row r="70" spans="1:29" s="3" customFormat="1">
      <c r="A70" s="39"/>
      <c r="B70" s="40"/>
      <c r="C70" s="43"/>
      <c r="R70" s="13"/>
      <c r="S70" s="13"/>
      <c r="T70" s="13"/>
      <c r="U70" s="13"/>
      <c r="V70" s="13"/>
      <c r="W70" s="13"/>
      <c r="X70" s="13"/>
      <c r="Y70" s="13"/>
      <c r="Z70" s="13"/>
      <c r="AA70" s="13"/>
      <c r="AB70" s="13"/>
      <c r="AC70" s="13"/>
    </row>
    <row r="71" spans="1:29" s="3" customFormat="1">
      <c r="A71" s="39"/>
      <c r="B71" s="40"/>
      <c r="C71" s="43"/>
      <c r="R71" s="13"/>
      <c r="S71" s="13"/>
      <c r="T71" s="13"/>
      <c r="U71" s="13"/>
      <c r="V71" s="13"/>
      <c r="W71" s="13"/>
      <c r="X71" s="13"/>
      <c r="Y71" s="13"/>
      <c r="Z71" s="13"/>
      <c r="AA71" s="13"/>
      <c r="AB71" s="13"/>
      <c r="AC71" s="13"/>
    </row>
    <row r="72" spans="1:29" s="3" customFormat="1">
      <c r="A72" s="39"/>
      <c r="B72" s="40"/>
      <c r="C72" s="43"/>
      <c r="R72" s="13"/>
      <c r="S72" s="13"/>
      <c r="T72" s="13"/>
      <c r="U72" s="13"/>
      <c r="V72" s="13"/>
      <c r="W72" s="13"/>
      <c r="X72" s="13"/>
      <c r="Y72" s="13"/>
      <c r="Z72" s="13"/>
      <c r="AA72" s="13"/>
      <c r="AB72" s="13"/>
      <c r="AC72" s="13"/>
    </row>
    <row r="73" spans="1:29" s="3" customFormat="1">
      <c r="A73" s="39"/>
      <c r="B73" s="40"/>
      <c r="C73" s="43"/>
      <c r="R73" s="13"/>
      <c r="S73" s="13"/>
      <c r="T73" s="13"/>
      <c r="U73" s="13"/>
      <c r="V73" s="13"/>
      <c r="W73" s="13"/>
      <c r="X73" s="13"/>
      <c r="Y73" s="13"/>
      <c r="Z73" s="13"/>
      <c r="AA73" s="13"/>
      <c r="AB73" s="13"/>
      <c r="AC73" s="13"/>
    </row>
    <row r="74" spans="1:29" s="3" customFormat="1">
      <c r="A74" s="39"/>
      <c r="B74" s="40"/>
      <c r="C74" s="43"/>
      <c r="R74" s="13"/>
      <c r="S74" s="13"/>
      <c r="T74" s="13"/>
      <c r="U74" s="13"/>
      <c r="V74" s="13"/>
      <c r="W74" s="13"/>
      <c r="X74" s="13"/>
      <c r="Y74" s="13"/>
      <c r="Z74" s="13"/>
      <c r="AA74" s="13"/>
      <c r="AB74" s="13"/>
      <c r="AC74" s="13"/>
    </row>
    <row r="75" spans="1:29" s="3" customFormat="1">
      <c r="A75" s="39"/>
      <c r="B75" s="40"/>
      <c r="C75" s="43"/>
      <c r="R75" s="13"/>
      <c r="S75" s="13"/>
      <c r="T75" s="13"/>
      <c r="U75" s="13"/>
      <c r="V75" s="13"/>
      <c r="W75" s="13"/>
      <c r="X75" s="13"/>
      <c r="Y75" s="13"/>
      <c r="Z75" s="13"/>
      <c r="AA75" s="13"/>
      <c r="AB75" s="13"/>
      <c r="AC75" s="13"/>
    </row>
    <row r="76" spans="1:29" s="3" customFormat="1">
      <c r="A76" s="39"/>
      <c r="B76" s="40"/>
      <c r="C76" s="43"/>
      <c r="R76" s="13"/>
      <c r="S76" s="13"/>
      <c r="T76" s="13"/>
      <c r="U76" s="13"/>
      <c r="V76" s="13"/>
      <c r="W76" s="13"/>
      <c r="X76" s="13"/>
      <c r="Y76" s="13"/>
      <c r="Z76" s="13"/>
      <c r="AA76" s="13"/>
      <c r="AB76" s="13"/>
      <c r="AC76" s="13"/>
    </row>
    <row r="77" spans="1:29" s="3" customFormat="1">
      <c r="A77" s="39"/>
      <c r="B77" s="40"/>
      <c r="C77" s="43"/>
      <c r="R77" s="13"/>
      <c r="S77" s="13"/>
      <c r="T77" s="13"/>
      <c r="U77" s="13"/>
      <c r="V77" s="13"/>
      <c r="W77" s="13"/>
      <c r="X77" s="13"/>
      <c r="Y77" s="13"/>
      <c r="Z77" s="13"/>
      <c r="AA77" s="13"/>
      <c r="AB77" s="13"/>
      <c r="AC77" s="13"/>
    </row>
    <row r="78" spans="1:29" s="3" customFormat="1">
      <c r="A78" s="39"/>
      <c r="B78" s="40"/>
      <c r="C78" s="43"/>
      <c r="R78" s="13"/>
      <c r="S78" s="13"/>
      <c r="T78" s="13"/>
      <c r="U78" s="13"/>
      <c r="V78" s="13"/>
      <c r="W78" s="13"/>
      <c r="X78" s="13"/>
      <c r="Y78" s="13"/>
      <c r="Z78" s="13"/>
      <c r="AA78" s="13"/>
      <c r="AB78" s="13"/>
      <c r="AC78" s="13"/>
    </row>
    <row r="79" spans="1:29" s="3" customFormat="1">
      <c r="A79" s="39"/>
      <c r="B79" s="40"/>
      <c r="C79" s="43"/>
      <c r="R79" s="13"/>
      <c r="S79" s="13"/>
      <c r="T79" s="13"/>
      <c r="U79" s="13"/>
      <c r="V79" s="13"/>
      <c r="W79" s="13"/>
      <c r="X79" s="13"/>
      <c r="Y79" s="13"/>
      <c r="Z79" s="13"/>
      <c r="AA79" s="13"/>
      <c r="AB79" s="13"/>
      <c r="AC79" s="13"/>
    </row>
    <row r="80" spans="1:29" s="3" customFormat="1">
      <c r="A80" s="39"/>
      <c r="B80" s="40"/>
      <c r="C80" s="43"/>
      <c r="R80" s="13"/>
      <c r="S80" s="13"/>
      <c r="T80" s="13"/>
      <c r="U80" s="13"/>
      <c r="V80" s="13"/>
      <c r="W80" s="13"/>
      <c r="X80" s="13"/>
      <c r="Y80" s="13"/>
      <c r="Z80" s="13"/>
      <c r="AA80" s="13"/>
      <c r="AB80" s="13"/>
      <c r="AC80" s="13"/>
    </row>
    <row r="81" spans="1:29" s="3" customFormat="1">
      <c r="A81" s="39"/>
      <c r="B81" s="40"/>
      <c r="C81" s="43"/>
      <c r="R81" s="13"/>
      <c r="S81" s="13"/>
      <c r="T81" s="13"/>
      <c r="U81" s="13"/>
      <c r="V81" s="13"/>
      <c r="W81" s="13"/>
      <c r="X81" s="13"/>
      <c r="Y81" s="13"/>
      <c r="Z81" s="13"/>
      <c r="AA81" s="13"/>
      <c r="AB81" s="13"/>
      <c r="AC81" s="13"/>
    </row>
    <row r="82" spans="1:29" s="3" customFormat="1">
      <c r="A82" s="39"/>
      <c r="B82" s="40"/>
      <c r="C82" s="43"/>
      <c r="R82" s="13"/>
      <c r="S82" s="13"/>
      <c r="T82" s="13"/>
      <c r="U82" s="13"/>
      <c r="V82" s="13"/>
      <c r="W82" s="13"/>
      <c r="X82" s="13"/>
      <c r="Y82" s="13"/>
      <c r="Z82" s="13"/>
      <c r="AA82" s="13"/>
      <c r="AB82" s="13"/>
      <c r="AC82" s="13"/>
    </row>
    <row r="83" spans="1:29" s="3" customFormat="1">
      <c r="A83" s="39"/>
      <c r="B83" s="40"/>
      <c r="C83" s="43"/>
      <c r="R83" s="13"/>
      <c r="S83" s="13"/>
      <c r="T83" s="13"/>
      <c r="U83" s="13"/>
      <c r="V83" s="13"/>
      <c r="W83" s="13"/>
      <c r="X83" s="13"/>
      <c r="Y83" s="13"/>
      <c r="Z83" s="13"/>
      <c r="AA83" s="13"/>
      <c r="AB83" s="13"/>
      <c r="AC83" s="13"/>
    </row>
    <row r="84" spans="1:29" s="3" customFormat="1">
      <c r="A84" s="39"/>
      <c r="B84" s="40"/>
      <c r="C84" s="43"/>
      <c r="R84" s="13"/>
      <c r="S84" s="13"/>
      <c r="T84" s="13"/>
      <c r="U84" s="13"/>
      <c r="V84" s="13"/>
      <c r="W84" s="13"/>
      <c r="X84" s="13"/>
      <c r="Y84" s="13"/>
      <c r="Z84" s="13"/>
      <c r="AA84" s="13"/>
      <c r="AB84" s="13"/>
      <c r="AC84" s="13"/>
    </row>
    <row r="85" spans="1:29" s="3" customFormat="1">
      <c r="A85" s="39"/>
      <c r="B85" s="40"/>
      <c r="C85" s="43"/>
      <c r="R85" s="13"/>
      <c r="S85" s="13"/>
      <c r="T85" s="13"/>
      <c r="U85" s="13"/>
      <c r="V85" s="13"/>
      <c r="W85" s="13"/>
      <c r="X85" s="13"/>
      <c r="Y85" s="13"/>
      <c r="Z85" s="13"/>
      <c r="AA85" s="13"/>
      <c r="AB85" s="13"/>
      <c r="AC85" s="13"/>
    </row>
    <row r="86" spans="1:29" s="3" customFormat="1">
      <c r="A86" s="39"/>
      <c r="B86" s="40"/>
      <c r="C86" s="43"/>
      <c r="R86" s="13"/>
      <c r="S86" s="13"/>
      <c r="T86" s="13"/>
      <c r="U86" s="13"/>
      <c r="V86" s="13"/>
      <c r="W86" s="13"/>
      <c r="X86" s="13"/>
      <c r="Y86" s="13"/>
      <c r="Z86" s="13"/>
      <c r="AA86" s="13"/>
      <c r="AB86" s="13"/>
      <c r="AC86" s="13"/>
    </row>
    <row r="87" spans="1:29" s="3" customFormat="1">
      <c r="A87" s="39"/>
      <c r="B87" s="40"/>
      <c r="C87" s="43"/>
      <c r="R87" s="13"/>
      <c r="S87" s="13"/>
      <c r="T87" s="13"/>
      <c r="U87" s="13"/>
      <c r="V87" s="13"/>
      <c r="W87" s="13"/>
      <c r="X87" s="13"/>
      <c r="Y87" s="13"/>
      <c r="Z87" s="13"/>
      <c r="AA87" s="13"/>
      <c r="AB87" s="13"/>
      <c r="AC87" s="13"/>
    </row>
    <row r="88" spans="1:29" s="3" customFormat="1">
      <c r="A88" s="39"/>
      <c r="B88" s="40"/>
      <c r="C88" s="43"/>
      <c r="R88" s="13"/>
      <c r="S88" s="13"/>
      <c r="T88" s="13"/>
      <c r="U88" s="13"/>
      <c r="V88" s="13"/>
      <c r="W88" s="13"/>
      <c r="X88" s="13"/>
      <c r="Y88" s="13"/>
      <c r="Z88" s="13"/>
      <c r="AA88" s="13"/>
      <c r="AB88" s="13"/>
      <c r="AC88" s="13"/>
    </row>
    <row r="89" spans="1:29" s="3" customFormat="1">
      <c r="A89" s="39"/>
      <c r="B89" s="40"/>
      <c r="C89" s="43"/>
      <c r="R89" s="13"/>
      <c r="S89" s="13"/>
      <c r="T89" s="13"/>
      <c r="U89" s="13"/>
      <c r="V89" s="13"/>
      <c r="W89" s="13"/>
      <c r="X89" s="13"/>
      <c r="Y89" s="13"/>
      <c r="Z89" s="13"/>
      <c r="AA89" s="13"/>
      <c r="AB89" s="13"/>
      <c r="AC89" s="13"/>
    </row>
    <row r="90" spans="1:29" s="3" customFormat="1">
      <c r="A90" s="39"/>
      <c r="B90" s="40"/>
      <c r="C90" s="43"/>
      <c r="R90" s="13"/>
      <c r="S90" s="13"/>
      <c r="T90" s="13"/>
      <c r="U90" s="13"/>
      <c r="V90" s="13"/>
      <c r="W90" s="13"/>
      <c r="X90" s="13"/>
      <c r="Y90" s="13"/>
      <c r="Z90" s="13"/>
      <c r="AA90" s="13"/>
      <c r="AB90" s="13"/>
      <c r="AC90" s="13"/>
    </row>
    <row r="91" spans="1:29" s="3" customFormat="1">
      <c r="A91" s="39"/>
      <c r="B91" s="40"/>
      <c r="C91" s="43"/>
      <c r="R91" s="13"/>
      <c r="S91" s="13"/>
      <c r="T91" s="13"/>
      <c r="U91" s="13"/>
      <c r="V91" s="13"/>
      <c r="W91" s="13"/>
      <c r="X91" s="13"/>
      <c r="Y91" s="13"/>
      <c r="Z91" s="13"/>
      <c r="AA91" s="13"/>
      <c r="AB91" s="13"/>
      <c r="AC91" s="13"/>
    </row>
    <row r="92" spans="1:29" s="3" customFormat="1">
      <c r="A92" s="39"/>
      <c r="B92" s="40"/>
      <c r="C92" s="43"/>
      <c r="R92" s="13"/>
      <c r="S92" s="13"/>
      <c r="T92" s="13"/>
      <c r="U92" s="13"/>
      <c r="V92" s="13"/>
      <c r="W92" s="13"/>
      <c r="X92" s="13"/>
      <c r="Y92" s="13"/>
      <c r="Z92" s="13"/>
      <c r="AA92" s="13"/>
      <c r="AB92" s="13"/>
      <c r="AC92" s="13"/>
    </row>
    <row r="93" spans="1:29" s="3" customFormat="1">
      <c r="A93" s="39"/>
      <c r="B93" s="40"/>
      <c r="C93" s="43"/>
      <c r="R93" s="13"/>
      <c r="S93" s="13"/>
      <c r="T93" s="13"/>
      <c r="U93" s="13"/>
      <c r="V93" s="13"/>
      <c r="W93" s="13"/>
      <c r="X93" s="13"/>
      <c r="Y93" s="13"/>
      <c r="Z93" s="13"/>
      <c r="AA93" s="13"/>
      <c r="AB93" s="13"/>
      <c r="AC93" s="13"/>
    </row>
    <row r="94" spans="1:29" s="3" customFormat="1">
      <c r="A94" s="39"/>
      <c r="B94" s="40"/>
      <c r="C94" s="43"/>
      <c r="R94" s="13"/>
      <c r="S94" s="13"/>
      <c r="T94" s="13"/>
      <c r="U94" s="13"/>
      <c r="V94" s="13"/>
      <c r="W94" s="13"/>
      <c r="X94" s="13"/>
      <c r="Y94" s="13"/>
      <c r="Z94" s="13"/>
      <c r="AA94" s="13"/>
      <c r="AB94" s="13"/>
      <c r="AC94" s="13"/>
    </row>
    <row r="95" spans="1:29" s="3" customFormat="1">
      <c r="A95" s="39"/>
      <c r="B95" s="40"/>
      <c r="C95" s="43"/>
      <c r="R95" s="13"/>
      <c r="S95" s="13"/>
      <c r="T95" s="13"/>
      <c r="U95" s="13"/>
      <c r="V95" s="13"/>
      <c r="W95" s="13"/>
      <c r="X95" s="13"/>
      <c r="Y95" s="13"/>
      <c r="Z95" s="13"/>
      <c r="AA95" s="13"/>
      <c r="AB95" s="13"/>
      <c r="AC95" s="13"/>
    </row>
    <row r="96" spans="1:29" s="3" customFormat="1">
      <c r="A96" s="39"/>
      <c r="B96" s="40"/>
      <c r="C96" s="43"/>
      <c r="R96" s="13"/>
      <c r="S96" s="13"/>
      <c r="T96" s="13"/>
      <c r="U96" s="13"/>
      <c r="V96" s="13"/>
      <c r="W96" s="13"/>
      <c r="X96" s="13"/>
      <c r="Y96" s="13"/>
      <c r="Z96" s="13"/>
      <c r="AA96" s="13"/>
      <c r="AB96" s="13"/>
      <c r="AC96" s="13"/>
    </row>
    <row r="97" spans="1:29" s="3" customFormat="1">
      <c r="A97" s="39"/>
      <c r="B97" s="40"/>
      <c r="C97" s="43"/>
      <c r="R97" s="13"/>
      <c r="S97" s="13"/>
      <c r="T97" s="13"/>
      <c r="U97" s="13"/>
      <c r="V97" s="13"/>
      <c r="W97" s="13"/>
      <c r="X97" s="13"/>
      <c r="Y97" s="13"/>
      <c r="Z97" s="13"/>
      <c r="AA97" s="13"/>
      <c r="AB97" s="13"/>
      <c r="AC97" s="13"/>
    </row>
    <row r="98" spans="1:29" s="3" customFormat="1">
      <c r="A98" s="39"/>
      <c r="B98" s="40"/>
      <c r="C98" s="43"/>
      <c r="R98" s="13"/>
      <c r="S98" s="13"/>
      <c r="T98" s="13"/>
      <c r="U98" s="13"/>
      <c r="V98" s="13"/>
      <c r="W98" s="13"/>
      <c r="X98" s="13"/>
      <c r="Y98" s="13"/>
      <c r="Z98" s="13"/>
      <c r="AA98" s="13"/>
      <c r="AB98" s="13"/>
      <c r="AC98" s="13"/>
    </row>
    <row r="99" spans="1:29" s="3" customFormat="1">
      <c r="A99" s="39"/>
      <c r="B99" s="40"/>
      <c r="C99" s="43"/>
      <c r="R99" s="13"/>
      <c r="S99" s="13"/>
      <c r="T99" s="13"/>
      <c r="U99" s="13"/>
      <c r="V99" s="13"/>
      <c r="W99" s="13"/>
      <c r="X99" s="13"/>
      <c r="Y99" s="13"/>
      <c r="Z99" s="13"/>
      <c r="AA99" s="13"/>
      <c r="AB99" s="13"/>
      <c r="AC99" s="13"/>
    </row>
    <row r="100" spans="1:29" s="3" customFormat="1">
      <c r="A100" s="39"/>
      <c r="B100" s="40"/>
      <c r="C100" s="43"/>
      <c r="R100" s="13"/>
      <c r="S100" s="13"/>
      <c r="T100" s="13"/>
      <c r="U100" s="13"/>
      <c r="V100" s="13"/>
      <c r="W100" s="13"/>
      <c r="X100" s="13"/>
      <c r="Y100" s="13"/>
      <c r="Z100" s="13"/>
      <c r="AA100" s="13"/>
      <c r="AB100" s="13"/>
      <c r="AC100" s="13"/>
    </row>
    <row r="101" spans="1:29" s="3" customFormat="1">
      <c r="A101" s="39"/>
      <c r="B101" s="40"/>
      <c r="C101" s="43"/>
      <c r="R101" s="13"/>
      <c r="S101" s="13"/>
      <c r="T101" s="13"/>
      <c r="U101" s="13"/>
      <c r="V101" s="13"/>
      <c r="W101" s="13"/>
      <c r="X101" s="13"/>
      <c r="Y101" s="13"/>
      <c r="Z101" s="13"/>
      <c r="AA101" s="13"/>
      <c r="AB101" s="13"/>
      <c r="AC101" s="13"/>
    </row>
    <row r="102" spans="1:29" s="3" customFormat="1">
      <c r="A102" s="39"/>
      <c r="B102" s="40"/>
      <c r="C102" s="43"/>
      <c r="R102" s="13"/>
      <c r="S102" s="13"/>
      <c r="T102" s="13"/>
      <c r="U102" s="13"/>
      <c r="V102" s="13"/>
      <c r="W102" s="13"/>
      <c r="X102" s="13"/>
      <c r="Y102" s="13"/>
      <c r="Z102" s="13"/>
      <c r="AA102" s="13"/>
      <c r="AB102" s="13"/>
      <c r="AC102" s="13"/>
    </row>
    <row r="103" spans="1:29" s="3" customFormat="1">
      <c r="A103" s="39"/>
      <c r="B103" s="40"/>
      <c r="C103" s="43"/>
      <c r="R103" s="13"/>
      <c r="S103" s="13"/>
      <c r="T103" s="13"/>
      <c r="U103" s="13"/>
      <c r="V103" s="13"/>
      <c r="W103" s="13"/>
      <c r="X103" s="13"/>
      <c r="Y103" s="13"/>
      <c r="Z103" s="13"/>
      <c r="AA103" s="13"/>
      <c r="AB103" s="13"/>
      <c r="AC103" s="13"/>
    </row>
    <row r="104" spans="1:29" s="3" customFormat="1">
      <c r="A104" s="39"/>
      <c r="B104" s="40"/>
      <c r="C104" s="43"/>
      <c r="R104" s="13"/>
      <c r="S104" s="13"/>
      <c r="T104" s="13"/>
      <c r="U104" s="13"/>
      <c r="V104" s="13"/>
      <c r="W104" s="13"/>
      <c r="X104" s="13"/>
      <c r="Y104" s="13"/>
      <c r="Z104" s="13"/>
      <c r="AA104" s="13"/>
      <c r="AB104" s="13"/>
      <c r="AC104" s="13"/>
    </row>
    <row r="105" spans="1:29" s="3" customFormat="1">
      <c r="A105" s="39"/>
      <c r="B105" s="40"/>
      <c r="C105" s="43"/>
      <c r="R105" s="13"/>
      <c r="S105" s="13"/>
      <c r="T105" s="13"/>
      <c r="U105" s="13"/>
      <c r="V105" s="13"/>
      <c r="W105" s="13"/>
      <c r="X105" s="13"/>
      <c r="Y105" s="13"/>
      <c r="Z105" s="13"/>
      <c r="AA105" s="13"/>
      <c r="AB105" s="13"/>
      <c r="AC105" s="13"/>
    </row>
    <row r="106" spans="1:29" s="3" customFormat="1">
      <c r="A106" s="39"/>
      <c r="B106" s="40"/>
      <c r="C106" s="43"/>
      <c r="R106" s="13"/>
      <c r="S106" s="13"/>
      <c r="T106" s="13"/>
      <c r="U106" s="13"/>
      <c r="V106" s="13"/>
      <c r="W106" s="13"/>
      <c r="X106" s="13"/>
      <c r="Y106" s="13"/>
      <c r="Z106" s="13"/>
      <c r="AA106" s="13"/>
      <c r="AB106" s="13"/>
      <c r="AC106" s="13"/>
    </row>
    <row r="107" spans="1:29" s="3" customFormat="1">
      <c r="A107" s="39"/>
      <c r="B107" s="40"/>
      <c r="C107" s="43"/>
      <c r="R107" s="13"/>
      <c r="S107" s="13"/>
      <c r="T107" s="13"/>
      <c r="U107" s="13"/>
      <c r="V107" s="13"/>
      <c r="W107" s="13"/>
      <c r="X107" s="13"/>
      <c r="Y107" s="13"/>
      <c r="Z107" s="13"/>
      <c r="AA107" s="13"/>
      <c r="AB107" s="13"/>
      <c r="AC107" s="13"/>
    </row>
    <row r="108" spans="1:29" s="3" customFormat="1">
      <c r="A108" s="39"/>
      <c r="B108" s="40"/>
      <c r="C108" s="43"/>
      <c r="R108" s="13"/>
      <c r="S108" s="13"/>
      <c r="T108" s="13"/>
      <c r="U108" s="13"/>
      <c r="V108" s="13"/>
      <c r="W108" s="13"/>
      <c r="X108" s="13"/>
      <c r="Y108" s="13"/>
      <c r="Z108" s="13"/>
      <c r="AA108" s="13"/>
      <c r="AB108" s="13"/>
      <c r="AC108" s="13"/>
    </row>
    <row r="109" spans="1:29" s="3" customFormat="1">
      <c r="A109" s="39"/>
      <c r="B109" s="40"/>
      <c r="C109" s="43"/>
      <c r="R109" s="13"/>
      <c r="S109" s="13"/>
      <c r="T109" s="13"/>
      <c r="U109" s="13"/>
      <c r="V109" s="13"/>
      <c r="W109" s="13"/>
      <c r="X109" s="13"/>
      <c r="Y109" s="13"/>
      <c r="Z109" s="13"/>
      <c r="AA109" s="13"/>
      <c r="AB109" s="13"/>
      <c r="AC109" s="13"/>
    </row>
    <row r="110" spans="1:29" s="3" customFormat="1">
      <c r="A110" s="39"/>
      <c r="B110" s="40"/>
      <c r="C110" s="43"/>
      <c r="R110" s="13"/>
      <c r="S110" s="13"/>
      <c r="T110" s="13"/>
      <c r="U110" s="13"/>
      <c r="V110" s="13"/>
      <c r="W110" s="13"/>
      <c r="X110" s="13"/>
      <c r="Y110" s="13"/>
      <c r="Z110" s="13"/>
      <c r="AA110" s="13"/>
      <c r="AB110" s="13"/>
      <c r="AC110" s="13"/>
    </row>
    <row r="111" spans="1:29" s="3" customFormat="1">
      <c r="A111" s="39"/>
      <c r="B111" s="40"/>
      <c r="C111" s="43"/>
      <c r="R111" s="13"/>
      <c r="S111" s="13"/>
      <c r="T111" s="13"/>
      <c r="U111" s="13"/>
      <c r="V111" s="13"/>
      <c r="W111" s="13"/>
      <c r="X111" s="13"/>
      <c r="Y111" s="13"/>
      <c r="Z111" s="13"/>
      <c r="AA111" s="13"/>
      <c r="AB111" s="13"/>
      <c r="AC111" s="13"/>
    </row>
    <row r="112" spans="1:29" s="3" customFormat="1">
      <c r="A112" s="39"/>
      <c r="B112" s="40"/>
      <c r="C112" s="43"/>
      <c r="R112" s="13"/>
      <c r="S112" s="13"/>
      <c r="T112" s="13"/>
      <c r="U112" s="13"/>
      <c r="V112" s="13"/>
      <c r="W112" s="13"/>
      <c r="X112" s="13"/>
      <c r="Y112" s="13"/>
      <c r="Z112" s="13"/>
      <c r="AA112" s="13"/>
      <c r="AB112" s="13"/>
      <c r="AC112" s="13"/>
    </row>
    <row r="113" spans="1:29" s="3" customFormat="1">
      <c r="A113" s="39"/>
      <c r="B113" s="40"/>
      <c r="C113" s="43"/>
      <c r="R113" s="13"/>
      <c r="S113" s="13"/>
      <c r="T113" s="13"/>
      <c r="U113" s="13"/>
      <c r="V113" s="13"/>
      <c r="W113" s="13"/>
      <c r="X113" s="13"/>
      <c r="Y113" s="13"/>
      <c r="Z113" s="13"/>
      <c r="AA113" s="13"/>
      <c r="AB113" s="13"/>
      <c r="AC113" s="13"/>
    </row>
    <row r="114" spans="1:29" s="3" customFormat="1">
      <c r="A114" s="39"/>
      <c r="B114" s="40"/>
      <c r="C114" s="43"/>
      <c r="R114" s="13"/>
      <c r="S114" s="13"/>
      <c r="T114" s="13"/>
      <c r="U114" s="13"/>
      <c r="V114" s="13"/>
      <c r="W114" s="13"/>
      <c r="X114" s="13"/>
      <c r="Y114" s="13"/>
      <c r="Z114" s="13"/>
      <c r="AA114" s="13"/>
      <c r="AB114" s="13"/>
      <c r="AC114" s="13"/>
    </row>
    <row r="115" spans="1:29" s="3" customFormat="1">
      <c r="A115" s="39"/>
      <c r="B115" s="40"/>
      <c r="C115" s="43"/>
      <c r="R115" s="13"/>
      <c r="S115" s="13"/>
      <c r="T115" s="13"/>
      <c r="U115" s="13"/>
      <c r="V115" s="13"/>
      <c r="W115" s="13"/>
      <c r="X115" s="13"/>
      <c r="Y115" s="13"/>
      <c r="Z115" s="13"/>
      <c r="AA115" s="13"/>
      <c r="AB115" s="13"/>
      <c r="AC115" s="13"/>
    </row>
    <row r="116" spans="1:29" s="3" customFormat="1">
      <c r="A116" s="39"/>
      <c r="B116" s="40"/>
      <c r="C116" s="43"/>
      <c r="R116" s="13"/>
      <c r="S116" s="13"/>
      <c r="T116" s="13"/>
      <c r="U116" s="13"/>
      <c r="V116" s="13"/>
      <c r="W116" s="13"/>
      <c r="X116" s="13"/>
      <c r="Y116" s="13"/>
      <c r="Z116" s="13"/>
      <c r="AA116" s="13"/>
      <c r="AB116" s="13"/>
      <c r="AC116" s="13"/>
    </row>
    <row r="117" spans="1:29" s="3" customFormat="1">
      <c r="A117" s="39"/>
      <c r="B117" s="40"/>
      <c r="C117" s="43"/>
      <c r="R117" s="13"/>
      <c r="S117" s="13"/>
      <c r="T117" s="13"/>
      <c r="U117" s="13"/>
      <c r="V117" s="13"/>
      <c r="W117" s="13"/>
      <c r="X117" s="13"/>
      <c r="Y117" s="13"/>
      <c r="Z117" s="13"/>
      <c r="AA117" s="13"/>
      <c r="AB117" s="13"/>
      <c r="AC117" s="13"/>
    </row>
    <row r="118" spans="1:29" s="3" customFormat="1">
      <c r="A118" s="39"/>
      <c r="B118" s="40"/>
      <c r="C118" s="43"/>
      <c r="R118" s="13"/>
      <c r="S118" s="13"/>
      <c r="T118" s="13"/>
      <c r="U118" s="13"/>
      <c r="V118" s="13"/>
      <c r="W118" s="13"/>
      <c r="X118" s="13"/>
      <c r="Y118" s="13"/>
      <c r="Z118" s="13"/>
      <c r="AA118" s="13"/>
      <c r="AB118" s="13"/>
      <c r="AC118" s="13"/>
    </row>
    <row r="119" spans="1:29" s="3" customFormat="1">
      <c r="A119" s="39"/>
      <c r="B119" s="40"/>
      <c r="C119" s="43"/>
      <c r="R119" s="13"/>
      <c r="S119" s="13"/>
      <c r="T119" s="13"/>
      <c r="U119" s="13"/>
      <c r="V119" s="13"/>
      <c r="W119" s="13"/>
      <c r="X119" s="13"/>
      <c r="Y119" s="13"/>
      <c r="Z119" s="13"/>
      <c r="AA119" s="13"/>
      <c r="AB119" s="13"/>
      <c r="AC119" s="13"/>
    </row>
    <row r="120" spans="1:29" s="3" customFormat="1">
      <c r="A120" s="39"/>
      <c r="B120" s="40"/>
      <c r="C120" s="43"/>
      <c r="R120" s="13"/>
      <c r="S120" s="13"/>
      <c r="T120" s="13"/>
      <c r="U120" s="13"/>
      <c r="V120" s="13"/>
      <c r="W120" s="13"/>
      <c r="X120" s="13"/>
      <c r="Y120" s="13"/>
      <c r="Z120" s="13"/>
      <c r="AA120" s="13"/>
      <c r="AB120" s="13"/>
      <c r="AC120" s="13"/>
    </row>
    <row r="121" spans="1:29" s="3" customFormat="1">
      <c r="A121" s="39"/>
      <c r="B121" s="40"/>
      <c r="C121" s="43"/>
      <c r="R121" s="13"/>
      <c r="S121" s="13"/>
      <c r="T121" s="13"/>
      <c r="U121" s="13"/>
      <c r="V121" s="13"/>
      <c r="W121" s="13"/>
      <c r="X121" s="13"/>
      <c r="Y121" s="13"/>
      <c r="Z121" s="13"/>
      <c r="AA121" s="13"/>
      <c r="AB121" s="13"/>
      <c r="AC121" s="13"/>
    </row>
    <row r="122" spans="1:29" s="3" customFormat="1">
      <c r="A122" s="39"/>
      <c r="B122" s="40"/>
      <c r="C122" s="43"/>
      <c r="R122" s="13"/>
      <c r="S122" s="13"/>
      <c r="T122" s="13"/>
      <c r="U122" s="13"/>
      <c r="V122" s="13"/>
      <c r="W122" s="13"/>
      <c r="X122" s="13"/>
      <c r="Y122" s="13"/>
      <c r="Z122" s="13"/>
      <c r="AA122" s="13"/>
      <c r="AB122" s="13"/>
      <c r="AC122" s="13"/>
    </row>
    <row r="123" spans="1:29" s="3" customFormat="1">
      <c r="A123" s="39"/>
      <c r="B123" s="40"/>
      <c r="C123" s="43"/>
      <c r="R123" s="13"/>
      <c r="S123" s="13"/>
      <c r="T123" s="13"/>
      <c r="U123" s="13"/>
      <c r="V123" s="13"/>
      <c r="W123" s="13"/>
      <c r="X123" s="13"/>
      <c r="Y123" s="13"/>
      <c r="Z123" s="13"/>
      <c r="AA123" s="13"/>
      <c r="AB123" s="13"/>
      <c r="AC123" s="13"/>
    </row>
    <row r="124" spans="1:29" s="3" customFormat="1">
      <c r="A124" s="39"/>
      <c r="B124" s="40"/>
      <c r="C124" s="43"/>
      <c r="R124" s="13"/>
      <c r="S124" s="13"/>
      <c r="T124" s="13"/>
      <c r="U124" s="13"/>
      <c r="V124" s="13"/>
      <c r="W124" s="13"/>
      <c r="X124" s="13"/>
      <c r="Y124" s="13"/>
      <c r="Z124" s="13"/>
      <c r="AA124" s="13"/>
      <c r="AB124" s="13"/>
      <c r="AC124" s="13"/>
    </row>
    <row r="125" spans="1:29" s="3" customFormat="1">
      <c r="A125" s="39"/>
      <c r="B125" s="40"/>
      <c r="C125" s="43"/>
      <c r="R125" s="13"/>
      <c r="S125" s="13"/>
      <c r="T125" s="13"/>
      <c r="U125" s="13"/>
      <c r="V125" s="13"/>
      <c r="W125" s="13"/>
      <c r="X125" s="13"/>
      <c r="Y125" s="13"/>
      <c r="Z125" s="13"/>
      <c r="AA125" s="13"/>
      <c r="AB125" s="13"/>
      <c r="AC125" s="13"/>
    </row>
    <row r="126" spans="1:29" s="3" customFormat="1">
      <c r="A126" s="39"/>
      <c r="B126" s="40"/>
      <c r="C126" s="43"/>
      <c r="R126" s="13"/>
      <c r="S126" s="13"/>
      <c r="T126" s="13"/>
      <c r="U126" s="13"/>
      <c r="V126" s="13"/>
      <c r="W126" s="13"/>
      <c r="X126" s="13"/>
      <c r="Y126" s="13"/>
      <c r="Z126" s="13"/>
      <c r="AA126" s="13"/>
      <c r="AB126" s="13"/>
      <c r="AC126" s="13"/>
    </row>
    <row r="127" spans="1:29" s="3" customFormat="1">
      <c r="A127" s="39"/>
      <c r="B127" s="40"/>
      <c r="C127" s="43"/>
      <c r="R127" s="13"/>
      <c r="S127" s="13"/>
      <c r="T127" s="13"/>
      <c r="U127" s="13"/>
      <c r="V127" s="13"/>
      <c r="W127" s="13"/>
      <c r="X127" s="13"/>
      <c r="Y127" s="13"/>
      <c r="Z127" s="13"/>
      <c r="AA127" s="13"/>
      <c r="AB127" s="13"/>
      <c r="AC127" s="13"/>
    </row>
    <row r="128" spans="1:29" s="3" customFormat="1">
      <c r="A128" s="39"/>
      <c r="B128" s="40"/>
      <c r="C128" s="43"/>
      <c r="R128" s="13"/>
      <c r="S128" s="13"/>
      <c r="T128" s="13"/>
      <c r="U128" s="13"/>
      <c r="V128" s="13"/>
      <c r="W128" s="13"/>
      <c r="X128" s="13"/>
      <c r="Y128" s="13"/>
      <c r="Z128" s="13"/>
      <c r="AA128" s="13"/>
      <c r="AB128" s="13"/>
      <c r="AC128" s="13"/>
    </row>
    <row r="129" spans="1:29" s="3" customFormat="1">
      <c r="A129" s="39"/>
      <c r="B129" s="40"/>
      <c r="C129" s="43"/>
      <c r="R129" s="13"/>
      <c r="S129" s="13"/>
      <c r="T129" s="13"/>
      <c r="U129" s="13"/>
      <c r="V129" s="13"/>
      <c r="W129" s="13"/>
      <c r="X129" s="13"/>
      <c r="Y129" s="13"/>
      <c r="Z129" s="13"/>
      <c r="AA129" s="13"/>
      <c r="AB129" s="13"/>
      <c r="AC129" s="13"/>
    </row>
    <row r="130" spans="1:29" s="3" customFormat="1">
      <c r="A130" s="39"/>
      <c r="B130" s="40"/>
      <c r="C130" s="43"/>
      <c r="R130" s="13"/>
      <c r="S130" s="13"/>
      <c r="T130" s="13"/>
      <c r="U130" s="13"/>
      <c r="V130" s="13"/>
      <c r="W130" s="13"/>
      <c r="X130" s="13"/>
      <c r="Y130" s="13"/>
      <c r="Z130" s="13"/>
      <c r="AA130" s="13"/>
      <c r="AB130" s="13"/>
      <c r="AC130" s="13"/>
    </row>
    <row r="131" spans="1:29" s="3" customFormat="1">
      <c r="A131" s="39"/>
      <c r="B131" s="40"/>
      <c r="C131" s="43"/>
      <c r="R131" s="13"/>
      <c r="S131" s="13"/>
      <c r="T131" s="13"/>
      <c r="U131" s="13"/>
      <c r="V131" s="13"/>
      <c r="W131" s="13"/>
      <c r="X131" s="13"/>
      <c r="Y131" s="13"/>
      <c r="Z131" s="13"/>
      <c r="AA131" s="13"/>
      <c r="AB131" s="13"/>
      <c r="AC131" s="13"/>
    </row>
    <row r="132" spans="1:29" s="3" customFormat="1">
      <c r="A132" s="39"/>
      <c r="B132" s="40"/>
      <c r="C132" s="43"/>
      <c r="R132" s="13"/>
      <c r="S132" s="13"/>
      <c r="T132" s="13"/>
      <c r="U132" s="13"/>
      <c r="V132" s="13"/>
      <c r="W132" s="13"/>
      <c r="X132" s="13"/>
      <c r="Y132" s="13"/>
      <c r="Z132" s="13"/>
      <c r="AA132" s="13"/>
      <c r="AB132" s="13"/>
      <c r="AC132" s="13"/>
    </row>
    <row r="133" spans="1:29" s="3" customFormat="1">
      <c r="A133" s="39"/>
      <c r="B133" s="40"/>
      <c r="C133" s="43"/>
      <c r="R133" s="13"/>
      <c r="S133" s="13"/>
      <c r="T133" s="13"/>
      <c r="U133" s="13"/>
      <c r="V133" s="13"/>
      <c r="W133" s="13"/>
      <c r="X133" s="13"/>
      <c r="Y133" s="13"/>
      <c r="Z133" s="13"/>
      <c r="AA133" s="13"/>
      <c r="AB133" s="13"/>
      <c r="AC133" s="13"/>
    </row>
    <row r="134" spans="1:29" s="3" customFormat="1">
      <c r="A134" s="39"/>
      <c r="B134" s="40"/>
      <c r="C134" s="43"/>
      <c r="R134" s="13"/>
      <c r="S134" s="13"/>
      <c r="T134" s="13"/>
      <c r="U134" s="13"/>
      <c r="V134" s="13"/>
      <c r="W134" s="13"/>
      <c r="X134" s="13"/>
      <c r="Y134" s="13"/>
      <c r="Z134" s="13"/>
      <c r="AA134" s="13"/>
      <c r="AB134" s="13"/>
      <c r="AC134" s="13"/>
    </row>
    <row r="135" spans="1:29" s="3" customFormat="1">
      <c r="A135" s="39"/>
      <c r="B135" s="40"/>
      <c r="C135" s="43"/>
      <c r="R135" s="13"/>
      <c r="S135" s="13"/>
      <c r="T135" s="13"/>
      <c r="U135" s="13"/>
      <c r="V135" s="13"/>
      <c r="W135" s="13"/>
      <c r="X135" s="13"/>
      <c r="Y135" s="13"/>
      <c r="Z135" s="13"/>
      <c r="AA135" s="13"/>
      <c r="AB135" s="13"/>
      <c r="AC135" s="13"/>
    </row>
    <row r="136" spans="1:29" s="3" customFormat="1">
      <c r="A136" s="39"/>
      <c r="B136" s="40"/>
      <c r="C136" s="43"/>
      <c r="R136" s="13"/>
      <c r="S136" s="13"/>
      <c r="T136" s="13"/>
      <c r="U136" s="13"/>
      <c r="V136" s="13"/>
      <c r="W136" s="13"/>
      <c r="X136" s="13"/>
      <c r="Y136" s="13"/>
      <c r="Z136" s="13"/>
      <c r="AA136" s="13"/>
      <c r="AB136" s="13"/>
      <c r="AC136" s="13"/>
    </row>
    <row r="137" spans="1:29" s="3" customFormat="1">
      <c r="A137" s="39"/>
      <c r="B137" s="40"/>
      <c r="C137" s="43"/>
      <c r="R137" s="13"/>
      <c r="S137" s="13"/>
      <c r="T137" s="13"/>
      <c r="U137" s="13"/>
      <c r="V137" s="13"/>
      <c r="W137" s="13"/>
      <c r="X137" s="13"/>
      <c r="Y137" s="13"/>
      <c r="Z137" s="13"/>
      <c r="AA137" s="13"/>
      <c r="AB137" s="13"/>
      <c r="AC137" s="13"/>
    </row>
    <row r="138" spans="1:29" s="3" customFormat="1">
      <c r="A138" s="39"/>
      <c r="B138" s="40"/>
      <c r="C138" s="43"/>
      <c r="R138" s="13"/>
      <c r="S138" s="13"/>
      <c r="T138" s="13"/>
      <c r="U138" s="13"/>
      <c r="V138" s="13"/>
      <c r="W138" s="13"/>
      <c r="X138" s="13"/>
      <c r="Y138" s="13"/>
      <c r="Z138" s="13"/>
      <c r="AA138" s="13"/>
      <c r="AB138" s="13"/>
      <c r="AC138" s="13"/>
    </row>
    <row r="139" spans="1:29" s="3" customFormat="1">
      <c r="A139" s="39"/>
      <c r="B139" s="40"/>
      <c r="C139" s="43"/>
      <c r="R139" s="13"/>
      <c r="S139" s="13"/>
      <c r="T139" s="13"/>
      <c r="U139" s="13"/>
      <c r="V139" s="13"/>
      <c r="W139" s="13"/>
      <c r="X139" s="13"/>
      <c r="Y139" s="13"/>
      <c r="Z139" s="13"/>
      <c r="AA139" s="13"/>
      <c r="AB139" s="13"/>
      <c r="AC139" s="13"/>
    </row>
    <row r="140" spans="1:29" s="3" customFormat="1">
      <c r="A140" s="39"/>
      <c r="B140" s="40"/>
      <c r="C140" s="43"/>
      <c r="R140" s="13"/>
      <c r="S140" s="13"/>
      <c r="T140" s="13"/>
      <c r="U140" s="13"/>
      <c r="V140" s="13"/>
      <c r="W140" s="13"/>
      <c r="X140" s="13"/>
      <c r="Y140" s="13"/>
      <c r="Z140" s="13"/>
      <c r="AA140" s="13"/>
      <c r="AB140" s="13"/>
      <c r="AC140" s="13"/>
    </row>
    <row r="141" spans="1:29" s="3" customFormat="1">
      <c r="A141" s="39"/>
      <c r="B141" s="40"/>
      <c r="C141" s="43"/>
      <c r="R141" s="13"/>
      <c r="S141" s="13"/>
      <c r="T141" s="13"/>
      <c r="U141" s="13"/>
      <c r="V141" s="13"/>
      <c r="W141" s="13"/>
      <c r="X141" s="13"/>
      <c r="Y141" s="13"/>
      <c r="Z141" s="13"/>
      <c r="AA141" s="13"/>
      <c r="AB141" s="13"/>
      <c r="AC141" s="13"/>
    </row>
    <row r="142" spans="1:29" s="3" customFormat="1">
      <c r="A142" s="39"/>
      <c r="B142" s="40"/>
      <c r="C142" s="43"/>
      <c r="R142" s="13"/>
      <c r="S142" s="13"/>
      <c r="T142" s="13"/>
      <c r="U142" s="13"/>
      <c r="V142" s="13"/>
      <c r="W142" s="13"/>
      <c r="X142" s="13"/>
      <c r="Y142" s="13"/>
      <c r="Z142" s="13"/>
      <c r="AA142" s="13"/>
      <c r="AB142" s="13"/>
      <c r="AC142" s="13"/>
    </row>
    <row r="143" spans="1:29" s="3" customFormat="1">
      <c r="A143" s="39"/>
      <c r="B143" s="40"/>
      <c r="C143" s="43"/>
      <c r="R143" s="13"/>
      <c r="S143" s="13"/>
      <c r="T143" s="13"/>
      <c r="U143" s="13"/>
      <c r="V143" s="13"/>
      <c r="W143" s="13"/>
      <c r="X143" s="13"/>
      <c r="Y143" s="13"/>
      <c r="Z143" s="13"/>
      <c r="AA143" s="13"/>
      <c r="AB143" s="13"/>
      <c r="AC143" s="13"/>
    </row>
    <row r="144" spans="1:29" s="3" customFormat="1">
      <c r="A144" s="39"/>
      <c r="B144" s="40"/>
      <c r="C144" s="43"/>
      <c r="R144" s="13"/>
      <c r="S144" s="13"/>
      <c r="T144" s="13"/>
      <c r="U144" s="13"/>
      <c r="V144" s="13"/>
      <c r="W144" s="13"/>
      <c r="X144" s="13"/>
      <c r="Y144" s="13"/>
      <c r="Z144" s="13"/>
      <c r="AA144" s="13"/>
      <c r="AB144" s="13"/>
      <c r="AC144" s="13"/>
    </row>
    <row r="145" spans="1:29" s="3" customFormat="1">
      <c r="A145" s="39"/>
      <c r="B145" s="40"/>
      <c r="C145" s="43"/>
      <c r="R145" s="13"/>
      <c r="S145" s="13"/>
      <c r="T145" s="13"/>
      <c r="U145" s="13"/>
      <c r="V145" s="13"/>
      <c r="W145" s="13"/>
      <c r="X145" s="13"/>
      <c r="Y145" s="13"/>
      <c r="Z145" s="13"/>
      <c r="AA145" s="13"/>
      <c r="AB145" s="13"/>
      <c r="AC145" s="13"/>
    </row>
    <row r="146" spans="1:29" s="3" customFormat="1">
      <c r="A146" s="39"/>
      <c r="B146" s="40"/>
      <c r="C146" s="43"/>
      <c r="R146" s="13"/>
      <c r="S146" s="13"/>
      <c r="T146" s="13"/>
      <c r="U146" s="13"/>
      <c r="V146" s="13"/>
      <c r="W146" s="13"/>
      <c r="X146" s="13"/>
      <c r="Y146" s="13"/>
      <c r="Z146" s="13"/>
      <c r="AA146" s="13"/>
      <c r="AB146" s="13"/>
      <c r="AC146" s="13"/>
    </row>
    <row r="147" spans="1:29" s="3" customFormat="1">
      <c r="A147" s="39"/>
      <c r="B147" s="40"/>
      <c r="C147" s="43"/>
      <c r="R147" s="13"/>
      <c r="S147" s="13"/>
      <c r="T147" s="13"/>
      <c r="U147" s="13"/>
      <c r="V147" s="13"/>
      <c r="W147" s="13"/>
      <c r="X147" s="13"/>
      <c r="Y147" s="13"/>
      <c r="Z147" s="13"/>
      <c r="AA147" s="13"/>
      <c r="AB147" s="13"/>
      <c r="AC147" s="13"/>
    </row>
    <row r="148" spans="1:29" s="3" customFormat="1">
      <c r="A148" s="39"/>
      <c r="B148" s="40"/>
      <c r="C148" s="43"/>
      <c r="R148" s="13"/>
      <c r="S148" s="13"/>
      <c r="T148" s="13"/>
      <c r="U148" s="13"/>
      <c r="V148" s="13"/>
      <c r="W148" s="13"/>
      <c r="X148" s="13"/>
      <c r="Y148" s="13"/>
      <c r="Z148" s="13"/>
      <c r="AA148" s="13"/>
      <c r="AB148" s="13"/>
      <c r="AC148" s="13"/>
    </row>
    <row r="149" spans="1:29" s="3" customFormat="1">
      <c r="A149" s="39"/>
      <c r="B149" s="40"/>
      <c r="C149" s="43"/>
      <c r="R149" s="13"/>
      <c r="S149" s="13"/>
      <c r="T149" s="13"/>
      <c r="U149" s="13"/>
      <c r="V149" s="13"/>
      <c r="W149" s="13"/>
      <c r="X149" s="13"/>
      <c r="Y149" s="13"/>
      <c r="Z149" s="13"/>
      <c r="AA149" s="13"/>
      <c r="AB149" s="13"/>
      <c r="AC149" s="13"/>
    </row>
    <row r="150" spans="1:29" s="3" customFormat="1">
      <c r="A150" s="39"/>
      <c r="B150" s="40"/>
      <c r="C150" s="43"/>
      <c r="R150" s="13"/>
      <c r="S150" s="13"/>
      <c r="T150" s="13"/>
      <c r="U150" s="13"/>
      <c r="V150" s="13"/>
      <c r="W150" s="13"/>
      <c r="X150" s="13"/>
      <c r="Y150" s="13"/>
      <c r="Z150" s="13"/>
      <c r="AA150" s="13"/>
      <c r="AB150" s="13"/>
      <c r="AC150" s="13"/>
    </row>
    <row r="151" spans="1:29" s="3" customFormat="1">
      <c r="A151" s="39"/>
      <c r="B151" s="40"/>
      <c r="C151" s="43"/>
      <c r="R151" s="13"/>
      <c r="S151" s="13"/>
      <c r="T151" s="13"/>
      <c r="U151" s="13"/>
      <c r="V151" s="13"/>
      <c r="W151" s="13"/>
      <c r="X151" s="13"/>
      <c r="Y151" s="13"/>
      <c r="Z151" s="13"/>
      <c r="AA151" s="13"/>
      <c r="AB151" s="13"/>
      <c r="AC151" s="13"/>
    </row>
    <row r="152" spans="1:29" s="3" customFormat="1">
      <c r="A152" s="39"/>
      <c r="B152" s="40"/>
      <c r="C152" s="43"/>
      <c r="R152" s="13"/>
      <c r="S152" s="13"/>
      <c r="T152" s="13"/>
      <c r="U152" s="13"/>
      <c r="V152" s="13"/>
      <c r="W152" s="13"/>
      <c r="X152" s="13"/>
      <c r="Y152" s="13"/>
      <c r="Z152" s="13"/>
      <c r="AA152" s="13"/>
      <c r="AB152" s="13"/>
      <c r="AC152" s="13"/>
    </row>
    <row r="153" spans="1:29" s="3" customFormat="1">
      <c r="A153" s="39"/>
      <c r="B153" s="40"/>
      <c r="C153" s="43"/>
      <c r="R153" s="13"/>
      <c r="S153" s="13"/>
      <c r="T153" s="13"/>
      <c r="U153" s="13"/>
      <c r="V153" s="13"/>
      <c r="W153" s="13"/>
      <c r="X153" s="13"/>
      <c r="Y153" s="13"/>
      <c r="Z153" s="13"/>
      <c r="AA153" s="13"/>
      <c r="AB153" s="13"/>
      <c r="AC153" s="13"/>
    </row>
    <row r="154" spans="1:29" s="3" customFormat="1">
      <c r="A154" s="39"/>
      <c r="B154" s="40"/>
      <c r="C154" s="43"/>
      <c r="R154" s="13"/>
      <c r="S154" s="13"/>
      <c r="T154" s="13"/>
      <c r="U154" s="13"/>
      <c r="V154" s="13"/>
      <c r="W154" s="13"/>
      <c r="X154" s="13"/>
      <c r="Y154" s="13"/>
      <c r="Z154" s="13"/>
      <c r="AA154" s="13"/>
      <c r="AB154" s="13"/>
      <c r="AC154" s="13"/>
    </row>
    <row r="155" spans="1:29" s="3" customFormat="1">
      <c r="A155" s="39"/>
      <c r="B155" s="40"/>
      <c r="C155" s="43"/>
      <c r="R155" s="13"/>
      <c r="S155" s="13"/>
      <c r="T155" s="13"/>
      <c r="U155" s="13"/>
      <c r="V155" s="13"/>
      <c r="W155" s="13"/>
      <c r="X155" s="13"/>
      <c r="Y155" s="13"/>
      <c r="Z155" s="13"/>
      <c r="AA155" s="13"/>
      <c r="AB155" s="13"/>
      <c r="AC155" s="13"/>
    </row>
    <row r="156" spans="1:29" s="3" customFormat="1">
      <c r="A156" s="39"/>
      <c r="B156" s="40"/>
      <c r="C156" s="43"/>
      <c r="R156" s="13"/>
      <c r="S156" s="13"/>
      <c r="T156" s="13"/>
      <c r="U156" s="13"/>
      <c r="V156" s="13"/>
      <c r="W156" s="13"/>
      <c r="X156" s="13"/>
      <c r="Y156" s="13"/>
      <c r="Z156" s="13"/>
      <c r="AA156" s="13"/>
      <c r="AB156" s="13"/>
      <c r="AC156" s="13"/>
    </row>
    <row r="157" spans="1:29" s="3" customFormat="1">
      <c r="A157" s="39"/>
      <c r="B157" s="40"/>
      <c r="C157" s="43"/>
      <c r="R157" s="13"/>
      <c r="S157" s="13"/>
      <c r="T157" s="13"/>
      <c r="U157" s="13"/>
      <c r="V157" s="13"/>
      <c r="W157" s="13"/>
      <c r="X157" s="13"/>
      <c r="Y157" s="13"/>
      <c r="Z157" s="13"/>
      <c r="AA157" s="13"/>
      <c r="AB157" s="13"/>
      <c r="AC157" s="13"/>
    </row>
    <row r="158" spans="1:29" s="3" customFormat="1">
      <c r="A158" s="39"/>
      <c r="B158" s="40"/>
      <c r="C158" s="43"/>
      <c r="R158" s="13"/>
      <c r="S158" s="13"/>
      <c r="T158" s="13"/>
      <c r="U158" s="13"/>
      <c r="V158" s="13"/>
      <c r="W158" s="13"/>
      <c r="X158" s="13"/>
      <c r="Y158" s="13"/>
      <c r="Z158" s="13"/>
      <c r="AA158" s="13"/>
      <c r="AB158" s="13"/>
      <c r="AC158" s="13"/>
    </row>
    <row r="159" spans="1:29" s="3" customFormat="1">
      <c r="A159" s="39"/>
      <c r="B159" s="40"/>
      <c r="C159" s="43"/>
      <c r="R159" s="13"/>
      <c r="S159" s="13"/>
      <c r="T159" s="13"/>
      <c r="U159" s="13"/>
      <c r="V159" s="13"/>
      <c r="W159" s="13"/>
      <c r="X159" s="13"/>
      <c r="Y159" s="13"/>
      <c r="Z159" s="13"/>
      <c r="AA159" s="13"/>
      <c r="AB159" s="13"/>
      <c r="AC159" s="13"/>
    </row>
    <row r="160" spans="1:29" s="3" customFormat="1">
      <c r="A160" s="39"/>
      <c r="B160" s="40"/>
      <c r="C160" s="43"/>
      <c r="R160" s="13"/>
      <c r="S160" s="13"/>
      <c r="T160" s="13"/>
      <c r="U160" s="13"/>
      <c r="V160" s="13"/>
      <c r="W160" s="13"/>
      <c r="X160" s="13"/>
      <c r="Y160" s="13"/>
      <c r="Z160" s="13"/>
      <c r="AA160" s="13"/>
      <c r="AB160" s="13"/>
      <c r="AC160" s="13"/>
    </row>
    <row r="161" spans="1:29" s="3" customFormat="1">
      <c r="A161" s="39"/>
      <c r="B161" s="40"/>
      <c r="C161" s="43"/>
      <c r="R161" s="13"/>
      <c r="S161" s="13"/>
      <c r="T161" s="13"/>
      <c r="U161" s="13"/>
      <c r="V161" s="13"/>
      <c r="W161" s="13"/>
      <c r="X161" s="13"/>
      <c r="Y161" s="13"/>
      <c r="Z161" s="13"/>
      <c r="AA161" s="13"/>
      <c r="AB161" s="13"/>
      <c r="AC161" s="13"/>
    </row>
    <row r="162" spans="1:29" s="3" customFormat="1">
      <c r="A162" s="39"/>
      <c r="B162" s="40"/>
      <c r="C162" s="43"/>
      <c r="R162" s="13"/>
      <c r="S162" s="13"/>
      <c r="T162" s="13"/>
      <c r="U162" s="13"/>
      <c r="V162" s="13"/>
      <c r="W162" s="13"/>
      <c r="X162" s="13"/>
      <c r="Y162" s="13"/>
      <c r="Z162" s="13"/>
      <c r="AA162" s="13"/>
      <c r="AB162" s="13"/>
      <c r="AC162" s="13"/>
    </row>
    <row r="163" spans="1:29" s="3" customFormat="1">
      <c r="A163" s="39"/>
      <c r="B163" s="40"/>
      <c r="C163" s="43"/>
      <c r="R163" s="13"/>
      <c r="S163" s="13"/>
      <c r="T163" s="13"/>
      <c r="U163" s="13"/>
      <c r="V163" s="13"/>
      <c r="W163" s="13"/>
      <c r="X163" s="13"/>
      <c r="Y163" s="13"/>
      <c r="Z163" s="13"/>
      <c r="AA163" s="13"/>
      <c r="AB163" s="13"/>
      <c r="AC163" s="13"/>
    </row>
    <row r="164" spans="1:29" s="3" customFormat="1">
      <c r="A164" s="39"/>
      <c r="B164" s="40"/>
      <c r="C164" s="43"/>
      <c r="R164" s="13"/>
      <c r="S164" s="13"/>
      <c r="T164" s="13"/>
      <c r="U164" s="13"/>
      <c r="V164" s="13"/>
      <c r="W164" s="13"/>
      <c r="X164" s="13"/>
      <c r="Y164" s="13"/>
      <c r="Z164" s="13"/>
      <c r="AA164" s="13"/>
      <c r="AB164" s="13"/>
      <c r="AC164" s="13"/>
    </row>
    <row r="165" spans="1:29" s="3" customFormat="1">
      <c r="A165" s="39"/>
      <c r="B165" s="40"/>
      <c r="C165" s="43"/>
      <c r="R165" s="13"/>
      <c r="S165" s="13"/>
      <c r="T165" s="13"/>
      <c r="U165" s="13"/>
      <c r="V165" s="13"/>
      <c r="W165" s="13"/>
      <c r="X165" s="13"/>
      <c r="Y165" s="13"/>
      <c r="Z165" s="13"/>
      <c r="AA165" s="13"/>
      <c r="AB165" s="13"/>
      <c r="AC165" s="13"/>
    </row>
    <row r="166" spans="1:29" s="3" customFormat="1">
      <c r="A166" s="39"/>
      <c r="B166" s="40"/>
      <c r="C166" s="43"/>
      <c r="R166" s="13"/>
      <c r="S166" s="13"/>
      <c r="T166" s="13"/>
      <c r="U166" s="13"/>
      <c r="V166" s="13"/>
      <c r="W166" s="13"/>
      <c r="X166" s="13"/>
      <c r="Y166" s="13"/>
      <c r="Z166" s="13"/>
      <c r="AA166" s="13"/>
      <c r="AB166" s="13"/>
      <c r="AC166" s="13"/>
    </row>
    <row r="167" spans="1:29" s="3" customFormat="1">
      <c r="A167" s="39"/>
      <c r="B167" s="40"/>
      <c r="C167" s="43"/>
      <c r="R167" s="13"/>
      <c r="S167" s="13"/>
      <c r="T167" s="13"/>
      <c r="U167" s="13"/>
      <c r="V167" s="13"/>
      <c r="W167" s="13"/>
      <c r="X167" s="13"/>
      <c r="Y167" s="13"/>
      <c r="Z167" s="13"/>
      <c r="AA167" s="13"/>
      <c r="AB167" s="13"/>
      <c r="AC167" s="13"/>
    </row>
    <row r="168" spans="1:29" s="3" customFormat="1">
      <c r="A168" s="39"/>
      <c r="B168" s="40"/>
      <c r="C168" s="43"/>
      <c r="R168" s="13"/>
      <c r="S168" s="13"/>
      <c r="T168" s="13"/>
      <c r="U168" s="13"/>
      <c r="V168" s="13"/>
      <c r="W168" s="13"/>
      <c r="X168" s="13"/>
      <c r="Y168" s="13"/>
      <c r="Z168" s="13"/>
      <c r="AA168" s="13"/>
      <c r="AB168" s="13"/>
      <c r="AC168" s="13"/>
    </row>
    <row r="169" spans="1:29" s="3" customFormat="1">
      <c r="A169" s="39"/>
      <c r="B169" s="40"/>
      <c r="C169" s="43"/>
      <c r="R169" s="13"/>
      <c r="S169" s="13"/>
      <c r="T169" s="13"/>
      <c r="U169" s="13"/>
      <c r="V169" s="13"/>
      <c r="W169" s="13"/>
      <c r="X169" s="13"/>
      <c r="Y169" s="13"/>
      <c r="Z169" s="13"/>
      <c r="AA169" s="13"/>
      <c r="AB169" s="13"/>
      <c r="AC169" s="13"/>
    </row>
    <row r="170" spans="1:29" s="3" customFormat="1">
      <c r="A170" s="39"/>
      <c r="B170" s="40"/>
      <c r="C170" s="43"/>
      <c r="R170" s="13"/>
      <c r="S170" s="13"/>
      <c r="T170" s="13"/>
      <c r="U170" s="13"/>
      <c r="V170" s="13"/>
      <c r="W170" s="13"/>
      <c r="X170" s="13"/>
      <c r="Y170" s="13"/>
      <c r="Z170" s="13"/>
      <c r="AA170" s="13"/>
      <c r="AB170" s="13"/>
      <c r="AC170" s="13"/>
    </row>
    <row r="171" spans="1:29" s="3" customFormat="1">
      <c r="A171" s="39"/>
      <c r="B171" s="40"/>
      <c r="C171" s="43"/>
      <c r="R171" s="13"/>
      <c r="S171" s="13"/>
      <c r="T171" s="13"/>
      <c r="U171" s="13"/>
      <c r="V171" s="13"/>
      <c r="W171" s="13"/>
      <c r="X171" s="13"/>
      <c r="Y171" s="13"/>
      <c r="Z171" s="13"/>
      <c r="AA171" s="13"/>
      <c r="AB171" s="13"/>
      <c r="AC171" s="13"/>
    </row>
    <row r="172" spans="1:29" s="3" customFormat="1">
      <c r="A172" s="39"/>
      <c r="B172" s="40"/>
      <c r="C172" s="43"/>
      <c r="R172" s="13"/>
      <c r="S172" s="13"/>
      <c r="T172" s="13"/>
      <c r="U172" s="13"/>
      <c r="V172" s="13"/>
      <c r="W172" s="13"/>
      <c r="X172" s="13"/>
      <c r="Y172" s="13"/>
      <c r="Z172" s="13"/>
      <c r="AA172" s="13"/>
      <c r="AB172" s="13"/>
      <c r="AC172" s="13"/>
    </row>
    <row r="173" spans="1:29" s="3" customFormat="1">
      <c r="A173" s="39"/>
      <c r="B173" s="40"/>
      <c r="C173" s="43"/>
      <c r="R173" s="13"/>
      <c r="S173" s="13"/>
      <c r="T173" s="13"/>
      <c r="U173" s="13"/>
      <c r="V173" s="13"/>
      <c r="W173" s="13"/>
      <c r="X173" s="13"/>
      <c r="Y173" s="13"/>
      <c r="Z173" s="13"/>
      <c r="AA173" s="13"/>
      <c r="AB173" s="13"/>
      <c r="AC173" s="13"/>
    </row>
    <row r="174" spans="1:29" s="3" customFormat="1">
      <c r="A174" s="39"/>
      <c r="B174" s="40"/>
      <c r="C174" s="43"/>
      <c r="R174" s="13"/>
      <c r="S174" s="13"/>
      <c r="T174" s="13"/>
      <c r="U174" s="13"/>
      <c r="V174" s="13"/>
      <c r="W174" s="13"/>
      <c r="X174" s="13"/>
      <c r="Y174" s="13"/>
      <c r="Z174" s="13"/>
      <c r="AA174" s="13"/>
      <c r="AB174" s="13"/>
      <c r="AC174" s="13"/>
    </row>
    <row r="175" spans="1:29" s="3" customFormat="1">
      <c r="A175" s="39"/>
      <c r="B175" s="40"/>
      <c r="C175" s="43"/>
      <c r="R175" s="13"/>
      <c r="S175" s="13"/>
      <c r="T175" s="13"/>
      <c r="U175" s="13"/>
      <c r="V175" s="13"/>
      <c r="W175" s="13"/>
      <c r="X175" s="13"/>
      <c r="Y175" s="13"/>
      <c r="Z175" s="13"/>
      <c r="AA175" s="13"/>
      <c r="AB175" s="13"/>
      <c r="AC175" s="13"/>
    </row>
    <row r="176" spans="1:29" s="3" customFormat="1">
      <c r="A176" s="39"/>
      <c r="B176" s="40"/>
      <c r="C176" s="43"/>
      <c r="R176" s="13"/>
      <c r="S176" s="13"/>
      <c r="T176" s="13"/>
      <c r="U176" s="13"/>
      <c r="V176" s="13"/>
      <c r="W176" s="13"/>
      <c r="X176" s="13"/>
      <c r="Y176" s="13"/>
      <c r="Z176" s="13"/>
      <c r="AA176" s="13"/>
      <c r="AB176" s="13"/>
      <c r="AC176" s="13"/>
    </row>
    <row r="177" spans="1:29" s="3" customFormat="1">
      <c r="A177" s="39"/>
      <c r="B177" s="40"/>
      <c r="C177" s="43"/>
      <c r="R177" s="13"/>
      <c r="S177" s="13"/>
      <c r="T177" s="13"/>
      <c r="U177" s="13"/>
      <c r="V177" s="13"/>
      <c r="W177" s="13"/>
      <c r="X177" s="13"/>
      <c r="Y177" s="13"/>
      <c r="Z177" s="13"/>
      <c r="AA177" s="13"/>
      <c r="AB177" s="13"/>
      <c r="AC177" s="13"/>
    </row>
    <row r="178" spans="1:29" s="3" customFormat="1">
      <c r="A178" s="39"/>
      <c r="B178" s="40"/>
      <c r="C178" s="43"/>
      <c r="R178" s="13"/>
      <c r="S178" s="13"/>
      <c r="T178" s="13"/>
      <c r="U178" s="13"/>
      <c r="V178" s="13"/>
      <c r="W178" s="13"/>
      <c r="X178" s="13"/>
      <c r="Y178" s="13"/>
      <c r="Z178" s="13"/>
      <c r="AA178" s="13"/>
      <c r="AB178" s="13"/>
      <c r="AC178" s="13"/>
    </row>
    <row r="179" spans="1:29" s="3" customFormat="1">
      <c r="A179" s="39"/>
      <c r="B179" s="40"/>
      <c r="C179" s="43"/>
      <c r="R179" s="13"/>
      <c r="S179" s="13"/>
      <c r="T179" s="13"/>
      <c r="U179" s="13"/>
      <c r="V179" s="13"/>
      <c r="W179" s="13"/>
      <c r="X179" s="13"/>
      <c r="Y179" s="13"/>
      <c r="Z179" s="13"/>
      <c r="AA179" s="13"/>
      <c r="AB179" s="13"/>
      <c r="AC179" s="13"/>
    </row>
    <row r="180" spans="1:29" s="3" customFormat="1">
      <c r="A180" s="39"/>
      <c r="B180" s="40"/>
      <c r="C180" s="43"/>
      <c r="R180" s="13"/>
      <c r="S180" s="13"/>
      <c r="T180" s="13"/>
      <c r="U180" s="13"/>
      <c r="V180" s="13"/>
      <c r="W180" s="13"/>
      <c r="X180" s="13"/>
      <c r="Y180" s="13"/>
      <c r="Z180" s="13"/>
      <c r="AA180" s="13"/>
      <c r="AB180" s="13"/>
      <c r="AC180" s="13"/>
    </row>
    <row r="181" spans="1:29" s="3" customFormat="1">
      <c r="A181" s="39"/>
      <c r="B181" s="40"/>
      <c r="C181" s="43"/>
      <c r="R181" s="13"/>
      <c r="S181" s="13"/>
      <c r="T181" s="13"/>
      <c r="U181" s="13"/>
      <c r="V181" s="13"/>
      <c r="W181" s="13"/>
      <c r="X181" s="13"/>
      <c r="Y181" s="13"/>
      <c r="Z181" s="13"/>
      <c r="AA181" s="13"/>
      <c r="AB181" s="13"/>
      <c r="AC181" s="13"/>
    </row>
    <row r="182" spans="1:29" s="3" customFormat="1">
      <c r="A182" s="39"/>
      <c r="B182" s="40"/>
      <c r="C182" s="43"/>
      <c r="R182" s="13"/>
      <c r="S182" s="13"/>
      <c r="T182" s="13"/>
      <c r="U182" s="13"/>
      <c r="V182" s="13"/>
      <c r="W182" s="13"/>
      <c r="X182" s="13"/>
      <c r="Y182" s="13"/>
      <c r="Z182" s="13"/>
      <c r="AA182" s="13"/>
      <c r="AB182" s="13"/>
      <c r="AC182" s="13"/>
    </row>
    <row r="183" spans="1:29" s="3" customFormat="1">
      <c r="A183" s="39"/>
      <c r="B183" s="40"/>
      <c r="C183" s="43"/>
      <c r="R183" s="13"/>
      <c r="S183" s="13"/>
      <c r="T183" s="13"/>
      <c r="U183" s="13"/>
      <c r="V183" s="13"/>
      <c r="W183" s="13"/>
      <c r="X183" s="13"/>
      <c r="Y183" s="13"/>
      <c r="Z183" s="13"/>
      <c r="AA183" s="13"/>
      <c r="AB183" s="13"/>
      <c r="AC183" s="13"/>
    </row>
    <row r="184" spans="1:29" s="3" customFormat="1">
      <c r="A184" s="39"/>
      <c r="B184" s="40"/>
      <c r="C184" s="43"/>
      <c r="R184" s="13"/>
      <c r="S184" s="13"/>
      <c r="T184" s="13"/>
      <c r="U184" s="13"/>
      <c r="V184" s="13"/>
      <c r="W184" s="13"/>
      <c r="X184" s="13"/>
      <c r="Y184" s="13"/>
      <c r="Z184" s="13"/>
      <c r="AA184" s="13"/>
      <c r="AB184" s="13"/>
      <c r="AC184" s="13"/>
    </row>
    <row r="185" spans="1:29" s="3" customFormat="1">
      <c r="A185" s="39"/>
      <c r="B185" s="40"/>
      <c r="C185" s="43"/>
      <c r="R185" s="13"/>
      <c r="S185" s="13"/>
      <c r="T185" s="13"/>
      <c r="U185" s="13"/>
      <c r="V185" s="13"/>
      <c r="W185" s="13"/>
      <c r="X185" s="13"/>
      <c r="Y185" s="13"/>
      <c r="Z185" s="13"/>
      <c r="AA185" s="13"/>
      <c r="AB185" s="13"/>
      <c r="AC185" s="13"/>
    </row>
    <row r="186" spans="1:29" s="3" customFormat="1">
      <c r="A186" s="39"/>
      <c r="B186" s="40"/>
      <c r="C186" s="43"/>
      <c r="R186" s="13"/>
      <c r="S186" s="13"/>
      <c r="T186" s="13"/>
      <c r="U186" s="13"/>
      <c r="V186" s="13"/>
      <c r="W186" s="13"/>
      <c r="X186" s="13"/>
      <c r="Y186" s="13"/>
      <c r="Z186" s="13"/>
      <c r="AA186" s="13"/>
      <c r="AB186" s="13"/>
      <c r="AC186" s="13"/>
    </row>
    <row r="187" spans="1:29" s="3" customFormat="1">
      <c r="A187" s="39"/>
      <c r="B187" s="40"/>
      <c r="C187" s="43"/>
      <c r="R187" s="13"/>
      <c r="S187" s="13"/>
      <c r="T187" s="13"/>
      <c r="U187" s="13"/>
      <c r="V187" s="13"/>
      <c r="W187" s="13"/>
      <c r="X187" s="13"/>
      <c r="Y187" s="13"/>
      <c r="Z187" s="13"/>
      <c r="AA187" s="13"/>
      <c r="AB187" s="13"/>
      <c r="AC187" s="13"/>
    </row>
    <row r="188" spans="1:29" s="3" customFormat="1">
      <c r="A188" s="39"/>
      <c r="B188" s="40"/>
      <c r="C188" s="43"/>
      <c r="R188" s="13"/>
      <c r="S188" s="13"/>
      <c r="T188" s="13"/>
      <c r="U188" s="13"/>
      <c r="V188" s="13"/>
      <c r="W188" s="13"/>
      <c r="X188" s="13"/>
      <c r="Y188" s="13"/>
      <c r="Z188" s="13"/>
      <c r="AA188" s="13"/>
      <c r="AB188" s="13"/>
      <c r="AC188" s="13"/>
    </row>
    <row r="189" spans="1:29" s="3" customFormat="1">
      <c r="A189" s="39"/>
      <c r="B189" s="40"/>
      <c r="C189" s="43"/>
      <c r="R189" s="13"/>
      <c r="S189" s="13"/>
      <c r="T189" s="13"/>
      <c r="U189" s="13"/>
      <c r="V189" s="13"/>
      <c r="W189" s="13"/>
      <c r="X189" s="13"/>
      <c r="Y189" s="13"/>
      <c r="Z189" s="13"/>
      <c r="AA189" s="13"/>
      <c r="AB189" s="13"/>
      <c r="AC189" s="13"/>
    </row>
    <row r="190" spans="1:29" s="3" customFormat="1">
      <c r="A190" s="39"/>
      <c r="B190" s="40"/>
      <c r="C190" s="43"/>
      <c r="R190" s="13"/>
      <c r="S190" s="13"/>
      <c r="T190" s="13"/>
      <c r="U190" s="13"/>
      <c r="V190" s="13"/>
      <c r="W190" s="13"/>
      <c r="X190" s="13"/>
      <c r="Y190" s="13"/>
      <c r="Z190" s="13"/>
      <c r="AA190" s="13"/>
      <c r="AB190" s="13"/>
      <c r="AC190" s="13"/>
    </row>
    <row r="191" spans="1:29" s="3" customFormat="1">
      <c r="A191" s="39"/>
      <c r="B191" s="40"/>
      <c r="C191" s="43"/>
      <c r="R191" s="13"/>
      <c r="S191" s="13"/>
      <c r="T191" s="13"/>
      <c r="U191" s="13"/>
      <c r="V191" s="13"/>
      <c r="W191" s="13"/>
      <c r="X191" s="13"/>
      <c r="Y191" s="13"/>
      <c r="Z191" s="13"/>
      <c r="AA191" s="13"/>
      <c r="AB191" s="13"/>
      <c r="AC191" s="13"/>
    </row>
    <row r="192" spans="1:29" s="3" customFormat="1">
      <c r="A192" s="39"/>
      <c r="B192" s="40"/>
      <c r="C192" s="43"/>
      <c r="R192" s="13"/>
      <c r="S192" s="13"/>
      <c r="T192" s="13"/>
      <c r="U192" s="13"/>
      <c r="V192" s="13"/>
      <c r="W192" s="13"/>
      <c r="X192" s="13"/>
      <c r="Y192" s="13"/>
      <c r="Z192" s="13"/>
      <c r="AA192" s="13"/>
      <c r="AB192" s="13"/>
      <c r="AC192" s="13"/>
    </row>
    <row r="193" spans="1:29" s="3" customFormat="1">
      <c r="A193" s="39"/>
      <c r="B193" s="40"/>
      <c r="C193" s="43"/>
      <c r="R193" s="13"/>
      <c r="S193" s="13"/>
      <c r="T193" s="13"/>
      <c r="U193" s="13"/>
      <c r="V193" s="13"/>
      <c r="W193" s="13"/>
      <c r="X193" s="13"/>
      <c r="Y193" s="13"/>
      <c r="Z193" s="13"/>
      <c r="AA193" s="13"/>
      <c r="AB193" s="13"/>
      <c r="AC193" s="13"/>
    </row>
    <row r="194" spans="1:29" s="3" customFormat="1">
      <c r="A194" s="39"/>
      <c r="B194" s="40"/>
      <c r="C194" s="43"/>
      <c r="R194" s="13"/>
      <c r="S194" s="13"/>
      <c r="T194" s="13"/>
      <c r="U194" s="13"/>
      <c r="V194" s="13"/>
      <c r="W194" s="13"/>
      <c r="X194" s="13"/>
      <c r="Y194" s="13"/>
      <c r="Z194" s="13"/>
      <c r="AA194" s="13"/>
      <c r="AB194" s="13"/>
      <c r="AC194" s="13"/>
    </row>
    <row r="195" spans="1:29" s="3" customFormat="1">
      <c r="A195" s="39"/>
      <c r="B195" s="40"/>
      <c r="C195" s="43"/>
      <c r="R195" s="13"/>
      <c r="S195" s="13"/>
      <c r="T195" s="13"/>
      <c r="U195" s="13"/>
      <c r="V195" s="13"/>
      <c r="W195" s="13"/>
      <c r="X195" s="13"/>
      <c r="Y195" s="13"/>
      <c r="Z195" s="13"/>
      <c r="AA195" s="13"/>
      <c r="AB195" s="13"/>
      <c r="AC195" s="13"/>
    </row>
    <row r="196" spans="1:29" s="3" customFormat="1">
      <c r="A196" s="39"/>
      <c r="B196" s="40"/>
      <c r="C196" s="43"/>
      <c r="R196" s="13"/>
      <c r="S196" s="13"/>
      <c r="T196" s="13"/>
      <c r="U196" s="13"/>
      <c r="V196" s="13"/>
      <c r="W196" s="13"/>
      <c r="X196" s="13"/>
      <c r="Y196" s="13"/>
      <c r="Z196" s="13"/>
      <c r="AA196" s="13"/>
      <c r="AB196" s="13"/>
      <c r="AC196" s="13"/>
    </row>
    <row r="197" spans="1:29" s="3" customFormat="1">
      <c r="A197" s="39"/>
      <c r="B197" s="40"/>
      <c r="C197" s="43"/>
      <c r="R197" s="13"/>
      <c r="S197" s="13"/>
      <c r="T197" s="13"/>
      <c r="U197" s="13"/>
      <c r="V197" s="13"/>
      <c r="W197" s="13"/>
      <c r="X197" s="13"/>
      <c r="Y197" s="13"/>
      <c r="Z197" s="13"/>
      <c r="AA197" s="13"/>
      <c r="AB197" s="13"/>
      <c r="AC197" s="13"/>
    </row>
    <row r="198" spans="1:29" s="3" customFormat="1">
      <c r="A198" s="39"/>
      <c r="B198" s="40"/>
      <c r="C198" s="43"/>
      <c r="R198" s="13"/>
      <c r="S198" s="13"/>
      <c r="T198" s="13"/>
      <c r="U198" s="13"/>
      <c r="V198" s="13"/>
      <c r="W198" s="13"/>
      <c r="X198" s="13"/>
      <c r="Y198" s="13"/>
      <c r="Z198" s="13"/>
      <c r="AA198" s="13"/>
      <c r="AB198" s="13"/>
      <c r="AC198" s="13"/>
    </row>
    <row r="199" spans="1:29" s="3" customFormat="1">
      <c r="A199" s="39"/>
      <c r="B199" s="40"/>
      <c r="C199" s="43"/>
      <c r="R199" s="13"/>
      <c r="S199" s="13"/>
      <c r="T199" s="13"/>
      <c r="U199" s="13"/>
      <c r="V199" s="13"/>
      <c r="W199" s="13"/>
      <c r="X199" s="13"/>
      <c r="Y199" s="13"/>
      <c r="Z199" s="13"/>
      <c r="AA199" s="13"/>
      <c r="AB199" s="13"/>
      <c r="AC199" s="13"/>
    </row>
    <row r="200" spans="1:29" s="3" customFormat="1">
      <c r="A200" s="39"/>
      <c r="B200" s="40"/>
      <c r="C200" s="43"/>
      <c r="R200" s="13"/>
      <c r="S200" s="13"/>
      <c r="T200" s="13"/>
      <c r="U200" s="13"/>
      <c r="V200" s="13"/>
      <c r="W200" s="13"/>
      <c r="X200" s="13"/>
      <c r="Y200" s="13"/>
      <c r="Z200" s="13"/>
      <c r="AA200" s="13"/>
      <c r="AB200" s="13"/>
      <c r="AC200" s="13"/>
    </row>
    <row r="201" spans="1:29" s="3" customFormat="1">
      <c r="A201" s="39"/>
      <c r="B201" s="40"/>
      <c r="C201" s="43"/>
      <c r="R201" s="13"/>
      <c r="S201" s="13"/>
      <c r="T201" s="13"/>
      <c r="U201" s="13"/>
      <c r="V201" s="13"/>
      <c r="W201" s="13"/>
      <c r="X201" s="13"/>
      <c r="Y201" s="13"/>
      <c r="Z201" s="13"/>
      <c r="AA201" s="13"/>
      <c r="AB201" s="13"/>
      <c r="AC201" s="13"/>
    </row>
    <row r="202" spans="1:29" s="3" customFormat="1">
      <c r="A202" s="39"/>
      <c r="B202" s="40"/>
      <c r="C202" s="43"/>
      <c r="R202" s="13"/>
      <c r="S202" s="13"/>
      <c r="T202" s="13"/>
      <c r="U202" s="13"/>
      <c r="V202" s="13"/>
      <c r="W202" s="13"/>
      <c r="X202" s="13"/>
      <c r="Y202" s="13"/>
      <c r="Z202" s="13"/>
      <c r="AA202" s="13"/>
      <c r="AB202" s="13"/>
      <c r="AC202" s="13"/>
    </row>
    <row r="203" spans="1:29" s="3" customFormat="1">
      <c r="A203" s="39"/>
      <c r="B203" s="40"/>
      <c r="C203" s="43"/>
      <c r="R203" s="13"/>
      <c r="S203" s="13"/>
      <c r="T203" s="13"/>
      <c r="U203" s="13"/>
      <c r="V203" s="13"/>
      <c r="W203" s="13"/>
      <c r="X203" s="13"/>
      <c r="Y203" s="13"/>
      <c r="Z203" s="13"/>
      <c r="AA203" s="13"/>
      <c r="AB203" s="13"/>
      <c r="AC203" s="13"/>
    </row>
    <row r="204" spans="1:29" s="3" customFormat="1">
      <c r="A204" s="39"/>
      <c r="B204" s="40"/>
      <c r="C204" s="43"/>
      <c r="R204" s="13"/>
      <c r="S204" s="13"/>
      <c r="T204" s="13"/>
      <c r="U204" s="13"/>
      <c r="V204" s="13"/>
      <c r="W204" s="13"/>
      <c r="X204" s="13"/>
      <c r="Y204" s="13"/>
      <c r="Z204" s="13"/>
      <c r="AA204" s="13"/>
      <c r="AB204" s="13"/>
      <c r="AC204" s="13"/>
    </row>
    <row r="205" spans="1:29" s="3" customFormat="1">
      <c r="A205" s="39"/>
      <c r="B205" s="40"/>
      <c r="C205" s="43"/>
      <c r="R205" s="13"/>
      <c r="S205" s="13"/>
      <c r="T205" s="13"/>
      <c r="U205" s="13"/>
      <c r="V205" s="13"/>
      <c r="W205" s="13"/>
      <c r="X205" s="13"/>
      <c r="Y205" s="13"/>
      <c r="Z205" s="13"/>
      <c r="AA205" s="13"/>
      <c r="AB205" s="13"/>
      <c r="AC205" s="13"/>
    </row>
    <row r="206" spans="1:29" s="3" customFormat="1">
      <c r="A206" s="39"/>
      <c r="B206" s="40"/>
      <c r="C206" s="43"/>
      <c r="R206" s="13"/>
      <c r="S206" s="13"/>
      <c r="T206" s="13"/>
      <c r="U206" s="13"/>
      <c r="V206" s="13"/>
      <c r="W206" s="13"/>
      <c r="X206" s="13"/>
      <c r="Y206" s="13"/>
      <c r="Z206" s="13"/>
      <c r="AA206" s="13"/>
      <c r="AB206" s="13"/>
      <c r="AC206" s="13"/>
    </row>
    <row r="207" spans="1:29" s="3" customFormat="1">
      <c r="A207" s="39"/>
      <c r="B207" s="40"/>
      <c r="C207" s="43"/>
      <c r="R207" s="13"/>
      <c r="S207" s="13"/>
      <c r="T207" s="13"/>
      <c r="U207" s="13"/>
      <c r="V207" s="13"/>
      <c r="W207" s="13"/>
      <c r="X207" s="13"/>
      <c r="Y207" s="13"/>
      <c r="Z207" s="13"/>
      <c r="AA207" s="13"/>
      <c r="AB207" s="13"/>
      <c r="AC207" s="13"/>
    </row>
    <row r="208" spans="1:29" s="3" customFormat="1">
      <c r="A208" s="39"/>
      <c r="B208" s="40"/>
      <c r="C208" s="43"/>
      <c r="R208" s="13"/>
      <c r="S208" s="13"/>
      <c r="T208" s="13"/>
      <c r="U208" s="13"/>
      <c r="V208" s="13"/>
      <c r="W208" s="13"/>
      <c r="X208" s="13"/>
      <c r="Y208" s="13"/>
      <c r="Z208" s="13"/>
      <c r="AA208" s="13"/>
      <c r="AB208" s="13"/>
      <c r="AC208" s="13"/>
    </row>
    <row r="209" spans="1:29" s="3" customFormat="1">
      <c r="A209" s="39"/>
      <c r="B209" s="40"/>
      <c r="C209" s="43"/>
      <c r="R209" s="13"/>
      <c r="S209" s="13"/>
      <c r="T209" s="13"/>
      <c r="U209" s="13"/>
      <c r="V209" s="13"/>
      <c r="W209" s="13"/>
      <c r="X209" s="13"/>
      <c r="Y209" s="13"/>
      <c r="Z209" s="13"/>
      <c r="AA209" s="13"/>
      <c r="AB209" s="13"/>
      <c r="AC209" s="13"/>
    </row>
    <row r="210" spans="1:29" s="3" customFormat="1">
      <c r="A210" s="39"/>
      <c r="B210" s="40"/>
      <c r="C210" s="43"/>
      <c r="R210" s="13"/>
      <c r="S210" s="13"/>
      <c r="T210" s="13"/>
      <c r="U210" s="13"/>
      <c r="V210" s="13"/>
      <c r="W210" s="13"/>
      <c r="X210" s="13"/>
      <c r="Y210" s="13"/>
      <c r="Z210" s="13"/>
      <c r="AA210" s="13"/>
      <c r="AB210" s="13"/>
      <c r="AC210" s="13"/>
    </row>
    <row r="211" spans="1:29" s="3" customFormat="1">
      <c r="A211" s="39"/>
      <c r="B211" s="40"/>
      <c r="C211" s="43"/>
      <c r="R211" s="13"/>
      <c r="S211" s="13"/>
      <c r="T211" s="13"/>
      <c r="U211" s="13"/>
      <c r="V211" s="13"/>
      <c r="W211" s="13"/>
      <c r="X211" s="13"/>
      <c r="Y211" s="13"/>
      <c r="Z211" s="13"/>
      <c r="AA211" s="13"/>
      <c r="AB211" s="13"/>
      <c r="AC211" s="13"/>
    </row>
    <row r="212" spans="1:29" s="3" customFormat="1">
      <c r="A212" s="39"/>
      <c r="B212" s="40"/>
      <c r="C212" s="43"/>
      <c r="R212" s="13"/>
      <c r="S212" s="13"/>
      <c r="T212" s="13"/>
      <c r="U212" s="13"/>
      <c r="V212" s="13"/>
      <c r="W212" s="13"/>
      <c r="X212" s="13"/>
      <c r="Y212" s="13"/>
      <c r="Z212" s="13"/>
      <c r="AA212" s="13"/>
      <c r="AB212" s="13"/>
      <c r="AC212" s="13"/>
    </row>
    <row r="213" spans="1:29" s="3" customFormat="1">
      <c r="A213" s="39"/>
      <c r="B213" s="40"/>
      <c r="C213" s="43"/>
      <c r="R213" s="13"/>
      <c r="S213" s="13"/>
      <c r="T213" s="13"/>
      <c r="U213" s="13"/>
      <c r="V213" s="13"/>
      <c r="W213" s="13"/>
      <c r="X213" s="13"/>
      <c r="Y213" s="13"/>
      <c r="Z213" s="13"/>
      <c r="AA213" s="13"/>
      <c r="AB213" s="13"/>
      <c r="AC213" s="13"/>
    </row>
    <row r="214" spans="1:29" s="3" customFormat="1">
      <c r="A214" s="39"/>
      <c r="B214" s="40"/>
      <c r="C214" s="43"/>
      <c r="R214" s="13"/>
      <c r="S214" s="13"/>
      <c r="T214" s="13"/>
      <c r="U214" s="13"/>
      <c r="V214" s="13"/>
      <c r="W214" s="13"/>
      <c r="X214" s="13"/>
      <c r="Y214" s="13"/>
      <c r="Z214" s="13"/>
      <c r="AA214" s="13"/>
      <c r="AB214" s="13"/>
      <c r="AC214" s="13"/>
    </row>
    <row r="215" spans="1:29" s="3" customFormat="1">
      <c r="A215" s="39"/>
      <c r="B215" s="40"/>
      <c r="C215" s="43"/>
      <c r="R215" s="13"/>
      <c r="S215" s="13"/>
      <c r="T215" s="13"/>
      <c r="U215" s="13"/>
      <c r="V215" s="13"/>
      <c r="W215" s="13"/>
      <c r="X215" s="13"/>
      <c r="Y215" s="13"/>
      <c r="Z215" s="13"/>
      <c r="AA215" s="13"/>
      <c r="AB215" s="13"/>
      <c r="AC215" s="13"/>
    </row>
    <row r="216" spans="1:29" s="3" customFormat="1">
      <c r="A216" s="39"/>
      <c r="B216" s="40"/>
      <c r="C216" s="43"/>
      <c r="R216" s="13"/>
      <c r="S216" s="13"/>
      <c r="T216" s="13"/>
      <c r="U216" s="13"/>
      <c r="V216" s="13"/>
      <c r="W216" s="13"/>
      <c r="X216" s="13"/>
      <c r="Y216" s="13"/>
      <c r="Z216" s="13"/>
      <c r="AA216" s="13"/>
      <c r="AB216" s="13"/>
      <c r="AC216" s="13"/>
    </row>
    <row r="217" spans="1:29" s="3" customFormat="1">
      <c r="A217" s="39"/>
      <c r="B217" s="40"/>
      <c r="C217" s="43"/>
      <c r="R217" s="13"/>
      <c r="S217" s="13"/>
      <c r="T217" s="13"/>
      <c r="U217" s="13"/>
      <c r="V217" s="13"/>
      <c r="W217" s="13"/>
      <c r="X217" s="13"/>
      <c r="Y217" s="13"/>
      <c r="Z217" s="13"/>
      <c r="AA217" s="13"/>
      <c r="AB217" s="13"/>
      <c r="AC217" s="13"/>
    </row>
    <row r="218" spans="1:29" s="3" customFormat="1">
      <c r="A218" s="39"/>
      <c r="B218" s="40"/>
      <c r="C218" s="43"/>
      <c r="R218" s="13"/>
      <c r="S218" s="13"/>
      <c r="T218" s="13"/>
      <c r="U218" s="13"/>
      <c r="V218" s="13"/>
      <c r="W218" s="13"/>
      <c r="X218" s="13"/>
      <c r="Y218" s="13"/>
      <c r="Z218" s="13"/>
      <c r="AA218" s="13"/>
      <c r="AB218" s="13"/>
      <c r="AC218" s="13"/>
    </row>
    <row r="219" spans="1:29" s="3" customFormat="1">
      <c r="A219" s="39"/>
      <c r="B219" s="40"/>
      <c r="C219" s="43"/>
      <c r="R219" s="13"/>
      <c r="S219" s="13"/>
      <c r="T219" s="13"/>
      <c r="U219" s="13"/>
      <c r="V219" s="13"/>
      <c r="W219" s="13"/>
      <c r="X219" s="13"/>
      <c r="Y219" s="13"/>
      <c r="Z219" s="13"/>
      <c r="AA219" s="13"/>
      <c r="AB219" s="13"/>
      <c r="AC219" s="13"/>
    </row>
    <row r="220" spans="1:29" s="3" customFormat="1">
      <c r="A220" s="39"/>
      <c r="B220" s="40"/>
      <c r="C220" s="43"/>
      <c r="R220" s="13"/>
      <c r="S220" s="13"/>
      <c r="T220" s="13"/>
      <c r="U220" s="13"/>
      <c r="V220" s="13"/>
      <c r="W220" s="13"/>
      <c r="X220" s="13"/>
      <c r="Y220" s="13"/>
      <c r="Z220" s="13"/>
      <c r="AA220" s="13"/>
      <c r="AB220" s="13"/>
      <c r="AC220" s="13"/>
    </row>
    <row r="221" spans="1:29" s="3" customFormat="1">
      <c r="A221" s="39"/>
      <c r="B221" s="40"/>
      <c r="C221" s="43"/>
      <c r="R221" s="13"/>
      <c r="S221" s="13"/>
      <c r="T221" s="13"/>
      <c r="U221" s="13"/>
      <c r="V221" s="13"/>
      <c r="W221" s="13"/>
      <c r="X221" s="13"/>
      <c r="Y221" s="13"/>
      <c r="Z221" s="13"/>
      <c r="AA221" s="13"/>
      <c r="AB221" s="13"/>
      <c r="AC221" s="13"/>
    </row>
    <row r="222" spans="1:29" s="3" customFormat="1">
      <c r="A222" s="39"/>
      <c r="B222" s="40"/>
      <c r="C222" s="43"/>
      <c r="R222" s="13"/>
      <c r="S222" s="13"/>
      <c r="T222" s="13"/>
      <c r="U222" s="13"/>
      <c r="V222" s="13"/>
      <c r="W222" s="13"/>
      <c r="X222" s="13"/>
      <c r="Y222" s="13"/>
      <c r="Z222" s="13"/>
      <c r="AA222" s="13"/>
      <c r="AB222" s="13"/>
      <c r="AC222" s="13"/>
    </row>
    <row r="223" spans="1:29" s="3" customFormat="1">
      <c r="A223" s="39"/>
      <c r="B223" s="40"/>
      <c r="C223" s="43"/>
      <c r="R223" s="13"/>
      <c r="S223" s="13"/>
      <c r="T223" s="13"/>
      <c r="U223" s="13"/>
      <c r="V223" s="13"/>
      <c r="W223" s="13"/>
      <c r="X223" s="13"/>
      <c r="Y223" s="13"/>
      <c r="Z223" s="13"/>
      <c r="AA223" s="13"/>
      <c r="AB223" s="13"/>
      <c r="AC223" s="13"/>
    </row>
    <row r="224" spans="1:29" s="3" customFormat="1">
      <c r="A224" s="39"/>
      <c r="B224" s="40"/>
      <c r="C224" s="43"/>
      <c r="R224" s="13"/>
      <c r="S224" s="13"/>
      <c r="T224" s="13"/>
      <c r="U224" s="13"/>
      <c r="V224" s="13"/>
      <c r="W224" s="13"/>
      <c r="X224" s="13"/>
      <c r="Y224" s="13"/>
      <c r="Z224" s="13"/>
      <c r="AA224" s="13"/>
      <c r="AB224" s="13"/>
      <c r="AC224" s="13"/>
    </row>
    <row r="225" spans="1:29" s="3" customFormat="1">
      <c r="A225" s="39"/>
      <c r="B225" s="40"/>
      <c r="C225" s="43"/>
      <c r="R225" s="13"/>
      <c r="S225" s="13"/>
      <c r="T225" s="13"/>
      <c r="U225" s="13"/>
      <c r="V225" s="13"/>
      <c r="W225" s="13"/>
      <c r="X225" s="13"/>
      <c r="Y225" s="13"/>
      <c r="Z225" s="13"/>
      <c r="AA225" s="13"/>
      <c r="AB225" s="13"/>
      <c r="AC225" s="13"/>
    </row>
    <row r="226" spans="1:29" s="3" customFormat="1">
      <c r="A226" s="39"/>
      <c r="B226" s="40"/>
      <c r="C226" s="43"/>
      <c r="R226" s="13"/>
      <c r="S226" s="13"/>
      <c r="T226" s="13"/>
      <c r="U226" s="13"/>
      <c r="V226" s="13"/>
      <c r="W226" s="13"/>
      <c r="X226" s="13"/>
      <c r="Y226" s="13"/>
      <c r="Z226" s="13"/>
      <c r="AA226" s="13"/>
      <c r="AB226" s="13"/>
      <c r="AC226" s="13"/>
    </row>
    <row r="227" spans="1:29" s="3" customFormat="1">
      <c r="A227" s="39"/>
      <c r="B227" s="40"/>
      <c r="C227" s="43"/>
      <c r="R227" s="13"/>
      <c r="S227" s="13"/>
      <c r="T227" s="13"/>
      <c r="U227" s="13"/>
      <c r="V227" s="13"/>
      <c r="W227" s="13"/>
      <c r="X227" s="13"/>
      <c r="Y227" s="13"/>
      <c r="Z227" s="13"/>
      <c r="AA227" s="13"/>
      <c r="AB227" s="13"/>
      <c r="AC227" s="13"/>
    </row>
    <row r="228" spans="1:29" s="3" customFormat="1">
      <c r="A228" s="39"/>
      <c r="B228" s="40"/>
      <c r="C228" s="43"/>
      <c r="R228" s="13"/>
      <c r="S228" s="13"/>
      <c r="T228" s="13"/>
      <c r="U228" s="13"/>
      <c r="V228" s="13"/>
      <c r="W228" s="13"/>
      <c r="X228" s="13"/>
      <c r="Y228" s="13"/>
      <c r="Z228" s="13"/>
      <c r="AA228" s="13"/>
      <c r="AB228" s="13"/>
      <c r="AC228" s="13"/>
    </row>
    <row r="229" spans="1:29" s="3" customFormat="1">
      <c r="A229" s="39"/>
      <c r="B229" s="40"/>
      <c r="C229" s="43"/>
      <c r="R229" s="13"/>
      <c r="S229" s="13"/>
      <c r="T229" s="13"/>
      <c r="U229" s="13"/>
      <c r="V229" s="13"/>
      <c r="W229" s="13"/>
      <c r="X229" s="13"/>
      <c r="Y229" s="13"/>
      <c r="Z229" s="13"/>
      <c r="AA229" s="13"/>
      <c r="AB229" s="13"/>
      <c r="AC229" s="13"/>
    </row>
    <row r="230" spans="1:29" s="3" customFormat="1">
      <c r="A230" s="39"/>
      <c r="B230" s="40"/>
      <c r="C230" s="43"/>
      <c r="R230" s="13"/>
      <c r="S230" s="13"/>
      <c r="T230" s="13"/>
      <c r="U230" s="13"/>
      <c r="V230" s="13"/>
      <c r="W230" s="13"/>
      <c r="X230" s="13"/>
      <c r="Y230" s="13"/>
      <c r="Z230" s="13"/>
      <c r="AA230" s="13"/>
      <c r="AB230" s="13"/>
      <c r="AC230" s="13"/>
    </row>
    <row r="231" spans="1:29" s="3" customFormat="1">
      <c r="A231" s="39"/>
      <c r="B231" s="40"/>
      <c r="C231" s="43"/>
      <c r="R231" s="13"/>
      <c r="S231" s="13"/>
      <c r="T231" s="13"/>
      <c r="U231" s="13"/>
      <c r="V231" s="13"/>
      <c r="W231" s="13"/>
      <c r="X231" s="13"/>
      <c r="Y231" s="13"/>
      <c r="Z231" s="13"/>
      <c r="AA231" s="13"/>
      <c r="AB231" s="13"/>
      <c r="AC231" s="13"/>
    </row>
    <row r="232" spans="1:29" s="3" customFormat="1">
      <c r="A232" s="39"/>
      <c r="B232" s="40"/>
      <c r="C232" s="43"/>
      <c r="R232" s="13"/>
      <c r="S232" s="13"/>
      <c r="T232" s="13"/>
      <c r="U232" s="13"/>
      <c r="V232" s="13"/>
      <c r="W232" s="13"/>
      <c r="X232" s="13"/>
      <c r="Y232" s="13"/>
      <c r="Z232" s="13"/>
      <c r="AA232" s="13"/>
      <c r="AB232" s="13"/>
      <c r="AC232" s="13"/>
    </row>
    <row r="233" spans="1:29" s="3" customFormat="1">
      <c r="A233" s="39"/>
      <c r="B233" s="40"/>
      <c r="C233" s="43"/>
      <c r="R233" s="13"/>
      <c r="S233" s="13"/>
      <c r="T233" s="13"/>
      <c r="U233" s="13"/>
      <c r="V233" s="13"/>
      <c r="W233" s="13"/>
      <c r="X233" s="13"/>
      <c r="Y233" s="13"/>
      <c r="Z233" s="13"/>
      <c r="AA233" s="13"/>
      <c r="AB233" s="13"/>
      <c r="AC233" s="13"/>
    </row>
    <row r="234" spans="1:29" s="3" customFormat="1">
      <c r="A234" s="39"/>
      <c r="B234" s="40"/>
      <c r="C234" s="43"/>
      <c r="R234" s="13"/>
      <c r="S234" s="13"/>
      <c r="T234" s="13"/>
      <c r="U234" s="13"/>
      <c r="V234" s="13"/>
      <c r="W234" s="13"/>
      <c r="X234" s="13"/>
      <c r="Y234" s="13"/>
      <c r="Z234" s="13"/>
      <c r="AA234" s="13"/>
      <c r="AB234" s="13"/>
      <c r="AC234" s="13"/>
    </row>
    <row r="235" spans="1:29" s="3" customFormat="1">
      <c r="A235" s="39"/>
      <c r="B235" s="40"/>
      <c r="C235" s="43"/>
      <c r="R235" s="13"/>
      <c r="S235" s="13"/>
      <c r="T235" s="13"/>
      <c r="U235" s="13"/>
      <c r="V235" s="13"/>
      <c r="W235" s="13"/>
      <c r="X235" s="13"/>
      <c r="Y235" s="13"/>
      <c r="Z235" s="13"/>
      <c r="AA235" s="13"/>
      <c r="AB235" s="13"/>
      <c r="AC235" s="13"/>
    </row>
    <row r="236" spans="1:29" s="3" customFormat="1">
      <c r="A236" s="39"/>
      <c r="B236" s="40"/>
      <c r="C236" s="43"/>
      <c r="R236" s="13"/>
      <c r="S236" s="13"/>
      <c r="T236" s="13"/>
      <c r="U236" s="13"/>
      <c r="V236" s="13"/>
      <c r="W236" s="13"/>
      <c r="X236" s="13"/>
      <c r="Y236" s="13"/>
      <c r="Z236" s="13"/>
      <c r="AA236" s="13"/>
      <c r="AB236" s="13"/>
      <c r="AC236" s="13"/>
    </row>
    <row r="237" spans="1:29" s="3" customFormat="1">
      <c r="A237" s="39"/>
      <c r="B237" s="40"/>
      <c r="C237" s="43"/>
      <c r="R237" s="13"/>
      <c r="S237" s="13"/>
      <c r="T237" s="13"/>
      <c r="U237" s="13"/>
      <c r="V237" s="13"/>
      <c r="W237" s="13"/>
      <c r="X237" s="13"/>
      <c r="Y237" s="13"/>
      <c r="Z237" s="13"/>
      <c r="AA237" s="13"/>
      <c r="AB237" s="13"/>
      <c r="AC237" s="13"/>
    </row>
    <row r="238" spans="1:29" s="3" customFormat="1">
      <c r="A238" s="39"/>
      <c r="B238" s="40"/>
      <c r="C238" s="43"/>
      <c r="R238" s="13"/>
      <c r="S238" s="13"/>
      <c r="T238" s="13"/>
      <c r="U238" s="13"/>
      <c r="V238" s="13"/>
      <c r="W238" s="13"/>
      <c r="X238" s="13"/>
      <c r="Y238" s="13"/>
      <c r="Z238" s="13"/>
      <c r="AA238" s="13"/>
      <c r="AB238" s="13"/>
      <c r="AC238" s="13"/>
    </row>
    <row r="239" spans="1:29" s="3" customFormat="1">
      <c r="A239" s="39"/>
      <c r="B239" s="40"/>
      <c r="C239" s="43"/>
      <c r="R239" s="13"/>
      <c r="S239" s="13"/>
      <c r="T239" s="13"/>
      <c r="U239" s="13"/>
      <c r="V239" s="13"/>
      <c r="W239" s="13"/>
      <c r="X239" s="13"/>
      <c r="Y239" s="13"/>
      <c r="Z239" s="13"/>
      <c r="AA239" s="13"/>
      <c r="AB239" s="13"/>
      <c r="AC239" s="13"/>
    </row>
    <row r="240" spans="1:29" s="3" customFormat="1">
      <c r="A240" s="39"/>
      <c r="B240" s="40"/>
      <c r="C240" s="43"/>
      <c r="R240" s="13"/>
      <c r="S240" s="13"/>
      <c r="T240" s="13"/>
      <c r="U240" s="13"/>
      <c r="V240" s="13"/>
      <c r="W240" s="13"/>
      <c r="X240" s="13"/>
      <c r="Y240" s="13"/>
      <c r="Z240" s="13"/>
      <c r="AA240" s="13"/>
      <c r="AB240" s="13"/>
      <c r="AC240" s="13"/>
    </row>
    <row r="241" spans="1:29" s="3" customFormat="1">
      <c r="A241" s="39"/>
      <c r="B241" s="40"/>
      <c r="C241" s="43"/>
      <c r="R241" s="13"/>
      <c r="S241" s="13"/>
      <c r="T241" s="13"/>
      <c r="U241" s="13"/>
      <c r="V241" s="13"/>
      <c r="W241" s="13"/>
      <c r="X241" s="13"/>
      <c r="Y241" s="13"/>
      <c r="Z241" s="13"/>
      <c r="AA241" s="13"/>
      <c r="AB241" s="13"/>
      <c r="AC241" s="13"/>
    </row>
    <row r="242" spans="1:29" s="3" customFormat="1">
      <c r="A242" s="39"/>
      <c r="B242" s="40"/>
      <c r="C242" s="43"/>
      <c r="R242" s="13"/>
      <c r="S242" s="13"/>
      <c r="T242" s="13"/>
      <c r="U242" s="13"/>
      <c r="V242" s="13"/>
      <c r="W242" s="13"/>
      <c r="X242" s="13"/>
      <c r="Y242" s="13"/>
      <c r="Z242" s="13"/>
      <c r="AA242" s="13"/>
      <c r="AB242" s="13"/>
      <c r="AC242" s="13"/>
    </row>
    <row r="243" spans="1:29" s="3" customFormat="1">
      <c r="A243" s="39"/>
      <c r="B243" s="40"/>
      <c r="C243" s="43"/>
      <c r="R243" s="13"/>
      <c r="S243" s="13"/>
      <c r="T243" s="13"/>
      <c r="U243" s="13"/>
      <c r="V243" s="13"/>
      <c r="W243" s="13"/>
      <c r="X243" s="13"/>
      <c r="Y243" s="13"/>
      <c r="Z243" s="13"/>
      <c r="AA243" s="13"/>
      <c r="AB243" s="13"/>
      <c r="AC243" s="13"/>
    </row>
    <row r="244" spans="1:29" s="3" customFormat="1">
      <c r="A244" s="39"/>
      <c r="B244" s="40"/>
      <c r="C244" s="43"/>
      <c r="R244" s="13"/>
      <c r="S244" s="13"/>
      <c r="T244" s="13"/>
      <c r="U244" s="13"/>
      <c r="V244" s="13"/>
      <c r="W244" s="13"/>
      <c r="X244" s="13"/>
      <c r="Y244" s="13"/>
      <c r="Z244" s="13"/>
      <c r="AA244" s="13"/>
      <c r="AB244" s="13"/>
      <c r="AC244" s="13"/>
    </row>
    <row r="245" spans="1:29" s="3" customFormat="1">
      <c r="A245" s="39"/>
      <c r="B245" s="40"/>
      <c r="C245" s="43"/>
      <c r="R245" s="13"/>
      <c r="S245" s="13"/>
      <c r="T245" s="13"/>
      <c r="U245" s="13"/>
      <c r="V245" s="13"/>
      <c r="W245" s="13"/>
      <c r="X245" s="13"/>
      <c r="Y245" s="13"/>
      <c r="Z245" s="13"/>
      <c r="AA245" s="13"/>
      <c r="AB245" s="13"/>
      <c r="AC245" s="13"/>
    </row>
    <row r="246" spans="1:29" s="3" customFormat="1">
      <c r="A246" s="39"/>
      <c r="B246" s="40"/>
      <c r="C246" s="43"/>
      <c r="R246" s="13"/>
      <c r="S246" s="13"/>
      <c r="T246" s="13"/>
      <c r="U246" s="13"/>
      <c r="V246" s="13"/>
      <c r="W246" s="13"/>
      <c r="X246" s="13"/>
      <c r="Y246" s="13"/>
      <c r="Z246" s="13"/>
      <c r="AA246" s="13"/>
      <c r="AB246" s="13"/>
      <c r="AC246" s="13"/>
    </row>
    <row r="247" spans="1:29" s="3" customFormat="1">
      <c r="A247" s="39"/>
      <c r="B247" s="40"/>
      <c r="C247" s="43"/>
      <c r="R247" s="13"/>
      <c r="S247" s="13"/>
      <c r="T247" s="13"/>
      <c r="U247" s="13"/>
      <c r="V247" s="13"/>
      <c r="W247" s="13"/>
      <c r="X247" s="13"/>
      <c r="Y247" s="13"/>
      <c r="Z247" s="13"/>
      <c r="AA247" s="13"/>
      <c r="AB247" s="13"/>
      <c r="AC247" s="13"/>
    </row>
    <row r="248" spans="1:29" s="3" customFormat="1">
      <c r="A248" s="39"/>
      <c r="B248" s="40"/>
      <c r="C248" s="43"/>
      <c r="R248" s="13"/>
      <c r="S248" s="13"/>
      <c r="T248" s="13"/>
      <c r="U248" s="13"/>
      <c r="V248" s="13"/>
      <c r="W248" s="13"/>
      <c r="X248" s="13"/>
      <c r="Y248" s="13"/>
      <c r="Z248" s="13"/>
      <c r="AA248" s="13"/>
      <c r="AB248" s="13"/>
      <c r="AC248" s="13"/>
    </row>
    <row r="249" spans="1:29" s="3" customFormat="1">
      <c r="A249" s="39"/>
      <c r="B249" s="40"/>
      <c r="C249" s="43"/>
      <c r="R249" s="13"/>
      <c r="S249" s="13"/>
      <c r="T249" s="13"/>
      <c r="U249" s="13"/>
      <c r="V249" s="13"/>
      <c r="W249" s="13"/>
      <c r="X249" s="13"/>
      <c r="Y249" s="13"/>
      <c r="Z249" s="13"/>
      <c r="AA249" s="13"/>
      <c r="AB249" s="13"/>
      <c r="AC249" s="13"/>
    </row>
    <row r="250" spans="1:29" s="3" customFormat="1">
      <c r="A250" s="39"/>
      <c r="B250" s="40"/>
      <c r="C250" s="43"/>
      <c r="R250" s="13"/>
      <c r="S250" s="13"/>
      <c r="T250" s="13"/>
      <c r="U250" s="13"/>
      <c r="V250" s="13"/>
      <c r="W250" s="13"/>
      <c r="X250" s="13"/>
      <c r="Y250" s="13"/>
      <c r="Z250" s="13"/>
      <c r="AA250" s="13"/>
      <c r="AB250" s="13"/>
      <c r="AC250" s="13"/>
    </row>
    <row r="251" spans="1:29" s="3" customFormat="1">
      <c r="A251" s="39"/>
      <c r="B251" s="40"/>
      <c r="C251" s="43"/>
      <c r="R251" s="13"/>
      <c r="S251" s="13"/>
      <c r="T251" s="13"/>
      <c r="U251" s="13"/>
      <c r="V251" s="13"/>
      <c r="W251" s="13"/>
      <c r="X251" s="13"/>
      <c r="Y251" s="13"/>
      <c r="Z251" s="13"/>
      <c r="AA251" s="13"/>
      <c r="AB251" s="13"/>
      <c r="AC251" s="13"/>
    </row>
    <row r="252" spans="1:29" s="3" customFormat="1">
      <c r="A252" s="39"/>
      <c r="B252" s="40"/>
      <c r="C252" s="43"/>
      <c r="R252" s="13"/>
      <c r="S252" s="13"/>
      <c r="T252" s="13"/>
      <c r="U252" s="13"/>
      <c r="V252" s="13"/>
      <c r="W252" s="13"/>
      <c r="X252" s="13"/>
      <c r="Y252" s="13"/>
      <c r="Z252" s="13"/>
      <c r="AA252" s="13"/>
      <c r="AB252" s="13"/>
      <c r="AC252" s="13"/>
    </row>
    <row r="253" spans="1:29" s="3" customFormat="1">
      <c r="A253" s="39"/>
      <c r="B253" s="40"/>
      <c r="C253" s="43"/>
      <c r="R253" s="13"/>
      <c r="S253" s="13"/>
      <c r="T253" s="13"/>
      <c r="U253" s="13"/>
      <c r="V253" s="13"/>
      <c r="W253" s="13"/>
      <c r="X253" s="13"/>
      <c r="Y253" s="13"/>
      <c r="Z253" s="13"/>
      <c r="AA253" s="13"/>
      <c r="AB253" s="13"/>
      <c r="AC253" s="13"/>
    </row>
    <row r="254" spans="1:29" s="3" customFormat="1">
      <c r="A254" s="39"/>
      <c r="B254" s="40"/>
      <c r="C254" s="43"/>
      <c r="R254" s="13"/>
      <c r="S254" s="13"/>
      <c r="T254" s="13"/>
      <c r="U254" s="13"/>
      <c r="V254" s="13"/>
      <c r="W254" s="13"/>
      <c r="X254" s="13"/>
      <c r="Y254" s="13"/>
      <c r="Z254" s="13"/>
      <c r="AA254" s="13"/>
      <c r="AB254" s="13"/>
      <c r="AC254" s="13"/>
    </row>
    <row r="255" spans="1:29" s="3" customFormat="1">
      <c r="A255" s="39"/>
      <c r="B255" s="40"/>
      <c r="C255" s="43"/>
      <c r="R255" s="13"/>
      <c r="S255" s="13"/>
      <c r="T255" s="13"/>
      <c r="U255" s="13"/>
      <c r="V255" s="13"/>
      <c r="W255" s="13"/>
      <c r="X255" s="13"/>
      <c r="Y255" s="13"/>
      <c r="Z255" s="13"/>
      <c r="AA255" s="13"/>
      <c r="AB255" s="13"/>
      <c r="AC255" s="13"/>
    </row>
    <row r="256" spans="1:29" s="3" customFormat="1">
      <c r="A256" s="39"/>
      <c r="B256" s="40"/>
      <c r="C256" s="43"/>
      <c r="R256" s="13"/>
      <c r="S256" s="13"/>
      <c r="T256" s="13"/>
      <c r="U256" s="13"/>
      <c r="V256" s="13"/>
      <c r="W256" s="13"/>
      <c r="X256" s="13"/>
      <c r="Y256" s="13"/>
      <c r="Z256" s="13"/>
      <c r="AA256" s="13"/>
      <c r="AB256" s="13"/>
      <c r="AC256" s="13"/>
    </row>
    <row r="257" spans="1:29" s="3" customFormat="1">
      <c r="A257" s="39"/>
      <c r="B257" s="40"/>
      <c r="C257" s="43"/>
      <c r="R257" s="13"/>
      <c r="S257" s="13"/>
      <c r="T257" s="13"/>
      <c r="U257" s="13"/>
      <c r="V257" s="13"/>
      <c r="W257" s="13"/>
      <c r="X257" s="13"/>
      <c r="Y257" s="13"/>
      <c r="Z257" s="13"/>
      <c r="AA257" s="13"/>
      <c r="AB257" s="13"/>
      <c r="AC257" s="13"/>
    </row>
    <row r="258" spans="1:29" s="3" customFormat="1">
      <c r="A258" s="39"/>
      <c r="B258" s="40"/>
      <c r="C258" s="43"/>
      <c r="R258" s="13"/>
      <c r="S258" s="13"/>
      <c r="T258" s="13"/>
      <c r="U258" s="13"/>
      <c r="V258" s="13"/>
      <c r="W258" s="13"/>
      <c r="X258" s="13"/>
      <c r="Y258" s="13"/>
      <c r="Z258" s="13"/>
      <c r="AA258" s="13"/>
      <c r="AB258" s="13"/>
      <c r="AC258" s="13"/>
    </row>
    <row r="259" spans="1:29" s="3" customFormat="1">
      <c r="A259" s="39"/>
      <c r="B259" s="40"/>
      <c r="C259" s="43"/>
      <c r="R259" s="13"/>
      <c r="S259" s="13"/>
      <c r="T259" s="13"/>
      <c r="U259" s="13"/>
      <c r="V259" s="13"/>
      <c r="W259" s="13"/>
      <c r="X259" s="13"/>
      <c r="Y259" s="13"/>
      <c r="Z259" s="13"/>
      <c r="AA259" s="13"/>
      <c r="AB259" s="13"/>
      <c r="AC259" s="13"/>
    </row>
    <row r="260" spans="1:29" s="3" customFormat="1">
      <c r="A260" s="39"/>
      <c r="B260" s="40"/>
      <c r="C260" s="43"/>
      <c r="R260" s="13"/>
      <c r="S260" s="13"/>
      <c r="T260" s="13"/>
      <c r="U260" s="13"/>
      <c r="V260" s="13"/>
      <c r="W260" s="13"/>
      <c r="X260" s="13"/>
      <c r="Y260" s="13"/>
      <c r="Z260" s="13"/>
      <c r="AA260" s="13"/>
      <c r="AB260" s="13"/>
      <c r="AC260" s="13"/>
    </row>
    <row r="261" spans="1:29" s="3" customFormat="1">
      <c r="A261" s="39"/>
      <c r="B261" s="40"/>
      <c r="C261" s="43"/>
      <c r="R261" s="13"/>
      <c r="S261" s="13"/>
      <c r="T261" s="13"/>
      <c r="U261" s="13"/>
      <c r="V261" s="13"/>
      <c r="W261" s="13"/>
      <c r="X261" s="13"/>
      <c r="Y261" s="13"/>
      <c r="Z261" s="13"/>
      <c r="AA261" s="13"/>
      <c r="AB261" s="13"/>
      <c r="AC261" s="13"/>
    </row>
    <row r="262" spans="1:29" s="3" customFormat="1">
      <c r="A262" s="39"/>
      <c r="B262" s="40"/>
      <c r="C262" s="43"/>
      <c r="R262" s="13"/>
      <c r="S262" s="13"/>
      <c r="T262" s="13"/>
      <c r="U262" s="13"/>
      <c r="V262" s="13"/>
      <c r="W262" s="13"/>
      <c r="X262" s="13"/>
      <c r="Y262" s="13"/>
      <c r="Z262" s="13"/>
      <c r="AA262" s="13"/>
      <c r="AB262" s="13"/>
      <c r="AC262" s="13"/>
    </row>
    <row r="263" spans="1:29" s="3" customFormat="1">
      <c r="A263" s="39"/>
      <c r="B263" s="40"/>
      <c r="C263" s="43"/>
      <c r="R263" s="13"/>
      <c r="S263" s="13"/>
      <c r="T263" s="13"/>
      <c r="U263" s="13"/>
      <c r="V263" s="13"/>
      <c r="W263" s="13"/>
      <c r="X263" s="13"/>
      <c r="Y263" s="13"/>
      <c r="Z263" s="13"/>
      <c r="AA263" s="13"/>
      <c r="AB263" s="13"/>
      <c r="AC263" s="13"/>
    </row>
    <row r="264" spans="1:29" s="3" customFormat="1">
      <c r="A264" s="39"/>
      <c r="B264" s="40"/>
      <c r="C264" s="43"/>
      <c r="R264" s="13"/>
      <c r="S264" s="13"/>
      <c r="T264" s="13"/>
      <c r="U264" s="13"/>
      <c r="V264" s="13"/>
      <c r="W264" s="13"/>
      <c r="X264" s="13"/>
      <c r="Y264" s="13"/>
      <c r="Z264" s="13"/>
      <c r="AA264" s="13"/>
      <c r="AB264" s="13"/>
      <c r="AC264" s="13"/>
    </row>
    <row r="265" spans="1:29" s="3" customFormat="1">
      <c r="A265" s="39"/>
      <c r="B265" s="40"/>
      <c r="C265" s="43"/>
      <c r="R265" s="13"/>
      <c r="S265" s="13"/>
      <c r="T265" s="13"/>
      <c r="U265" s="13"/>
      <c r="V265" s="13"/>
      <c r="W265" s="13"/>
      <c r="X265" s="13"/>
      <c r="Y265" s="13"/>
      <c r="Z265" s="13"/>
      <c r="AA265" s="13"/>
      <c r="AB265" s="13"/>
      <c r="AC265" s="13"/>
    </row>
    <row r="266" spans="1:29" s="3" customFormat="1">
      <c r="A266" s="39"/>
      <c r="B266" s="40"/>
      <c r="C266" s="43"/>
      <c r="R266" s="13"/>
      <c r="S266" s="13"/>
      <c r="T266" s="13"/>
      <c r="U266" s="13"/>
      <c r="V266" s="13"/>
      <c r="W266" s="13"/>
      <c r="X266" s="13"/>
      <c r="Y266" s="13"/>
      <c r="Z266" s="13"/>
      <c r="AA266" s="13"/>
      <c r="AB266" s="13"/>
      <c r="AC266" s="13"/>
    </row>
    <row r="267" spans="1:29" s="3" customFormat="1">
      <c r="A267" s="39"/>
      <c r="B267" s="40"/>
      <c r="C267" s="43"/>
      <c r="R267" s="13"/>
      <c r="S267" s="13"/>
      <c r="T267" s="13"/>
      <c r="U267" s="13"/>
      <c r="V267" s="13"/>
      <c r="W267" s="13"/>
      <c r="X267" s="13"/>
      <c r="Y267" s="13"/>
      <c r="Z267" s="13"/>
      <c r="AA267" s="13"/>
      <c r="AB267" s="13"/>
      <c r="AC267" s="13"/>
    </row>
    <row r="268" spans="1:29" s="3" customFormat="1">
      <c r="A268" s="39"/>
      <c r="B268" s="40"/>
      <c r="C268" s="43"/>
      <c r="R268" s="13"/>
      <c r="S268" s="13"/>
      <c r="T268" s="13"/>
      <c r="U268" s="13"/>
      <c r="V268" s="13"/>
      <c r="W268" s="13"/>
      <c r="X268" s="13"/>
      <c r="Y268" s="13"/>
      <c r="Z268" s="13"/>
      <c r="AA268" s="13"/>
      <c r="AB268" s="13"/>
      <c r="AC268" s="13"/>
    </row>
    <row r="269" spans="1:29" s="3" customFormat="1">
      <c r="A269" s="39"/>
      <c r="B269" s="40"/>
      <c r="C269" s="43"/>
      <c r="R269" s="13"/>
      <c r="S269" s="13"/>
      <c r="T269" s="13"/>
      <c r="U269" s="13"/>
      <c r="V269" s="13"/>
      <c r="W269" s="13"/>
      <c r="X269" s="13"/>
      <c r="Y269" s="13"/>
      <c r="Z269" s="13"/>
      <c r="AA269" s="13"/>
      <c r="AB269" s="13"/>
      <c r="AC269" s="13"/>
    </row>
    <row r="270" spans="1:29" s="3" customFormat="1">
      <c r="A270" s="39"/>
      <c r="B270" s="40"/>
      <c r="C270" s="43"/>
      <c r="R270" s="13"/>
      <c r="S270" s="13"/>
      <c r="T270" s="13"/>
      <c r="U270" s="13"/>
      <c r="V270" s="13"/>
      <c r="W270" s="13"/>
      <c r="X270" s="13"/>
      <c r="Y270" s="13"/>
      <c r="Z270" s="13"/>
      <c r="AA270" s="13"/>
      <c r="AB270" s="13"/>
      <c r="AC270" s="13"/>
    </row>
    <row r="271" spans="1:29" s="3" customFormat="1">
      <c r="A271" s="39"/>
      <c r="B271" s="40"/>
      <c r="C271" s="43"/>
      <c r="R271" s="13"/>
      <c r="S271" s="13"/>
      <c r="T271" s="13"/>
      <c r="U271" s="13"/>
      <c r="V271" s="13"/>
      <c r="W271" s="13"/>
      <c r="X271" s="13"/>
      <c r="Y271" s="13"/>
      <c r="Z271" s="13"/>
      <c r="AA271" s="13"/>
      <c r="AB271" s="13"/>
      <c r="AC271" s="13"/>
    </row>
    <row r="272" spans="1:29" s="3" customFormat="1">
      <c r="A272" s="39"/>
      <c r="B272" s="40"/>
      <c r="C272" s="43"/>
      <c r="R272" s="13"/>
      <c r="S272" s="13"/>
      <c r="T272" s="13"/>
      <c r="U272" s="13"/>
      <c r="V272" s="13"/>
      <c r="W272" s="13"/>
      <c r="X272" s="13"/>
      <c r="Y272" s="13"/>
      <c r="Z272" s="13"/>
      <c r="AA272" s="13"/>
      <c r="AB272" s="13"/>
      <c r="AC272" s="13"/>
    </row>
    <row r="273" spans="1:29" s="3" customFormat="1">
      <c r="A273" s="39"/>
      <c r="B273" s="40"/>
      <c r="C273" s="43"/>
      <c r="R273" s="13"/>
      <c r="S273" s="13"/>
      <c r="T273" s="13"/>
      <c r="U273" s="13"/>
      <c r="V273" s="13"/>
      <c r="W273" s="13"/>
      <c r="X273" s="13"/>
      <c r="Y273" s="13"/>
      <c r="Z273" s="13"/>
      <c r="AA273" s="13"/>
      <c r="AB273" s="13"/>
      <c r="AC273" s="13"/>
    </row>
    <row r="274" spans="1:29" s="3" customFormat="1">
      <c r="A274" s="39"/>
      <c r="B274" s="40"/>
      <c r="C274" s="43"/>
      <c r="R274" s="13"/>
      <c r="S274" s="13"/>
      <c r="T274" s="13"/>
      <c r="U274" s="13"/>
      <c r="V274" s="13"/>
      <c r="W274" s="13"/>
      <c r="X274" s="13"/>
      <c r="Y274" s="13"/>
      <c r="Z274" s="13"/>
      <c r="AA274" s="13"/>
      <c r="AB274" s="13"/>
      <c r="AC274" s="13"/>
    </row>
    <row r="275" spans="1:29" s="3" customFormat="1">
      <c r="A275" s="39"/>
      <c r="B275" s="40"/>
      <c r="C275" s="43"/>
      <c r="R275" s="13"/>
      <c r="S275" s="13"/>
      <c r="T275" s="13"/>
      <c r="U275" s="13"/>
      <c r="V275" s="13"/>
      <c r="W275" s="13"/>
      <c r="X275" s="13"/>
      <c r="Y275" s="13"/>
      <c r="Z275" s="13"/>
      <c r="AA275" s="13"/>
      <c r="AB275" s="13"/>
      <c r="AC275" s="13"/>
    </row>
    <row r="276" spans="1:29" s="3" customFormat="1">
      <c r="A276" s="39"/>
      <c r="B276" s="40"/>
      <c r="C276" s="43"/>
      <c r="R276" s="13"/>
      <c r="S276" s="13"/>
      <c r="T276" s="13"/>
      <c r="U276" s="13"/>
      <c r="V276" s="13"/>
      <c r="W276" s="13"/>
      <c r="X276" s="13"/>
      <c r="Y276" s="13"/>
      <c r="Z276" s="13"/>
      <c r="AA276" s="13"/>
      <c r="AB276" s="13"/>
      <c r="AC276" s="13"/>
    </row>
    <row r="277" spans="1:29" s="3" customFormat="1">
      <c r="A277" s="39"/>
      <c r="B277" s="40"/>
      <c r="C277" s="43"/>
      <c r="R277" s="13"/>
      <c r="S277" s="13"/>
      <c r="T277" s="13"/>
      <c r="U277" s="13"/>
      <c r="V277" s="13"/>
      <c r="W277" s="13"/>
      <c r="X277" s="13"/>
      <c r="Y277" s="13"/>
      <c r="Z277" s="13"/>
      <c r="AA277" s="13"/>
      <c r="AB277" s="13"/>
      <c r="AC277" s="13"/>
    </row>
    <row r="278" spans="1:29" s="3" customFormat="1">
      <c r="A278" s="39"/>
      <c r="B278" s="40"/>
      <c r="C278" s="43"/>
      <c r="R278" s="13"/>
      <c r="S278" s="13"/>
      <c r="T278" s="13"/>
      <c r="U278" s="13"/>
      <c r="V278" s="13"/>
      <c r="W278" s="13"/>
      <c r="X278" s="13"/>
      <c r="Y278" s="13"/>
      <c r="Z278" s="13"/>
      <c r="AA278" s="13"/>
      <c r="AB278" s="13"/>
      <c r="AC278" s="13"/>
    </row>
    <row r="279" spans="1:29" s="3" customFormat="1">
      <c r="A279" s="39"/>
      <c r="B279" s="40"/>
      <c r="C279" s="43"/>
      <c r="R279" s="13"/>
      <c r="S279" s="13"/>
      <c r="T279" s="13"/>
      <c r="U279" s="13"/>
      <c r="V279" s="13"/>
      <c r="W279" s="13"/>
      <c r="X279" s="13"/>
      <c r="Y279" s="13"/>
      <c r="Z279" s="13"/>
      <c r="AA279" s="13"/>
      <c r="AB279" s="13"/>
      <c r="AC279" s="13"/>
    </row>
    <row r="280" spans="1:29" s="3" customFormat="1">
      <c r="A280" s="39"/>
      <c r="B280" s="40"/>
      <c r="C280" s="43"/>
      <c r="R280" s="13"/>
      <c r="S280" s="13"/>
      <c r="T280" s="13"/>
      <c r="U280" s="13"/>
      <c r="V280" s="13"/>
      <c r="W280" s="13"/>
      <c r="X280" s="13"/>
      <c r="Y280" s="13"/>
      <c r="Z280" s="13"/>
      <c r="AA280" s="13"/>
      <c r="AB280" s="13"/>
      <c r="AC280" s="13"/>
    </row>
    <row r="281" spans="1:29" s="3" customFormat="1">
      <c r="A281" s="39"/>
      <c r="B281" s="40"/>
      <c r="C281" s="43"/>
      <c r="R281" s="13"/>
      <c r="S281" s="13"/>
      <c r="T281" s="13"/>
      <c r="U281" s="13"/>
      <c r="V281" s="13"/>
      <c r="W281" s="13"/>
      <c r="X281" s="13"/>
      <c r="Y281" s="13"/>
      <c r="Z281" s="13"/>
      <c r="AA281" s="13"/>
      <c r="AB281" s="13"/>
      <c r="AC281" s="13"/>
    </row>
    <row r="282" spans="1:29" s="3" customFormat="1">
      <c r="A282" s="39"/>
      <c r="B282" s="40"/>
      <c r="C282" s="43"/>
      <c r="R282" s="13"/>
      <c r="S282" s="13"/>
      <c r="T282" s="13"/>
      <c r="U282" s="13"/>
      <c r="V282" s="13"/>
      <c r="W282" s="13"/>
      <c r="X282" s="13"/>
      <c r="Y282" s="13"/>
      <c r="Z282" s="13"/>
      <c r="AA282" s="13"/>
      <c r="AB282" s="13"/>
      <c r="AC282" s="13"/>
    </row>
    <row r="283" spans="1:29" s="3" customFormat="1">
      <c r="A283" s="39"/>
      <c r="B283" s="40"/>
      <c r="C283" s="43"/>
      <c r="R283" s="13"/>
      <c r="S283" s="13"/>
      <c r="T283" s="13"/>
      <c r="U283" s="13"/>
      <c r="V283" s="13"/>
      <c r="W283" s="13"/>
      <c r="X283" s="13"/>
      <c r="Y283" s="13"/>
      <c r="Z283" s="13"/>
      <c r="AA283" s="13"/>
      <c r="AB283" s="13"/>
      <c r="AC283" s="13"/>
    </row>
    <row r="284" spans="1:29" s="3" customFormat="1">
      <c r="A284" s="39"/>
      <c r="B284" s="40"/>
      <c r="C284" s="43"/>
      <c r="R284" s="13"/>
      <c r="S284" s="13"/>
      <c r="T284" s="13"/>
      <c r="U284" s="13"/>
      <c r="V284" s="13"/>
      <c r="W284" s="13"/>
      <c r="X284" s="13"/>
      <c r="Y284" s="13"/>
      <c r="Z284" s="13"/>
      <c r="AA284" s="13"/>
      <c r="AB284" s="13"/>
      <c r="AC284" s="13"/>
    </row>
    <row r="285" spans="1:29" s="3" customFormat="1">
      <c r="A285" s="39"/>
      <c r="B285" s="40"/>
      <c r="C285" s="43"/>
      <c r="R285" s="13"/>
      <c r="S285" s="13"/>
      <c r="T285" s="13"/>
      <c r="U285" s="13"/>
      <c r="V285" s="13"/>
      <c r="W285" s="13"/>
      <c r="X285" s="13"/>
      <c r="Y285" s="13"/>
      <c r="Z285" s="13"/>
      <c r="AA285" s="13"/>
      <c r="AB285" s="13"/>
      <c r="AC285" s="13"/>
    </row>
    <row r="286" spans="1:29" s="3" customFormat="1">
      <c r="A286" s="39"/>
      <c r="B286" s="40"/>
      <c r="C286" s="43"/>
      <c r="R286" s="13"/>
      <c r="S286" s="13"/>
      <c r="T286" s="13"/>
      <c r="U286" s="13"/>
      <c r="V286" s="13"/>
      <c r="W286" s="13"/>
      <c r="X286" s="13"/>
      <c r="Y286" s="13"/>
      <c r="Z286" s="13"/>
      <c r="AA286" s="13"/>
      <c r="AB286" s="13"/>
      <c r="AC286" s="13"/>
    </row>
    <row r="287" spans="1:29" s="3" customFormat="1">
      <c r="A287" s="39"/>
      <c r="B287" s="40"/>
      <c r="C287" s="43"/>
      <c r="R287" s="13"/>
      <c r="S287" s="13"/>
      <c r="T287" s="13"/>
      <c r="U287" s="13"/>
      <c r="V287" s="13"/>
      <c r="W287" s="13"/>
      <c r="X287" s="13"/>
      <c r="Y287" s="13"/>
      <c r="Z287" s="13"/>
      <c r="AA287" s="13"/>
      <c r="AB287" s="13"/>
      <c r="AC287" s="13"/>
    </row>
    <row r="288" spans="1:29" s="3" customFormat="1">
      <c r="A288" s="39"/>
      <c r="B288" s="40"/>
      <c r="C288" s="43"/>
      <c r="R288" s="13"/>
      <c r="S288" s="13"/>
      <c r="T288" s="13"/>
      <c r="U288" s="13"/>
      <c r="V288" s="13"/>
      <c r="W288" s="13"/>
      <c r="X288" s="13"/>
      <c r="Y288" s="13"/>
      <c r="Z288" s="13"/>
      <c r="AA288" s="13"/>
      <c r="AB288" s="13"/>
      <c r="AC288" s="13"/>
    </row>
    <row r="289" spans="1:29" s="3" customFormat="1">
      <c r="A289" s="39"/>
      <c r="B289" s="40"/>
      <c r="C289" s="43"/>
      <c r="R289" s="13"/>
      <c r="S289" s="13"/>
      <c r="T289" s="13"/>
      <c r="U289" s="13"/>
      <c r="V289" s="13"/>
      <c r="W289" s="13"/>
      <c r="X289" s="13"/>
      <c r="Y289" s="13"/>
      <c r="Z289" s="13"/>
      <c r="AA289" s="13"/>
      <c r="AB289" s="13"/>
      <c r="AC289" s="13"/>
    </row>
    <row r="290" spans="1:29" s="3" customFormat="1">
      <c r="A290" s="39"/>
      <c r="B290" s="40"/>
      <c r="C290" s="43"/>
      <c r="R290" s="13"/>
      <c r="S290" s="13"/>
      <c r="T290" s="13"/>
      <c r="U290" s="13"/>
      <c r="V290" s="13"/>
      <c r="W290" s="13"/>
      <c r="X290" s="13"/>
      <c r="Y290" s="13"/>
      <c r="Z290" s="13"/>
      <c r="AA290" s="13"/>
      <c r="AB290" s="13"/>
      <c r="AC290" s="13"/>
    </row>
    <row r="291" spans="1:29" s="3" customFormat="1">
      <c r="A291" s="39"/>
      <c r="B291" s="40"/>
      <c r="C291" s="43"/>
      <c r="R291" s="13"/>
      <c r="S291" s="13"/>
      <c r="T291" s="13"/>
      <c r="U291" s="13"/>
      <c r="V291" s="13"/>
      <c r="W291" s="13"/>
      <c r="X291" s="13"/>
      <c r="Y291" s="13"/>
      <c r="Z291" s="13"/>
      <c r="AA291" s="13"/>
      <c r="AB291" s="13"/>
      <c r="AC291" s="13"/>
    </row>
    <row r="292" spans="1:29" s="3" customFormat="1">
      <c r="A292" s="39"/>
      <c r="B292" s="40"/>
      <c r="C292" s="43"/>
      <c r="R292" s="13"/>
      <c r="S292" s="13"/>
      <c r="T292" s="13"/>
      <c r="U292" s="13"/>
      <c r="V292" s="13"/>
      <c r="W292" s="13"/>
      <c r="X292" s="13"/>
      <c r="Y292" s="13"/>
      <c r="Z292" s="13"/>
      <c r="AA292" s="13"/>
      <c r="AB292" s="13"/>
      <c r="AC292" s="13"/>
    </row>
    <row r="293" spans="1:29" s="3" customFormat="1">
      <c r="A293" s="39"/>
      <c r="B293" s="40"/>
      <c r="C293" s="43"/>
      <c r="R293" s="13"/>
      <c r="S293" s="13"/>
      <c r="T293" s="13"/>
      <c r="U293" s="13"/>
      <c r="V293" s="13"/>
      <c r="W293" s="13"/>
      <c r="X293" s="13"/>
      <c r="Y293" s="13"/>
      <c r="Z293" s="13"/>
      <c r="AA293" s="13"/>
      <c r="AB293" s="13"/>
      <c r="AC293" s="13"/>
    </row>
    <row r="294" spans="1:29" s="3" customFormat="1">
      <c r="A294" s="39"/>
      <c r="B294" s="40"/>
      <c r="C294" s="43"/>
      <c r="R294" s="13"/>
      <c r="S294" s="13"/>
      <c r="T294" s="13"/>
      <c r="U294" s="13"/>
      <c r="V294" s="13"/>
      <c r="W294" s="13"/>
      <c r="X294" s="13"/>
      <c r="Y294" s="13"/>
      <c r="Z294" s="13"/>
      <c r="AA294" s="13"/>
      <c r="AB294" s="13"/>
      <c r="AC294" s="13"/>
    </row>
    <row r="295" spans="1:29" s="3" customFormat="1">
      <c r="A295" s="39"/>
      <c r="B295" s="40"/>
      <c r="C295" s="43"/>
      <c r="R295" s="13"/>
      <c r="S295" s="13"/>
      <c r="T295" s="13"/>
      <c r="U295" s="13"/>
      <c r="V295" s="13"/>
      <c r="W295" s="13"/>
      <c r="X295" s="13"/>
      <c r="Y295" s="13"/>
      <c r="Z295" s="13"/>
      <c r="AA295" s="13"/>
      <c r="AB295" s="13"/>
      <c r="AC295" s="13"/>
    </row>
    <row r="296" spans="1:29" s="3" customFormat="1">
      <c r="A296" s="39"/>
      <c r="B296" s="40"/>
      <c r="C296" s="43"/>
      <c r="R296" s="13"/>
      <c r="S296" s="13"/>
      <c r="T296" s="13"/>
      <c r="U296" s="13"/>
      <c r="V296" s="13"/>
      <c r="W296" s="13"/>
      <c r="X296" s="13"/>
      <c r="Y296" s="13"/>
      <c r="Z296" s="13"/>
      <c r="AA296" s="13"/>
      <c r="AB296" s="13"/>
      <c r="AC296" s="13"/>
    </row>
    <row r="297" spans="1:29" s="3" customFormat="1">
      <c r="A297" s="39"/>
      <c r="B297" s="40"/>
      <c r="C297" s="43"/>
      <c r="R297" s="13"/>
      <c r="S297" s="13"/>
      <c r="T297" s="13"/>
      <c r="U297" s="13"/>
      <c r="V297" s="13"/>
      <c r="W297" s="13"/>
      <c r="X297" s="13"/>
      <c r="Y297" s="13"/>
      <c r="Z297" s="13"/>
      <c r="AA297" s="13"/>
      <c r="AB297" s="13"/>
      <c r="AC297" s="13"/>
    </row>
    <row r="298" spans="1:29" s="3" customFormat="1">
      <c r="A298" s="39"/>
      <c r="B298" s="40"/>
      <c r="C298" s="43"/>
      <c r="R298" s="13"/>
      <c r="S298" s="13"/>
      <c r="T298" s="13"/>
      <c r="U298" s="13"/>
      <c r="V298" s="13"/>
      <c r="W298" s="13"/>
      <c r="X298" s="13"/>
      <c r="Y298" s="13"/>
      <c r="Z298" s="13"/>
      <c r="AA298" s="13"/>
      <c r="AB298" s="13"/>
      <c r="AC298" s="13"/>
    </row>
    <row r="299" spans="1:29" s="3" customFormat="1">
      <c r="A299" s="39"/>
      <c r="B299" s="40"/>
      <c r="C299" s="43"/>
      <c r="R299" s="13"/>
      <c r="S299" s="13"/>
      <c r="T299" s="13"/>
      <c r="U299" s="13"/>
      <c r="V299" s="13"/>
      <c r="W299" s="13"/>
      <c r="X299" s="13"/>
      <c r="Y299" s="13"/>
      <c r="Z299" s="13"/>
      <c r="AA299" s="13"/>
      <c r="AB299" s="13"/>
      <c r="AC299" s="13"/>
    </row>
    <row r="300" spans="1:29" s="3" customFormat="1">
      <c r="A300" s="39"/>
      <c r="B300" s="40"/>
      <c r="C300" s="43"/>
      <c r="R300" s="13"/>
      <c r="S300" s="13"/>
      <c r="T300" s="13"/>
      <c r="U300" s="13"/>
      <c r="V300" s="13"/>
      <c r="W300" s="13"/>
      <c r="X300" s="13"/>
      <c r="Y300" s="13"/>
      <c r="Z300" s="13"/>
      <c r="AA300" s="13"/>
      <c r="AB300" s="13"/>
      <c r="AC300" s="13"/>
    </row>
    <row r="301" spans="1:29" s="3" customFormat="1">
      <c r="A301" s="39"/>
      <c r="B301" s="40"/>
      <c r="C301" s="43"/>
      <c r="R301" s="13"/>
      <c r="S301" s="13"/>
      <c r="T301" s="13"/>
      <c r="U301" s="13"/>
      <c r="V301" s="13"/>
      <c r="W301" s="13"/>
      <c r="X301" s="13"/>
      <c r="Y301" s="13"/>
      <c r="Z301" s="13"/>
      <c r="AA301" s="13"/>
      <c r="AB301" s="13"/>
      <c r="AC301" s="13"/>
    </row>
    <row r="302" spans="1:29" s="3" customFormat="1">
      <c r="A302" s="39"/>
      <c r="B302" s="40"/>
      <c r="C302" s="43"/>
      <c r="R302" s="13"/>
      <c r="S302" s="13"/>
      <c r="T302" s="13"/>
      <c r="U302" s="13"/>
      <c r="V302" s="13"/>
      <c r="W302" s="13"/>
      <c r="X302" s="13"/>
      <c r="Y302" s="13"/>
      <c r="Z302" s="13"/>
      <c r="AA302" s="13"/>
      <c r="AB302" s="13"/>
      <c r="AC302" s="13"/>
    </row>
    <row r="303" spans="1:29" s="3" customFormat="1">
      <c r="A303" s="39"/>
      <c r="B303" s="40"/>
      <c r="C303" s="43"/>
      <c r="R303" s="13"/>
      <c r="S303" s="13"/>
      <c r="T303" s="13"/>
      <c r="U303" s="13"/>
      <c r="V303" s="13"/>
      <c r="W303" s="13"/>
      <c r="X303" s="13"/>
      <c r="Y303" s="13"/>
      <c r="Z303" s="13"/>
      <c r="AA303" s="13"/>
      <c r="AB303" s="13"/>
      <c r="AC303" s="13"/>
    </row>
    <row r="304" spans="1:29" s="3" customFormat="1">
      <c r="A304" s="39"/>
      <c r="B304" s="40"/>
      <c r="C304" s="43"/>
      <c r="R304" s="13"/>
      <c r="S304" s="13"/>
      <c r="T304" s="13"/>
      <c r="U304" s="13"/>
      <c r="V304" s="13"/>
      <c r="W304" s="13"/>
      <c r="X304" s="13"/>
      <c r="Y304" s="13"/>
      <c r="Z304" s="13"/>
      <c r="AA304" s="13"/>
      <c r="AB304" s="13"/>
      <c r="AC304" s="13"/>
    </row>
    <row r="305" spans="1:29" s="3" customFormat="1">
      <c r="A305" s="39"/>
      <c r="B305" s="40"/>
      <c r="C305" s="43"/>
      <c r="R305" s="13"/>
      <c r="S305" s="13"/>
      <c r="T305" s="13"/>
      <c r="U305" s="13"/>
      <c r="V305" s="13"/>
      <c r="W305" s="13"/>
      <c r="X305" s="13"/>
      <c r="Y305" s="13"/>
      <c r="Z305" s="13"/>
      <c r="AA305" s="13"/>
      <c r="AB305" s="13"/>
      <c r="AC305" s="13"/>
    </row>
    <row r="306" spans="1:29" s="3" customFormat="1">
      <c r="A306" s="39"/>
      <c r="B306" s="40"/>
      <c r="C306" s="43"/>
      <c r="R306" s="13"/>
      <c r="S306" s="13"/>
      <c r="T306" s="13"/>
      <c r="U306" s="13"/>
      <c r="V306" s="13"/>
      <c r="W306" s="13"/>
      <c r="X306" s="13"/>
      <c r="Y306" s="13"/>
      <c r="Z306" s="13"/>
      <c r="AA306" s="13"/>
      <c r="AB306" s="13"/>
      <c r="AC306" s="13"/>
    </row>
    <row r="307" spans="1:29" s="3" customFormat="1">
      <c r="A307" s="39"/>
      <c r="B307" s="40"/>
      <c r="C307" s="43"/>
      <c r="R307" s="13"/>
      <c r="S307" s="13"/>
      <c r="T307" s="13"/>
      <c r="U307" s="13"/>
      <c r="V307" s="13"/>
      <c r="W307" s="13"/>
      <c r="X307" s="13"/>
      <c r="Y307" s="13"/>
      <c r="Z307" s="13"/>
      <c r="AA307" s="13"/>
      <c r="AB307" s="13"/>
      <c r="AC307" s="13"/>
    </row>
    <row r="308" spans="1:29" s="3" customFormat="1">
      <c r="A308" s="39"/>
      <c r="B308" s="40"/>
      <c r="C308" s="43"/>
      <c r="R308" s="13"/>
      <c r="S308" s="13"/>
      <c r="T308" s="13"/>
      <c r="U308" s="13"/>
      <c r="V308" s="13"/>
      <c r="W308" s="13"/>
      <c r="X308" s="13"/>
      <c r="Y308" s="13"/>
      <c r="Z308" s="13"/>
      <c r="AA308" s="13"/>
      <c r="AB308" s="13"/>
      <c r="AC308" s="13"/>
    </row>
    <row r="309" spans="1:29" s="3" customFormat="1">
      <c r="A309" s="39"/>
      <c r="B309" s="40"/>
      <c r="C309" s="43"/>
      <c r="R309" s="13"/>
      <c r="S309" s="13"/>
      <c r="T309" s="13"/>
      <c r="U309" s="13"/>
      <c r="V309" s="13"/>
      <c r="W309" s="13"/>
      <c r="X309" s="13"/>
      <c r="Y309" s="13"/>
      <c r="Z309" s="13"/>
      <c r="AA309" s="13"/>
      <c r="AB309" s="13"/>
      <c r="AC309" s="13"/>
    </row>
    <row r="310" spans="1:29" s="3" customFormat="1">
      <c r="A310" s="39"/>
      <c r="B310" s="40"/>
      <c r="C310" s="43"/>
      <c r="R310" s="13"/>
      <c r="S310" s="13"/>
      <c r="T310" s="13"/>
      <c r="U310" s="13"/>
      <c r="V310" s="13"/>
      <c r="W310" s="13"/>
      <c r="X310" s="13"/>
      <c r="Y310" s="13"/>
      <c r="Z310" s="13"/>
      <c r="AA310" s="13"/>
      <c r="AB310" s="13"/>
      <c r="AC310" s="13"/>
    </row>
    <row r="311" spans="1:29" s="3" customFormat="1">
      <c r="A311" s="39"/>
      <c r="B311" s="40"/>
      <c r="C311" s="43"/>
      <c r="R311" s="13"/>
      <c r="S311" s="13"/>
      <c r="T311" s="13"/>
      <c r="U311" s="13"/>
      <c r="V311" s="13"/>
      <c r="W311" s="13"/>
      <c r="X311" s="13"/>
      <c r="Y311" s="13"/>
      <c r="Z311" s="13"/>
      <c r="AA311" s="13"/>
      <c r="AB311" s="13"/>
      <c r="AC311" s="13"/>
    </row>
    <row r="312" spans="1:29" s="3" customFormat="1">
      <c r="A312" s="39"/>
      <c r="B312" s="40"/>
      <c r="C312" s="43"/>
      <c r="R312" s="13"/>
      <c r="S312" s="13"/>
      <c r="T312" s="13"/>
      <c r="U312" s="13"/>
      <c r="V312" s="13"/>
      <c r="W312" s="13"/>
      <c r="X312" s="13"/>
      <c r="Y312" s="13"/>
      <c r="Z312" s="13"/>
      <c r="AA312" s="13"/>
      <c r="AB312" s="13"/>
      <c r="AC312" s="13"/>
    </row>
    <row r="313" spans="1:29" s="3" customFormat="1">
      <c r="A313" s="39"/>
      <c r="B313" s="40"/>
      <c r="C313" s="43"/>
      <c r="R313" s="13"/>
      <c r="S313" s="13"/>
      <c r="T313" s="13"/>
      <c r="U313" s="13"/>
      <c r="V313" s="13"/>
      <c r="W313" s="13"/>
      <c r="X313" s="13"/>
      <c r="Y313" s="13"/>
      <c r="Z313" s="13"/>
      <c r="AA313" s="13"/>
      <c r="AB313" s="13"/>
      <c r="AC313" s="13"/>
    </row>
    <row r="314" spans="1:29" s="3" customFormat="1">
      <c r="A314" s="39"/>
      <c r="B314" s="40"/>
      <c r="C314" s="43"/>
      <c r="R314" s="13"/>
      <c r="S314" s="13"/>
      <c r="T314" s="13"/>
      <c r="U314" s="13"/>
      <c r="V314" s="13"/>
      <c r="W314" s="13"/>
      <c r="X314" s="13"/>
      <c r="Y314" s="13"/>
      <c r="Z314" s="13"/>
      <c r="AA314" s="13"/>
      <c r="AB314" s="13"/>
      <c r="AC314" s="13"/>
    </row>
    <row r="315" spans="1:29" s="3" customFormat="1">
      <c r="A315" s="39"/>
      <c r="B315" s="40"/>
      <c r="C315" s="43"/>
      <c r="R315" s="13"/>
      <c r="S315" s="13"/>
      <c r="T315" s="13"/>
      <c r="U315" s="13"/>
      <c r="V315" s="13"/>
      <c r="W315" s="13"/>
      <c r="X315" s="13"/>
      <c r="Y315" s="13"/>
      <c r="Z315" s="13"/>
      <c r="AA315" s="13"/>
      <c r="AB315" s="13"/>
      <c r="AC315" s="13"/>
    </row>
    <row r="316" spans="1:29" s="3" customFormat="1">
      <c r="A316" s="39"/>
      <c r="B316" s="40"/>
      <c r="C316" s="43"/>
      <c r="R316" s="13"/>
      <c r="S316" s="13"/>
      <c r="T316" s="13"/>
      <c r="U316" s="13"/>
      <c r="V316" s="13"/>
      <c r="W316" s="13"/>
      <c r="X316" s="13"/>
      <c r="Y316" s="13"/>
      <c r="Z316" s="13"/>
      <c r="AA316" s="13"/>
      <c r="AB316" s="13"/>
      <c r="AC316" s="13"/>
    </row>
    <row r="317" spans="1:29" s="3" customFormat="1">
      <c r="A317" s="39"/>
      <c r="B317" s="40"/>
      <c r="C317" s="43"/>
      <c r="R317" s="13"/>
      <c r="S317" s="13"/>
      <c r="T317" s="13"/>
      <c r="U317" s="13"/>
      <c r="V317" s="13"/>
      <c r="W317" s="13"/>
      <c r="X317" s="13"/>
      <c r="Y317" s="13"/>
      <c r="Z317" s="13"/>
      <c r="AA317" s="13"/>
      <c r="AB317" s="13"/>
      <c r="AC317" s="13"/>
    </row>
    <row r="318" spans="1:29" s="3" customFormat="1">
      <c r="A318" s="39"/>
      <c r="B318" s="40"/>
      <c r="C318" s="43"/>
      <c r="R318" s="13"/>
      <c r="S318" s="13"/>
      <c r="T318" s="13"/>
      <c r="U318" s="13"/>
      <c r="V318" s="13"/>
      <c r="W318" s="13"/>
      <c r="X318" s="13"/>
      <c r="Y318" s="13"/>
      <c r="Z318" s="13"/>
      <c r="AA318" s="13"/>
      <c r="AB318" s="13"/>
      <c r="AC318" s="13"/>
    </row>
    <row r="319" spans="1:29" s="3" customFormat="1">
      <c r="A319" s="39"/>
      <c r="B319" s="40"/>
      <c r="C319" s="43"/>
      <c r="R319" s="13"/>
      <c r="S319" s="13"/>
      <c r="T319" s="13"/>
      <c r="U319" s="13"/>
      <c r="V319" s="13"/>
      <c r="W319" s="13"/>
      <c r="X319" s="13"/>
      <c r="Y319" s="13"/>
      <c r="Z319" s="13"/>
      <c r="AA319" s="13"/>
      <c r="AB319" s="13"/>
      <c r="AC319" s="13"/>
    </row>
    <row r="320" spans="1:29" s="3" customFormat="1">
      <c r="A320" s="39"/>
      <c r="B320" s="40"/>
      <c r="C320" s="43"/>
      <c r="R320" s="13"/>
      <c r="S320" s="13"/>
      <c r="T320" s="13"/>
      <c r="U320" s="13"/>
      <c r="V320" s="13"/>
      <c r="W320" s="13"/>
      <c r="X320" s="13"/>
      <c r="Y320" s="13"/>
      <c r="Z320" s="13"/>
      <c r="AA320" s="13"/>
      <c r="AB320" s="13"/>
      <c r="AC320" s="13"/>
    </row>
    <row r="321" spans="1:29" s="3" customFormat="1">
      <c r="A321" s="39"/>
      <c r="B321" s="40"/>
      <c r="C321" s="43"/>
      <c r="R321" s="13"/>
      <c r="S321" s="13"/>
      <c r="T321" s="13"/>
      <c r="U321" s="13"/>
      <c r="V321" s="13"/>
      <c r="W321" s="13"/>
      <c r="X321" s="13"/>
      <c r="Y321" s="13"/>
      <c r="Z321" s="13"/>
      <c r="AA321" s="13"/>
      <c r="AB321" s="13"/>
      <c r="AC321" s="13"/>
    </row>
    <row r="322" spans="1:29" s="3" customFormat="1">
      <c r="A322" s="39"/>
      <c r="B322" s="40"/>
      <c r="C322" s="43"/>
      <c r="R322" s="13"/>
      <c r="S322" s="13"/>
      <c r="T322" s="13"/>
      <c r="U322" s="13"/>
      <c r="V322" s="13"/>
      <c r="W322" s="13"/>
      <c r="X322" s="13"/>
      <c r="Y322" s="13"/>
      <c r="Z322" s="13"/>
      <c r="AA322" s="13"/>
      <c r="AB322" s="13"/>
      <c r="AC322" s="13"/>
    </row>
    <row r="323" spans="1:29" s="3" customFormat="1">
      <c r="A323" s="39"/>
      <c r="B323" s="40"/>
      <c r="C323" s="43"/>
      <c r="R323" s="13"/>
      <c r="S323" s="13"/>
      <c r="T323" s="13"/>
      <c r="U323" s="13"/>
      <c r="V323" s="13"/>
      <c r="W323" s="13"/>
      <c r="X323" s="13"/>
      <c r="Y323" s="13"/>
      <c r="Z323" s="13"/>
      <c r="AA323" s="13"/>
      <c r="AB323" s="13"/>
      <c r="AC323" s="13"/>
    </row>
    <row r="324" spans="1:29" s="3" customFormat="1">
      <c r="A324" s="39"/>
      <c r="B324" s="40"/>
      <c r="C324" s="43"/>
      <c r="R324" s="13"/>
      <c r="S324" s="13"/>
      <c r="T324" s="13"/>
      <c r="U324" s="13"/>
      <c r="V324" s="13"/>
      <c r="W324" s="13"/>
      <c r="X324" s="13"/>
      <c r="Y324" s="13"/>
      <c r="Z324" s="13"/>
      <c r="AA324" s="13"/>
      <c r="AB324" s="13"/>
      <c r="AC324" s="13"/>
    </row>
    <row r="325" spans="1:29" s="3" customFormat="1">
      <c r="A325" s="39"/>
      <c r="B325" s="40"/>
      <c r="C325" s="43"/>
      <c r="R325" s="13"/>
      <c r="S325" s="13"/>
      <c r="T325" s="13"/>
      <c r="U325" s="13"/>
      <c r="V325" s="13"/>
      <c r="W325" s="13"/>
      <c r="X325" s="13"/>
      <c r="Y325" s="13"/>
      <c r="Z325" s="13"/>
      <c r="AA325" s="13"/>
      <c r="AB325" s="13"/>
      <c r="AC325" s="13"/>
    </row>
    <row r="326" spans="1:29" s="3" customFormat="1">
      <c r="A326" s="39"/>
      <c r="B326" s="40"/>
      <c r="C326" s="43"/>
      <c r="R326" s="13"/>
      <c r="S326" s="13"/>
      <c r="T326" s="13"/>
      <c r="U326" s="13"/>
      <c r="V326" s="13"/>
      <c r="W326" s="13"/>
      <c r="X326" s="13"/>
      <c r="Y326" s="13"/>
      <c r="Z326" s="13"/>
      <c r="AA326" s="13"/>
      <c r="AB326" s="13"/>
      <c r="AC326" s="13"/>
    </row>
    <row r="327" spans="1:29" s="3" customFormat="1">
      <c r="A327" s="39"/>
      <c r="B327" s="40"/>
      <c r="C327" s="43"/>
      <c r="R327" s="13"/>
      <c r="S327" s="13"/>
      <c r="T327" s="13"/>
      <c r="U327" s="13"/>
      <c r="V327" s="13"/>
      <c r="W327" s="13"/>
      <c r="X327" s="13"/>
      <c r="Y327" s="13"/>
      <c r="Z327" s="13"/>
      <c r="AA327" s="13"/>
      <c r="AB327" s="13"/>
      <c r="AC327" s="13"/>
    </row>
    <row r="328" spans="1:29" s="3" customFormat="1">
      <c r="A328" s="39"/>
      <c r="B328" s="40"/>
      <c r="C328" s="43"/>
      <c r="R328" s="13"/>
      <c r="S328" s="13"/>
      <c r="T328" s="13"/>
      <c r="U328" s="13"/>
      <c r="V328" s="13"/>
      <c r="W328" s="13"/>
      <c r="X328" s="13"/>
      <c r="Y328" s="13"/>
      <c r="Z328" s="13"/>
      <c r="AA328" s="13"/>
      <c r="AB328" s="13"/>
      <c r="AC328" s="13"/>
    </row>
    <row r="329" spans="1:29" s="3" customFormat="1">
      <c r="A329" s="39"/>
      <c r="B329" s="40"/>
      <c r="C329" s="43"/>
      <c r="R329" s="13"/>
      <c r="S329" s="13"/>
      <c r="T329" s="13"/>
      <c r="U329" s="13"/>
      <c r="V329" s="13"/>
      <c r="W329" s="13"/>
      <c r="X329" s="13"/>
      <c r="Y329" s="13"/>
      <c r="Z329" s="13"/>
      <c r="AA329" s="13"/>
      <c r="AB329" s="13"/>
      <c r="AC329" s="13"/>
    </row>
    <row r="330" spans="1:29" s="3" customFormat="1">
      <c r="A330" s="39"/>
      <c r="B330" s="40"/>
      <c r="C330" s="43"/>
      <c r="R330" s="13"/>
      <c r="S330" s="13"/>
      <c r="T330" s="13"/>
      <c r="U330" s="13"/>
      <c r="V330" s="13"/>
      <c r="W330" s="13"/>
      <c r="X330" s="13"/>
      <c r="Y330" s="13"/>
      <c r="Z330" s="13"/>
      <c r="AA330" s="13"/>
      <c r="AB330" s="13"/>
      <c r="AC330" s="13"/>
    </row>
    <row r="331" spans="1:29" s="3" customFormat="1">
      <c r="A331" s="39"/>
      <c r="B331" s="40"/>
      <c r="C331" s="43"/>
      <c r="R331" s="13"/>
      <c r="S331" s="13"/>
      <c r="T331" s="13"/>
      <c r="U331" s="13"/>
      <c r="V331" s="13"/>
      <c r="W331" s="13"/>
      <c r="X331" s="13"/>
      <c r="Y331" s="13"/>
      <c r="Z331" s="13"/>
      <c r="AA331" s="13"/>
      <c r="AB331" s="13"/>
      <c r="AC331" s="13"/>
    </row>
    <row r="332" spans="1:29" s="3" customFormat="1">
      <c r="A332" s="39"/>
      <c r="B332" s="40"/>
      <c r="C332" s="43"/>
      <c r="R332" s="13"/>
      <c r="S332" s="13"/>
      <c r="T332" s="13"/>
      <c r="U332" s="13"/>
      <c r="V332" s="13"/>
      <c r="W332" s="13"/>
      <c r="X332" s="13"/>
      <c r="Y332" s="13"/>
      <c r="Z332" s="13"/>
      <c r="AA332" s="13"/>
      <c r="AB332" s="13"/>
      <c r="AC332" s="13"/>
    </row>
    <row r="333" spans="1:29" s="3" customFormat="1">
      <c r="A333" s="39"/>
      <c r="B333" s="40"/>
      <c r="C333" s="43"/>
      <c r="R333" s="13"/>
      <c r="S333" s="13"/>
      <c r="T333" s="13"/>
      <c r="U333" s="13"/>
      <c r="V333" s="13"/>
      <c r="W333" s="13"/>
      <c r="X333" s="13"/>
      <c r="Y333" s="13"/>
      <c r="Z333" s="13"/>
      <c r="AA333" s="13"/>
      <c r="AB333" s="13"/>
      <c r="AC333" s="13"/>
    </row>
    <row r="334" spans="1:29" s="3" customFormat="1">
      <c r="A334" s="39"/>
      <c r="B334" s="40"/>
      <c r="C334" s="43"/>
      <c r="R334" s="13"/>
      <c r="S334" s="13"/>
      <c r="T334" s="13"/>
      <c r="U334" s="13"/>
      <c r="V334" s="13"/>
      <c r="W334" s="13"/>
      <c r="X334" s="13"/>
      <c r="Y334" s="13"/>
      <c r="Z334" s="13"/>
      <c r="AA334" s="13"/>
      <c r="AB334" s="13"/>
      <c r="AC334" s="13"/>
    </row>
    <row r="335" spans="1:29" s="3" customFormat="1">
      <c r="A335" s="39"/>
      <c r="B335" s="40"/>
      <c r="C335" s="43"/>
      <c r="R335" s="13"/>
      <c r="S335" s="13"/>
      <c r="T335" s="13"/>
      <c r="U335" s="13"/>
      <c r="V335" s="13"/>
      <c r="W335" s="13"/>
      <c r="X335" s="13"/>
      <c r="Y335" s="13"/>
      <c r="Z335" s="13"/>
      <c r="AA335" s="13"/>
      <c r="AB335" s="13"/>
      <c r="AC335" s="13"/>
    </row>
    <row r="336" spans="1:29" s="3" customFormat="1">
      <c r="A336" s="39"/>
      <c r="B336" s="40"/>
      <c r="C336" s="43"/>
      <c r="R336" s="13"/>
      <c r="S336" s="13"/>
      <c r="T336" s="13"/>
      <c r="U336" s="13"/>
      <c r="V336" s="13"/>
      <c r="W336" s="13"/>
      <c r="X336" s="13"/>
      <c r="Y336" s="13"/>
      <c r="Z336" s="13"/>
      <c r="AA336" s="13"/>
      <c r="AB336" s="13"/>
      <c r="AC336" s="13"/>
    </row>
    <row r="337" spans="1:29" s="3" customFormat="1">
      <c r="A337" s="39"/>
      <c r="B337" s="40"/>
      <c r="C337" s="43"/>
      <c r="R337" s="13"/>
      <c r="S337" s="13"/>
      <c r="T337" s="13"/>
      <c r="U337" s="13"/>
      <c r="V337" s="13"/>
      <c r="W337" s="13"/>
      <c r="X337" s="13"/>
      <c r="Y337" s="13"/>
      <c r="Z337" s="13"/>
      <c r="AA337" s="13"/>
      <c r="AB337" s="13"/>
      <c r="AC337" s="13"/>
    </row>
    <row r="338" spans="1:29" s="3" customFormat="1">
      <c r="A338" s="39"/>
      <c r="B338" s="40"/>
      <c r="C338" s="43"/>
      <c r="R338" s="13"/>
      <c r="S338" s="13"/>
      <c r="T338" s="13"/>
      <c r="U338" s="13"/>
      <c r="V338" s="13"/>
      <c r="W338" s="13"/>
      <c r="X338" s="13"/>
      <c r="Y338" s="13"/>
      <c r="Z338" s="13"/>
      <c r="AA338" s="13"/>
      <c r="AB338" s="13"/>
      <c r="AC338" s="13"/>
    </row>
    <row r="339" spans="1:29" s="3" customFormat="1">
      <c r="A339" s="39"/>
      <c r="B339" s="40"/>
      <c r="C339" s="43"/>
      <c r="R339" s="13"/>
      <c r="S339" s="13"/>
      <c r="T339" s="13"/>
      <c r="U339" s="13"/>
      <c r="V339" s="13"/>
      <c r="W339" s="13"/>
      <c r="X339" s="13"/>
      <c r="Y339" s="13"/>
      <c r="Z339" s="13"/>
      <c r="AA339" s="13"/>
      <c r="AB339" s="13"/>
      <c r="AC339" s="13"/>
    </row>
    <row r="340" spans="1:29" s="3" customFormat="1">
      <c r="A340" s="39"/>
      <c r="B340" s="40"/>
      <c r="C340" s="43"/>
      <c r="R340" s="13"/>
      <c r="S340" s="13"/>
      <c r="T340" s="13"/>
      <c r="U340" s="13"/>
      <c r="V340" s="13"/>
      <c r="W340" s="13"/>
      <c r="X340" s="13"/>
      <c r="Y340" s="13"/>
      <c r="Z340" s="13"/>
      <c r="AA340" s="13"/>
      <c r="AB340" s="13"/>
      <c r="AC340" s="13"/>
    </row>
    <row r="341" spans="1:29" s="3" customFormat="1">
      <c r="A341" s="39"/>
      <c r="B341" s="40"/>
      <c r="C341" s="43"/>
      <c r="R341" s="13"/>
      <c r="S341" s="13"/>
      <c r="T341" s="13"/>
      <c r="U341" s="13"/>
      <c r="V341" s="13"/>
      <c r="W341" s="13"/>
      <c r="X341" s="13"/>
      <c r="Y341" s="13"/>
      <c r="Z341" s="13"/>
      <c r="AA341" s="13"/>
      <c r="AB341" s="13"/>
      <c r="AC341" s="13"/>
    </row>
    <row r="342" spans="1:29" s="3" customFormat="1">
      <c r="A342" s="39"/>
      <c r="B342" s="40"/>
      <c r="C342" s="43"/>
      <c r="R342" s="13"/>
      <c r="S342" s="13"/>
      <c r="T342" s="13"/>
      <c r="U342" s="13"/>
      <c r="V342" s="13"/>
      <c r="W342" s="13"/>
      <c r="X342" s="13"/>
      <c r="Y342" s="13"/>
      <c r="Z342" s="13"/>
      <c r="AA342" s="13"/>
      <c r="AB342" s="13"/>
      <c r="AC342" s="13"/>
    </row>
    <row r="343" spans="1:29" s="3" customFormat="1">
      <c r="A343" s="39"/>
      <c r="B343" s="40"/>
      <c r="C343" s="43"/>
      <c r="R343" s="13"/>
      <c r="S343" s="13"/>
      <c r="T343" s="13"/>
      <c r="U343" s="13"/>
      <c r="V343" s="13"/>
      <c r="W343" s="13"/>
      <c r="X343" s="13"/>
      <c r="Y343" s="13"/>
      <c r="Z343" s="13"/>
      <c r="AA343" s="13"/>
      <c r="AB343" s="13"/>
      <c r="AC343" s="13"/>
    </row>
    <row r="344" spans="1:29" s="3" customFormat="1">
      <c r="A344" s="39"/>
      <c r="B344" s="40"/>
      <c r="C344" s="43"/>
      <c r="R344" s="13"/>
      <c r="S344" s="13"/>
      <c r="T344" s="13"/>
      <c r="U344" s="13"/>
      <c r="V344" s="13"/>
      <c r="W344" s="13"/>
      <c r="X344" s="13"/>
      <c r="Y344" s="13"/>
      <c r="Z344" s="13"/>
      <c r="AA344" s="13"/>
      <c r="AB344" s="13"/>
      <c r="AC344" s="13"/>
    </row>
    <row r="345" spans="1:29" s="3" customFormat="1">
      <c r="A345" s="39"/>
      <c r="B345" s="40"/>
      <c r="C345" s="43"/>
      <c r="R345" s="13"/>
      <c r="S345" s="13"/>
      <c r="T345" s="13"/>
      <c r="U345" s="13"/>
      <c r="V345" s="13"/>
      <c r="W345" s="13"/>
      <c r="X345" s="13"/>
      <c r="Y345" s="13"/>
      <c r="Z345" s="13"/>
      <c r="AA345" s="13"/>
      <c r="AB345" s="13"/>
      <c r="AC345" s="13"/>
    </row>
    <row r="346" spans="1:29" s="3" customFormat="1">
      <c r="A346" s="39"/>
      <c r="B346" s="40"/>
      <c r="C346" s="43"/>
      <c r="R346" s="13"/>
      <c r="S346" s="13"/>
      <c r="T346" s="13"/>
      <c r="U346" s="13"/>
      <c r="V346" s="13"/>
      <c r="W346" s="13"/>
      <c r="X346" s="13"/>
      <c r="Y346" s="13"/>
      <c r="Z346" s="13"/>
      <c r="AA346" s="13"/>
      <c r="AB346" s="13"/>
      <c r="AC346" s="13"/>
    </row>
    <row r="347" spans="1:29" s="3" customFormat="1">
      <c r="A347" s="39"/>
      <c r="B347" s="40"/>
      <c r="C347" s="43"/>
      <c r="R347" s="13"/>
      <c r="S347" s="13"/>
      <c r="T347" s="13"/>
      <c r="U347" s="13"/>
      <c r="V347" s="13"/>
      <c r="W347" s="13"/>
      <c r="X347" s="13"/>
      <c r="Y347" s="13"/>
      <c r="Z347" s="13"/>
      <c r="AA347" s="13"/>
      <c r="AB347" s="13"/>
      <c r="AC347" s="13"/>
    </row>
    <row r="348" spans="1:29" s="3" customFormat="1">
      <c r="A348" s="39"/>
      <c r="B348" s="40"/>
      <c r="C348" s="43"/>
      <c r="R348" s="13"/>
      <c r="S348" s="13"/>
      <c r="T348" s="13"/>
      <c r="U348" s="13"/>
      <c r="V348" s="13"/>
      <c r="W348" s="13"/>
      <c r="X348" s="13"/>
      <c r="Y348" s="13"/>
      <c r="Z348" s="13"/>
      <c r="AA348" s="13"/>
      <c r="AB348" s="13"/>
      <c r="AC348" s="13"/>
    </row>
    <row r="349" spans="1:29" s="3" customFormat="1">
      <c r="A349" s="39"/>
      <c r="B349" s="40"/>
      <c r="C349" s="43"/>
      <c r="R349" s="13"/>
      <c r="S349" s="13"/>
      <c r="T349" s="13"/>
      <c r="U349" s="13"/>
      <c r="V349" s="13"/>
      <c r="W349" s="13"/>
      <c r="X349" s="13"/>
      <c r="Y349" s="13"/>
      <c r="Z349" s="13"/>
      <c r="AA349" s="13"/>
      <c r="AB349" s="13"/>
      <c r="AC349" s="13"/>
    </row>
    <row r="350" spans="1:29" s="3" customFormat="1">
      <c r="A350" s="39"/>
      <c r="B350" s="40"/>
      <c r="C350" s="43"/>
      <c r="R350" s="13"/>
      <c r="S350" s="13"/>
      <c r="T350" s="13"/>
      <c r="U350" s="13"/>
      <c r="V350" s="13"/>
      <c r="W350" s="13"/>
      <c r="X350" s="13"/>
      <c r="Y350" s="13"/>
      <c r="Z350" s="13"/>
      <c r="AA350" s="13"/>
      <c r="AB350" s="13"/>
      <c r="AC350" s="13"/>
    </row>
    <row r="351" spans="1:29" s="3" customFormat="1">
      <c r="A351" s="39"/>
      <c r="B351" s="40"/>
      <c r="C351" s="43"/>
      <c r="R351" s="13"/>
      <c r="S351" s="13"/>
      <c r="T351" s="13"/>
      <c r="U351" s="13"/>
      <c r="V351" s="13"/>
      <c r="W351" s="13"/>
      <c r="X351" s="13"/>
      <c r="Y351" s="13"/>
      <c r="Z351" s="13"/>
      <c r="AA351" s="13"/>
      <c r="AB351" s="13"/>
      <c r="AC351" s="13"/>
    </row>
    <row r="352" spans="1:29" s="3" customFormat="1">
      <c r="A352" s="39"/>
      <c r="B352" s="40"/>
      <c r="C352" s="43"/>
      <c r="R352" s="13"/>
      <c r="S352" s="13"/>
      <c r="T352" s="13"/>
      <c r="U352" s="13"/>
      <c r="V352" s="13"/>
      <c r="W352" s="13"/>
      <c r="X352" s="13"/>
      <c r="Y352" s="13"/>
      <c r="Z352" s="13"/>
      <c r="AA352" s="13"/>
      <c r="AB352" s="13"/>
      <c r="AC352" s="13"/>
    </row>
    <row r="353" spans="1:29" s="3" customFormat="1">
      <c r="A353" s="39"/>
      <c r="B353" s="40"/>
      <c r="C353" s="43"/>
      <c r="R353" s="13"/>
      <c r="S353" s="13"/>
      <c r="T353" s="13"/>
      <c r="U353" s="13"/>
      <c r="V353" s="13"/>
      <c r="W353" s="13"/>
      <c r="X353" s="13"/>
      <c r="Y353" s="13"/>
      <c r="Z353" s="13"/>
      <c r="AA353" s="13"/>
      <c r="AB353" s="13"/>
      <c r="AC353" s="13"/>
    </row>
    <row r="354" spans="1:29" s="3" customFormat="1">
      <c r="A354" s="39"/>
      <c r="B354" s="40"/>
      <c r="C354" s="43"/>
      <c r="R354" s="13"/>
      <c r="S354" s="13"/>
      <c r="T354" s="13"/>
      <c r="U354" s="13"/>
      <c r="V354" s="13"/>
      <c r="W354" s="13"/>
      <c r="X354" s="13"/>
      <c r="Y354" s="13"/>
      <c r="Z354" s="13"/>
      <c r="AA354" s="13"/>
      <c r="AB354" s="13"/>
      <c r="AC354" s="13"/>
    </row>
    <row r="355" spans="1:29" s="3" customFormat="1">
      <c r="A355" s="39"/>
      <c r="B355" s="40"/>
      <c r="C355" s="43"/>
      <c r="R355" s="13"/>
      <c r="S355" s="13"/>
      <c r="T355" s="13"/>
      <c r="U355" s="13"/>
      <c r="V355" s="13"/>
      <c r="W355" s="13"/>
      <c r="X355" s="13"/>
      <c r="Y355" s="13"/>
      <c r="Z355" s="13"/>
      <c r="AA355" s="13"/>
      <c r="AB355" s="13"/>
      <c r="AC355" s="13"/>
    </row>
    <row r="356" spans="1:29" s="3" customFormat="1">
      <c r="A356" s="39"/>
      <c r="B356" s="40"/>
      <c r="C356" s="43"/>
      <c r="R356" s="13"/>
      <c r="S356" s="13"/>
      <c r="T356" s="13"/>
      <c r="U356" s="13"/>
      <c r="V356" s="13"/>
      <c r="W356" s="13"/>
      <c r="X356" s="13"/>
      <c r="Y356" s="13"/>
      <c r="Z356" s="13"/>
      <c r="AA356" s="13"/>
      <c r="AB356" s="13"/>
      <c r="AC356" s="13"/>
    </row>
    <row r="357" spans="1:29" s="3" customFormat="1">
      <c r="A357" s="39"/>
      <c r="B357" s="40"/>
      <c r="C357" s="43"/>
      <c r="R357" s="13"/>
      <c r="S357" s="13"/>
      <c r="T357" s="13"/>
      <c r="U357" s="13"/>
      <c r="V357" s="13"/>
      <c r="W357" s="13"/>
      <c r="X357" s="13"/>
      <c r="Y357" s="13"/>
      <c r="Z357" s="13"/>
      <c r="AA357" s="13"/>
      <c r="AB357" s="13"/>
      <c r="AC357" s="13"/>
    </row>
    <row r="358" spans="1:29" s="3" customFormat="1">
      <c r="A358" s="39"/>
      <c r="B358" s="40"/>
      <c r="C358" s="43"/>
      <c r="R358" s="13"/>
      <c r="S358" s="13"/>
      <c r="T358" s="13"/>
      <c r="U358" s="13"/>
      <c r="V358" s="13"/>
      <c r="W358" s="13"/>
      <c r="X358" s="13"/>
      <c r="Y358" s="13"/>
      <c r="Z358" s="13"/>
      <c r="AA358" s="13"/>
      <c r="AB358" s="13"/>
      <c r="AC358" s="13"/>
    </row>
    <row r="359" spans="1:29" s="3" customFormat="1">
      <c r="A359" s="39"/>
      <c r="B359" s="40"/>
      <c r="C359" s="43"/>
      <c r="R359" s="13"/>
      <c r="S359" s="13"/>
      <c r="T359" s="13"/>
      <c r="U359" s="13"/>
      <c r="V359" s="13"/>
      <c r="W359" s="13"/>
      <c r="X359" s="13"/>
      <c r="Y359" s="13"/>
      <c r="Z359" s="13"/>
      <c r="AA359" s="13"/>
      <c r="AB359" s="13"/>
      <c r="AC359" s="13"/>
    </row>
    <row r="360" spans="1:29" s="3" customFormat="1">
      <c r="A360" s="39"/>
      <c r="B360" s="40"/>
      <c r="C360" s="43"/>
      <c r="R360" s="13"/>
      <c r="S360" s="13"/>
      <c r="T360" s="13"/>
      <c r="U360" s="13"/>
      <c r="V360" s="13"/>
      <c r="W360" s="13"/>
      <c r="X360" s="13"/>
      <c r="Y360" s="13"/>
      <c r="Z360" s="13"/>
      <c r="AA360" s="13"/>
      <c r="AB360" s="13"/>
      <c r="AC360" s="13"/>
    </row>
    <row r="361" spans="1:29" s="3" customFormat="1">
      <c r="A361" s="39"/>
      <c r="B361" s="40"/>
      <c r="C361" s="43"/>
      <c r="R361" s="13"/>
      <c r="S361" s="13"/>
      <c r="T361" s="13"/>
      <c r="U361" s="13"/>
      <c r="V361" s="13"/>
      <c r="W361" s="13"/>
      <c r="X361" s="13"/>
      <c r="Y361" s="13"/>
      <c r="Z361" s="13"/>
      <c r="AA361" s="13"/>
      <c r="AB361" s="13"/>
      <c r="AC361" s="13"/>
    </row>
    <row r="362" spans="1:29" s="3" customFormat="1">
      <c r="A362" s="39"/>
      <c r="B362" s="40"/>
      <c r="C362" s="43"/>
      <c r="R362" s="13"/>
      <c r="S362" s="13"/>
      <c r="T362" s="13"/>
      <c r="U362" s="13"/>
      <c r="V362" s="13"/>
      <c r="W362" s="13"/>
      <c r="X362" s="13"/>
      <c r="Y362" s="13"/>
      <c r="Z362" s="13"/>
      <c r="AA362" s="13"/>
      <c r="AB362" s="13"/>
      <c r="AC362" s="13"/>
    </row>
    <row r="363" spans="1:29" s="3" customFormat="1">
      <c r="A363" s="39"/>
      <c r="B363" s="40"/>
      <c r="C363" s="43"/>
      <c r="R363" s="13"/>
      <c r="S363" s="13"/>
      <c r="T363" s="13"/>
      <c r="U363" s="13"/>
      <c r="V363" s="13"/>
      <c r="W363" s="13"/>
      <c r="X363" s="13"/>
      <c r="Y363" s="13"/>
      <c r="Z363" s="13"/>
      <c r="AA363" s="13"/>
      <c r="AB363" s="13"/>
      <c r="AC363" s="13"/>
    </row>
    <row r="364" spans="1:29" s="3" customFormat="1">
      <c r="A364" s="39"/>
      <c r="B364" s="40"/>
      <c r="C364" s="43"/>
      <c r="R364" s="13"/>
      <c r="S364" s="13"/>
      <c r="T364" s="13"/>
      <c r="U364" s="13"/>
      <c r="V364" s="13"/>
      <c r="W364" s="13"/>
      <c r="X364" s="13"/>
      <c r="Y364" s="13"/>
      <c r="Z364" s="13"/>
      <c r="AA364" s="13"/>
      <c r="AB364" s="13"/>
      <c r="AC364" s="13"/>
    </row>
    <row r="365" spans="1:29" s="3" customFormat="1">
      <c r="A365" s="39"/>
      <c r="B365" s="40"/>
      <c r="C365" s="43"/>
      <c r="R365" s="13"/>
      <c r="S365" s="13"/>
      <c r="T365" s="13"/>
      <c r="U365" s="13"/>
      <c r="V365" s="13"/>
      <c r="W365" s="13"/>
      <c r="X365" s="13"/>
      <c r="Y365" s="13"/>
      <c r="Z365" s="13"/>
      <c r="AA365" s="13"/>
      <c r="AB365" s="13"/>
      <c r="AC365" s="13"/>
    </row>
    <row r="366" spans="1:29" s="3" customFormat="1">
      <c r="A366" s="39"/>
      <c r="B366" s="40"/>
      <c r="C366" s="43"/>
      <c r="R366" s="13"/>
      <c r="S366" s="13"/>
      <c r="T366" s="13"/>
      <c r="U366" s="13"/>
      <c r="V366" s="13"/>
      <c r="W366" s="13"/>
      <c r="X366" s="13"/>
      <c r="Y366" s="13"/>
      <c r="Z366" s="13"/>
      <c r="AA366" s="13"/>
      <c r="AB366" s="13"/>
      <c r="AC366" s="13"/>
    </row>
    <row r="367" spans="1:29" s="3" customFormat="1">
      <c r="A367" s="39"/>
      <c r="B367" s="40"/>
      <c r="C367" s="43"/>
      <c r="R367" s="13"/>
      <c r="S367" s="13"/>
      <c r="T367" s="13"/>
      <c r="U367" s="13"/>
      <c r="V367" s="13"/>
      <c r="W367" s="13"/>
      <c r="X367" s="13"/>
      <c r="Y367" s="13"/>
      <c r="Z367" s="13"/>
      <c r="AA367" s="13"/>
      <c r="AB367" s="13"/>
      <c r="AC367" s="13"/>
    </row>
    <row r="368" spans="1:29" s="3" customFormat="1">
      <c r="A368" s="39"/>
      <c r="B368" s="40"/>
      <c r="C368" s="43"/>
      <c r="R368" s="13"/>
      <c r="S368" s="13"/>
      <c r="T368" s="13"/>
      <c r="U368" s="13"/>
      <c r="V368" s="13"/>
      <c r="W368" s="13"/>
      <c r="X368" s="13"/>
      <c r="Y368" s="13"/>
      <c r="Z368" s="13"/>
      <c r="AA368" s="13"/>
      <c r="AB368" s="13"/>
      <c r="AC368" s="13"/>
    </row>
    <row r="369" spans="1:29" s="3" customFormat="1">
      <c r="A369" s="39"/>
      <c r="B369" s="40"/>
      <c r="C369" s="43"/>
      <c r="R369" s="13"/>
      <c r="S369" s="13"/>
      <c r="T369" s="13"/>
      <c r="U369" s="13"/>
      <c r="V369" s="13"/>
      <c r="W369" s="13"/>
      <c r="X369" s="13"/>
      <c r="Y369" s="13"/>
      <c r="Z369" s="13"/>
      <c r="AA369" s="13"/>
      <c r="AB369" s="13"/>
      <c r="AC369" s="13"/>
    </row>
    <row r="370" spans="1:29" s="3" customFormat="1">
      <c r="A370" s="39"/>
      <c r="B370" s="40"/>
      <c r="C370" s="43"/>
      <c r="R370" s="13"/>
      <c r="S370" s="13"/>
      <c r="T370" s="13"/>
      <c r="U370" s="13"/>
      <c r="V370" s="13"/>
      <c r="W370" s="13"/>
      <c r="X370" s="13"/>
      <c r="Y370" s="13"/>
      <c r="Z370" s="13"/>
      <c r="AA370" s="13"/>
      <c r="AB370" s="13"/>
      <c r="AC370" s="13"/>
    </row>
    <row r="371" spans="1:29" s="3" customFormat="1">
      <c r="A371" s="39"/>
      <c r="B371" s="40"/>
      <c r="C371" s="43"/>
      <c r="R371" s="13"/>
      <c r="S371" s="13"/>
      <c r="T371" s="13"/>
      <c r="U371" s="13"/>
      <c r="V371" s="13"/>
      <c r="W371" s="13"/>
      <c r="X371" s="13"/>
      <c r="Y371" s="13"/>
      <c r="Z371" s="13"/>
      <c r="AA371" s="13"/>
      <c r="AB371" s="13"/>
      <c r="AC371" s="13"/>
    </row>
    <row r="372" spans="1:29" s="3" customFormat="1">
      <c r="A372" s="39"/>
      <c r="B372" s="40"/>
      <c r="C372" s="43"/>
      <c r="R372" s="13"/>
      <c r="S372" s="13"/>
      <c r="T372" s="13"/>
      <c r="U372" s="13"/>
      <c r="V372" s="13"/>
      <c r="W372" s="13"/>
      <c r="X372" s="13"/>
      <c r="Y372" s="13"/>
      <c r="Z372" s="13"/>
      <c r="AA372" s="13"/>
      <c r="AB372" s="13"/>
      <c r="AC372" s="13"/>
    </row>
    <row r="373" spans="1:29" s="3" customFormat="1">
      <c r="A373" s="39"/>
      <c r="B373" s="40"/>
      <c r="C373" s="43"/>
      <c r="R373" s="13"/>
      <c r="S373" s="13"/>
      <c r="T373" s="13"/>
      <c r="U373" s="13"/>
      <c r="V373" s="13"/>
      <c r="W373" s="13"/>
      <c r="X373" s="13"/>
      <c r="Y373" s="13"/>
      <c r="Z373" s="13"/>
      <c r="AA373" s="13"/>
      <c r="AB373" s="13"/>
      <c r="AC373" s="13"/>
    </row>
    <row r="374" spans="1:29" s="3" customFormat="1">
      <c r="A374" s="39"/>
      <c r="B374" s="40"/>
      <c r="C374" s="43"/>
      <c r="R374" s="13"/>
      <c r="S374" s="13"/>
      <c r="T374" s="13"/>
      <c r="U374" s="13"/>
      <c r="V374" s="13"/>
      <c r="W374" s="13"/>
      <c r="X374" s="13"/>
      <c r="Y374" s="13"/>
      <c r="Z374" s="13"/>
      <c r="AA374" s="13"/>
      <c r="AB374" s="13"/>
      <c r="AC374" s="13"/>
    </row>
    <row r="375" spans="1:29" s="3" customFormat="1">
      <c r="A375" s="39"/>
      <c r="B375" s="40"/>
      <c r="C375" s="43"/>
      <c r="R375" s="13"/>
      <c r="S375" s="13"/>
      <c r="T375" s="13"/>
      <c r="U375" s="13"/>
      <c r="V375" s="13"/>
      <c r="W375" s="13"/>
      <c r="X375" s="13"/>
      <c r="Y375" s="13"/>
      <c r="Z375" s="13"/>
      <c r="AA375" s="13"/>
      <c r="AB375" s="13"/>
      <c r="AC375" s="13"/>
    </row>
  </sheetData>
  <mergeCells count="32">
    <mergeCell ref="A4:Q4"/>
    <mergeCell ref="A1:H1"/>
    <mergeCell ref="I1:N1"/>
    <mergeCell ref="A2:H2"/>
    <mergeCell ref="I2:N2"/>
    <mergeCell ref="A3:Q3"/>
    <mergeCell ref="A5:Q5"/>
    <mergeCell ref="A6:A9"/>
    <mergeCell ref="B6:B9"/>
    <mergeCell ref="C6:C9"/>
    <mergeCell ref="D6:D9"/>
    <mergeCell ref="E6:H7"/>
    <mergeCell ref="I6:L7"/>
    <mergeCell ref="Q6:Q9"/>
    <mergeCell ref="O8:O9"/>
    <mergeCell ref="P8:P9"/>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pageSetUpPr fitToPage="1"/>
  </sheetPr>
  <dimension ref="A1:M88"/>
  <sheetViews>
    <sheetView zoomScalePageLayoutView="75" workbookViewId="0">
      <selection activeCell="I27" sqref="I27"/>
    </sheetView>
  </sheetViews>
  <sheetFormatPr defaultColWidth="9.1796875" defaultRowHeight="16.5"/>
  <cols>
    <col min="1" max="1" width="6.1796875" style="148" customWidth="1"/>
    <col min="2" max="2" width="43.26953125" style="143" customWidth="1"/>
    <col min="3" max="3" width="12.26953125" style="143" customWidth="1"/>
    <col min="4" max="4" width="9.7265625" style="143" customWidth="1"/>
    <col min="5" max="5" width="10.1796875" style="143" customWidth="1"/>
    <col min="6" max="7" width="9.453125" style="143" customWidth="1"/>
    <col min="8" max="8" width="15.7265625" style="143" customWidth="1"/>
    <col min="9" max="9" width="17.54296875" style="143" customWidth="1"/>
    <col min="10" max="10" width="9" style="143" customWidth="1"/>
    <col min="11" max="11" width="11.453125" style="143" customWidth="1"/>
    <col min="12" max="12" width="10.7265625" style="143" customWidth="1"/>
    <col min="13" max="16384" width="9.1796875" style="143"/>
  </cols>
  <sheetData>
    <row r="1" spans="1:13" s="140" customFormat="1" ht="26.25" customHeight="1">
      <c r="A1" s="1456" t="s">
        <v>162</v>
      </c>
      <c r="B1" s="1456"/>
      <c r="C1" s="1456"/>
      <c r="D1" s="1456"/>
      <c r="E1" s="1456"/>
      <c r="F1" s="1456"/>
      <c r="G1" s="138"/>
      <c r="H1" s="139" t="s">
        <v>0</v>
      </c>
      <c r="I1" s="139"/>
      <c r="J1" s="138"/>
      <c r="K1" s="138"/>
      <c r="L1" s="138"/>
      <c r="M1" s="138"/>
    </row>
    <row r="2" spans="1:13" s="140" customFormat="1" ht="38.25" customHeight="1">
      <c r="A2" s="1457" t="s">
        <v>149</v>
      </c>
      <c r="B2" s="1457"/>
      <c r="C2" s="1457"/>
      <c r="D2" s="1457"/>
      <c r="E2" s="1457"/>
      <c r="F2" s="1457"/>
      <c r="G2" s="141"/>
      <c r="H2" s="142" t="s">
        <v>2</v>
      </c>
      <c r="I2" s="142"/>
      <c r="J2" s="141"/>
      <c r="K2" s="141"/>
      <c r="L2" s="141"/>
      <c r="M2" s="141"/>
    </row>
    <row r="3" spans="1:13" ht="25.5" customHeight="1">
      <c r="A3" s="1458" t="s">
        <v>163</v>
      </c>
      <c r="B3" s="1458"/>
      <c r="C3" s="1458"/>
      <c r="D3" s="1458"/>
      <c r="E3" s="1458"/>
      <c r="F3" s="1458"/>
      <c r="G3" s="1458"/>
      <c r="H3" s="1458"/>
      <c r="I3" s="1458"/>
      <c r="J3" s="1458"/>
      <c r="K3" s="1458"/>
      <c r="L3" s="1458"/>
      <c r="M3" s="1458"/>
    </row>
    <row r="4" spans="1:13" s="140" customFormat="1" ht="26.25" customHeight="1">
      <c r="A4" s="1456" t="s">
        <v>164</v>
      </c>
      <c r="B4" s="1456"/>
      <c r="C4" s="1456"/>
      <c r="D4" s="1456"/>
      <c r="E4" s="1456"/>
      <c r="F4" s="1456"/>
      <c r="G4" s="1456"/>
      <c r="H4" s="1456"/>
      <c r="I4" s="1456"/>
      <c r="J4" s="1456"/>
      <c r="K4" s="1456"/>
      <c r="L4" s="1456"/>
      <c r="M4" s="1456"/>
    </row>
    <row r="5" spans="1:13" s="145" customFormat="1" ht="29.25" customHeight="1">
      <c r="A5" s="144"/>
      <c r="B5" s="141"/>
      <c r="C5" s="141"/>
      <c r="D5" s="141"/>
      <c r="E5" s="141"/>
      <c r="F5" s="141"/>
      <c r="G5" s="1459" t="s">
        <v>3</v>
      </c>
      <c r="H5" s="1459"/>
      <c r="I5" s="1459"/>
      <c r="J5" s="1459"/>
      <c r="K5" s="1459"/>
      <c r="L5" s="1459"/>
      <c r="M5" s="1459"/>
    </row>
    <row r="6" spans="1:13" s="146" customFormat="1" ht="37.5" customHeight="1">
      <c r="A6" s="1455" t="s">
        <v>4</v>
      </c>
      <c r="B6" s="1455" t="s">
        <v>165</v>
      </c>
      <c r="C6" s="1460" t="s">
        <v>166</v>
      </c>
      <c r="D6" s="1461"/>
      <c r="E6" s="1461"/>
      <c r="F6" s="1462"/>
      <c r="G6" s="1460" t="s">
        <v>167</v>
      </c>
      <c r="H6" s="1461"/>
      <c r="I6" s="1461"/>
      <c r="J6" s="1461"/>
      <c r="K6" s="1461"/>
      <c r="L6" s="1462"/>
      <c r="M6" s="1453" t="s">
        <v>8</v>
      </c>
    </row>
    <row r="7" spans="1:13" s="146" customFormat="1" ht="31.5" customHeight="1">
      <c r="A7" s="1455"/>
      <c r="B7" s="1455"/>
      <c r="C7" s="1453" t="s">
        <v>168</v>
      </c>
      <c r="D7" s="1455" t="s">
        <v>169</v>
      </c>
      <c r="E7" s="1455"/>
      <c r="F7" s="1455"/>
      <c r="G7" s="1455" t="s">
        <v>168</v>
      </c>
      <c r="H7" s="1455"/>
      <c r="I7" s="1455"/>
      <c r="J7" s="1455" t="s">
        <v>169</v>
      </c>
      <c r="K7" s="1455"/>
      <c r="L7" s="1455"/>
      <c r="M7" s="1463"/>
    </row>
    <row r="8" spans="1:13" s="146" customFormat="1" ht="93.75" customHeight="1">
      <c r="A8" s="1455"/>
      <c r="B8" s="1455"/>
      <c r="C8" s="1454"/>
      <c r="D8" s="147" t="s">
        <v>10</v>
      </c>
      <c r="E8" s="147" t="s">
        <v>11</v>
      </c>
      <c r="F8" s="147" t="s">
        <v>12</v>
      </c>
      <c r="G8" s="147" t="s">
        <v>10</v>
      </c>
      <c r="H8" s="147" t="s">
        <v>170</v>
      </c>
      <c r="I8" s="147" t="s">
        <v>171</v>
      </c>
      <c r="J8" s="147" t="s">
        <v>10</v>
      </c>
      <c r="K8" s="147" t="s">
        <v>11</v>
      </c>
      <c r="L8" s="147" t="s">
        <v>12</v>
      </c>
      <c r="M8" s="1454"/>
    </row>
    <row r="9" spans="1:13" s="148" customFormat="1" ht="21" customHeight="1">
      <c r="A9" s="147">
        <v>1</v>
      </c>
      <c r="B9" s="147">
        <v>2</v>
      </c>
      <c r="C9" s="147">
        <v>3</v>
      </c>
      <c r="D9" s="147">
        <v>4</v>
      </c>
      <c r="E9" s="147">
        <v>5</v>
      </c>
      <c r="F9" s="147">
        <v>6</v>
      </c>
      <c r="G9" s="147">
        <v>7</v>
      </c>
      <c r="H9" s="147">
        <v>8</v>
      </c>
      <c r="I9" s="147">
        <v>9</v>
      </c>
      <c r="J9" s="147">
        <v>10</v>
      </c>
      <c r="K9" s="147">
        <v>11</v>
      </c>
      <c r="L9" s="147">
        <v>12</v>
      </c>
      <c r="M9" s="147">
        <v>13</v>
      </c>
    </row>
    <row r="10" spans="1:13" hidden="1">
      <c r="A10" s="147"/>
      <c r="B10" s="147"/>
      <c r="C10" s="147"/>
      <c r="D10" s="147"/>
      <c r="E10" s="147"/>
      <c r="F10" s="147"/>
      <c r="G10" s="147"/>
      <c r="H10" s="147"/>
      <c r="I10" s="147"/>
      <c r="J10" s="149"/>
      <c r="K10" s="149"/>
      <c r="L10" s="149"/>
      <c r="M10" s="149"/>
    </row>
    <row r="11" spans="1:13" ht="23.25" customHeight="1">
      <c r="A11" s="147"/>
      <c r="B11" s="150" t="s">
        <v>172</v>
      </c>
      <c r="C11" s="150"/>
      <c r="D11" s="151"/>
      <c r="E11" s="151"/>
      <c r="F11" s="151"/>
      <c r="G11" s="151"/>
      <c r="H11" s="151"/>
      <c r="I11" s="151"/>
      <c r="J11" s="149"/>
      <c r="K11" s="149"/>
      <c r="L11" s="149"/>
      <c r="M11" s="149"/>
    </row>
    <row r="12" spans="1:13" ht="33" customHeight="1">
      <c r="A12" s="150" t="s">
        <v>39</v>
      </c>
      <c r="B12" s="152" t="s">
        <v>173</v>
      </c>
      <c r="C12" s="152"/>
      <c r="D12" s="151"/>
      <c r="E12" s="151"/>
      <c r="F12" s="151"/>
      <c r="G12" s="151"/>
      <c r="H12" s="151"/>
      <c r="I12" s="151"/>
      <c r="J12" s="149"/>
      <c r="K12" s="149"/>
      <c r="L12" s="149"/>
      <c r="M12" s="149"/>
    </row>
    <row r="13" spans="1:13" ht="36" customHeight="1">
      <c r="A13" s="150">
        <v>1</v>
      </c>
      <c r="B13" s="153" t="s">
        <v>174</v>
      </c>
      <c r="C13" s="154"/>
      <c r="D13" s="151"/>
      <c r="E13" s="151"/>
      <c r="F13" s="151"/>
      <c r="G13" s="151"/>
      <c r="H13" s="151"/>
      <c r="I13" s="151"/>
      <c r="J13" s="149"/>
      <c r="K13" s="149"/>
      <c r="L13" s="149"/>
      <c r="M13" s="149"/>
    </row>
    <row r="14" spans="1:13" s="145" customFormat="1" ht="26.25" customHeight="1">
      <c r="A14" s="155"/>
      <c r="B14" s="156" t="s">
        <v>16</v>
      </c>
      <c r="C14" s="156"/>
      <c r="D14" s="157"/>
      <c r="E14" s="157"/>
      <c r="F14" s="157"/>
      <c r="G14" s="157"/>
      <c r="H14" s="157"/>
      <c r="I14" s="157"/>
      <c r="J14" s="158"/>
      <c r="K14" s="158"/>
      <c r="L14" s="158"/>
      <c r="M14" s="158"/>
    </row>
    <row r="15" spans="1:13" s="145" customFormat="1" ht="26.25" customHeight="1">
      <c r="A15" s="159" t="s">
        <v>175</v>
      </c>
      <c r="B15" s="158" t="s">
        <v>176</v>
      </c>
      <c r="C15" s="158"/>
      <c r="D15" s="160"/>
      <c r="E15" s="160"/>
      <c r="F15" s="160"/>
      <c r="G15" s="160"/>
      <c r="H15" s="160"/>
      <c r="I15" s="160"/>
      <c r="J15" s="158"/>
      <c r="K15" s="158"/>
      <c r="L15" s="158"/>
      <c r="M15" s="158"/>
    </row>
    <row r="16" spans="1:13" s="145" customFormat="1" ht="26.25" customHeight="1">
      <c r="A16" s="159" t="s">
        <v>175</v>
      </c>
      <c r="B16" s="158" t="s">
        <v>177</v>
      </c>
      <c r="C16" s="158"/>
      <c r="D16" s="160"/>
      <c r="E16" s="160"/>
      <c r="F16" s="160"/>
      <c r="G16" s="160"/>
      <c r="H16" s="160"/>
      <c r="I16" s="160"/>
      <c r="J16" s="158"/>
      <c r="K16" s="158"/>
      <c r="L16" s="158"/>
      <c r="M16" s="158"/>
    </row>
    <row r="17" spans="1:13" ht="33">
      <c r="A17" s="161" t="s">
        <v>42</v>
      </c>
      <c r="B17" s="162" t="s">
        <v>178</v>
      </c>
      <c r="C17" s="163"/>
      <c r="D17" s="164"/>
      <c r="E17" s="164"/>
      <c r="F17" s="164"/>
      <c r="G17" s="164"/>
      <c r="H17" s="164"/>
      <c r="I17" s="164"/>
      <c r="J17" s="149"/>
      <c r="K17" s="149"/>
      <c r="L17" s="149"/>
      <c r="M17" s="149"/>
    </row>
    <row r="18" spans="1:13" s="145" customFormat="1" ht="26.25" customHeight="1">
      <c r="A18" s="155"/>
      <c r="B18" s="156" t="s">
        <v>16</v>
      </c>
      <c r="C18" s="156"/>
      <c r="D18" s="157"/>
      <c r="E18" s="157"/>
      <c r="F18" s="157"/>
      <c r="G18" s="157"/>
      <c r="H18" s="157"/>
      <c r="I18" s="157"/>
      <c r="J18" s="158"/>
      <c r="K18" s="158"/>
      <c r="L18" s="158"/>
      <c r="M18" s="158"/>
    </row>
    <row r="19" spans="1:13" s="145" customFormat="1" ht="39.75" customHeight="1">
      <c r="A19" s="159" t="s">
        <v>175</v>
      </c>
      <c r="B19" s="158" t="s">
        <v>179</v>
      </c>
      <c r="C19" s="158"/>
      <c r="D19" s="160"/>
      <c r="E19" s="160"/>
      <c r="F19" s="160"/>
      <c r="G19" s="160"/>
      <c r="H19" s="160"/>
      <c r="I19" s="160"/>
      <c r="J19" s="158"/>
      <c r="K19" s="158"/>
      <c r="L19" s="158"/>
      <c r="M19" s="158"/>
    </row>
    <row r="20" spans="1:13" s="145" customFormat="1" ht="39.75" customHeight="1">
      <c r="A20" s="159" t="s">
        <v>175</v>
      </c>
      <c r="B20" s="158" t="s">
        <v>180</v>
      </c>
      <c r="C20" s="158"/>
      <c r="D20" s="160"/>
      <c r="E20" s="160"/>
      <c r="F20" s="160"/>
      <c r="G20" s="160"/>
      <c r="H20" s="160"/>
      <c r="I20" s="160"/>
      <c r="J20" s="158"/>
      <c r="K20" s="158"/>
      <c r="L20" s="158"/>
      <c r="M20" s="158"/>
    </row>
    <row r="21" spans="1:13" ht="36" customHeight="1">
      <c r="A21" s="161" t="s">
        <v>49</v>
      </c>
      <c r="B21" s="162" t="s">
        <v>181</v>
      </c>
      <c r="C21" s="163"/>
      <c r="D21" s="164"/>
      <c r="E21" s="164"/>
      <c r="F21" s="164"/>
      <c r="G21" s="164"/>
      <c r="H21" s="164"/>
      <c r="I21" s="164"/>
      <c r="J21" s="149"/>
      <c r="K21" s="149"/>
      <c r="L21" s="149"/>
      <c r="M21" s="149"/>
    </row>
    <row r="22" spans="1:13" ht="36.75" customHeight="1">
      <c r="A22" s="150">
        <v>2</v>
      </c>
      <c r="B22" s="165" t="s">
        <v>182</v>
      </c>
      <c r="C22" s="154"/>
      <c r="D22" s="151"/>
      <c r="E22" s="151"/>
      <c r="F22" s="151"/>
      <c r="G22" s="151"/>
      <c r="H22" s="151"/>
      <c r="I22" s="151"/>
      <c r="J22" s="149"/>
      <c r="K22" s="149"/>
      <c r="L22" s="149"/>
      <c r="M22" s="149"/>
    </row>
    <row r="23" spans="1:13" s="145" customFormat="1" ht="26.25" customHeight="1">
      <c r="A23" s="155"/>
      <c r="B23" s="156" t="s">
        <v>16</v>
      </c>
      <c r="C23" s="156"/>
      <c r="D23" s="157"/>
      <c r="E23" s="157"/>
      <c r="F23" s="157"/>
      <c r="G23" s="157"/>
      <c r="H23" s="157"/>
      <c r="I23" s="157"/>
      <c r="J23" s="158"/>
      <c r="K23" s="158"/>
      <c r="L23" s="158"/>
      <c r="M23" s="158"/>
    </row>
    <row r="24" spans="1:13" s="145" customFormat="1" ht="26.25" customHeight="1">
      <c r="A24" s="159" t="s">
        <v>175</v>
      </c>
      <c r="B24" s="158" t="s">
        <v>176</v>
      </c>
      <c r="C24" s="158"/>
      <c r="D24" s="160"/>
      <c r="E24" s="160"/>
      <c r="F24" s="160"/>
      <c r="G24" s="160"/>
      <c r="H24" s="160"/>
      <c r="I24" s="160"/>
      <c r="J24" s="158"/>
      <c r="K24" s="158"/>
      <c r="L24" s="158"/>
      <c r="M24" s="158"/>
    </row>
    <row r="25" spans="1:13" s="145" customFormat="1" ht="26.25" customHeight="1">
      <c r="A25" s="159" t="s">
        <v>175</v>
      </c>
      <c r="B25" s="158" t="s">
        <v>177</v>
      </c>
      <c r="C25" s="158"/>
      <c r="D25" s="160"/>
      <c r="E25" s="160"/>
      <c r="F25" s="160"/>
      <c r="G25" s="160"/>
      <c r="H25" s="160"/>
      <c r="I25" s="160"/>
      <c r="J25" s="158"/>
      <c r="K25" s="158"/>
      <c r="L25" s="158"/>
      <c r="M25" s="158"/>
    </row>
    <row r="26" spans="1:13" s="168" customFormat="1" ht="24.75" customHeight="1">
      <c r="A26" s="166" t="s">
        <v>42</v>
      </c>
      <c r="B26" s="167" t="s">
        <v>183</v>
      </c>
      <c r="C26" s="167"/>
      <c r="D26" s="157"/>
      <c r="E26" s="157"/>
      <c r="F26" s="157"/>
      <c r="G26" s="157"/>
      <c r="H26" s="157"/>
      <c r="I26" s="157"/>
      <c r="J26" s="156"/>
      <c r="K26" s="156"/>
      <c r="L26" s="156"/>
      <c r="M26" s="156"/>
    </row>
    <row r="27" spans="1:13" s="145" customFormat="1" ht="26.25" customHeight="1">
      <c r="A27" s="155"/>
      <c r="B27" s="156" t="s">
        <v>16</v>
      </c>
      <c r="C27" s="156"/>
      <c r="D27" s="157"/>
      <c r="E27" s="157"/>
      <c r="F27" s="157"/>
      <c r="G27" s="157"/>
      <c r="H27" s="157"/>
      <c r="I27" s="157"/>
      <c r="J27" s="158"/>
      <c r="K27" s="158"/>
      <c r="L27" s="158"/>
      <c r="M27" s="158"/>
    </row>
    <row r="28" spans="1:13" s="145" customFormat="1" ht="26.25" customHeight="1">
      <c r="A28" s="159" t="s">
        <v>175</v>
      </c>
      <c r="B28" s="158" t="s">
        <v>176</v>
      </c>
      <c r="C28" s="158"/>
      <c r="D28" s="160"/>
      <c r="E28" s="160"/>
      <c r="F28" s="160"/>
      <c r="G28" s="160"/>
      <c r="H28" s="160"/>
      <c r="I28" s="160"/>
      <c r="J28" s="158"/>
      <c r="K28" s="158"/>
      <c r="L28" s="158"/>
      <c r="M28" s="158"/>
    </row>
    <row r="29" spans="1:13" s="145" customFormat="1" ht="26.25" customHeight="1">
      <c r="A29" s="159" t="s">
        <v>175</v>
      </c>
      <c r="B29" s="158" t="s">
        <v>177</v>
      </c>
      <c r="C29" s="158"/>
      <c r="D29" s="160"/>
      <c r="E29" s="160"/>
      <c r="F29" s="160"/>
      <c r="G29" s="160"/>
      <c r="H29" s="160"/>
      <c r="I29" s="160"/>
      <c r="J29" s="158"/>
      <c r="K29" s="158"/>
      <c r="L29" s="158"/>
      <c r="M29" s="158"/>
    </row>
    <row r="30" spans="1:13" ht="26.25" customHeight="1">
      <c r="A30" s="169">
        <v>-1</v>
      </c>
      <c r="B30" s="149" t="s">
        <v>184</v>
      </c>
      <c r="C30" s="149"/>
      <c r="D30" s="164"/>
      <c r="E30" s="164"/>
      <c r="F30" s="164"/>
      <c r="G30" s="164"/>
      <c r="H30" s="164"/>
      <c r="I30" s="164"/>
      <c r="J30" s="149"/>
      <c r="K30" s="149"/>
      <c r="L30" s="149"/>
      <c r="M30" s="149"/>
    </row>
    <row r="31" spans="1:13" ht="26.25" customHeight="1">
      <c r="A31" s="170" t="s">
        <v>175</v>
      </c>
      <c r="B31" s="149" t="s">
        <v>176</v>
      </c>
      <c r="C31" s="149"/>
      <c r="D31" s="164"/>
      <c r="E31" s="164"/>
      <c r="F31" s="164"/>
      <c r="G31" s="164"/>
      <c r="H31" s="164"/>
      <c r="I31" s="164"/>
      <c r="J31" s="149"/>
      <c r="K31" s="149"/>
      <c r="L31" s="149"/>
      <c r="M31" s="149"/>
    </row>
    <row r="32" spans="1:13" ht="26.25" customHeight="1">
      <c r="A32" s="170" t="s">
        <v>175</v>
      </c>
      <c r="B32" s="149" t="s">
        <v>177</v>
      </c>
      <c r="C32" s="149"/>
      <c r="D32" s="164"/>
      <c r="E32" s="164"/>
      <c r="F32" s="164"/>
      <c r="G32" s="164"/>
      <c r="H32" s="164"/>
      <c r="I32" s="164"/>
      <c r="J32" s="149"/>
      <c r="K32" s="149"/>
      <c r="L32" s="149"/>
      <c r="M32" s="149"/>
    </row>
    <row r="33" spans="1:13" ht="26.25" customHeight="1">
      <c r="A33" s="169">
        <v>-2</v>
      </c>
      <c r="B33" s="149" t="s">
        <v>184</v>
      </c>
      <c r="C33" s="149"/>
      <c r="D33" s="164"/>
      <c r="E33" s="164"/>
      <c r="F33" s="164"/>
      <c r="G33" s="164"/>
      <c r="H33" s="164"/>
      <c r="I33" s="164"/>
      <c r="J33" s="149"/>
      <c r="K33" s="149"/>
      <c r="L33" s="149"/>
      <c r="M33" s="149"/>
    </row>
    <row r="34" spans="1:13" s="145" customFormat="1" ht="26.25" customHeight="1">
      <c r="A34" s="159"/>
      <c r="B34" s="158" t="s">
        <v>88</v>
      </c>
      <c r="C34" s="158"/>
      <c r="D34" s="160"/>
      <c r="E34" s="160"/>
      <c r="F34" s="160"/>
      <c r="G34" s="160"/>
      <c r="H34" s="160"/>
      <c r="I34" s="160"/>
      <c r="J34" s="158"/>
      <c r="K34" s="158"/>
      <c r="L34" s="158"/>
      <c r="M34" s="158"/>
    </row>
    <row r="35" spans="1:13" s="145" customFormat="1" ht="26.25" customHeight="1">
      <c r="A35" s="159" t="s">
        <v>47</v>
      </c>
      <c r="B35" s="158" t="s">
        <v>47</v>
      </c>
      <c r="C35" s="158"/>
      <c r="D35" s="160"/>
      <c r="E35" s="160"/>
      <c r="F35" s="160"/>
      <c r="G35" s="160"/>
      <c r="H35" s="160"/>
      <c r="I35" s="160"/>
      <c r="J35" s="158"/>
      <c r="K35" s="158"/>
      <c r="L35" s="158"/>
      <c r="M35" s="158"/>
    </row>
    <row r="36" spans="1:13" s="168" customFormat="1" ht="26.25" customHeight="1">
      <c r="A36" s="166" t="s">
        <v>49</v>
      </c>
      <c r="B36" s="167" t="s">
        <v>185</v>
      </c>
      <c r="C36" s="167"/>
      <c r="D36" s="157"/>
      <c r="E36" s="157"/>
      <c r="F36" s="157"/>
      <c r="G36" s="157"/>
      <c r="H36" s="157"/>
      <c r="I36" s="157"/>
      <c r="J36" s="156"/>
      <c r="K36" s="156"/>
      <c r="L36" s="156"/>
      <c r="M36" s="156"/>
    </row>
    <row r="37" spans="1:13" s="145" customFormat="1" ht="26.25" customHeight="1">
      <c r="A37" s="155"/>
      <c r="B37" s="156" t="s">
        <v>16</v>
      </c>
      <c r="C37" s="156"/>
      <c r="D37" s="157"/>
      <c r="E37" s="157"/>
      <c r="F37" s="157"/>
      <c r="G37" s="157"/>
      <c r="H37" s="157"/>
      <c r="I37" s="157"/>
      <c r="J37" s="158"/>
      <c r="K37" s="158"/>
      <c r="L37" s="158"/>
      <c r="M37" s="158"/>
    </row>
    <row r="38" spans="1:13" s="145" customFormat="1" ht="26.25" customHeight="1">
      <c r="A38" s="159" t="s">
        <v>175</v>
      </c>
      <c r="B38" s="158" t="s">
        <v>176</v>
      </c>
      <c r="C38" s="158"/>
      <c r="D38" s="160"/>
      <c r="E38" s="160"/>
      <c r="F38" s="160"/>
      <c r="G38" s="160"/>
      <c r="H38" s="160"/>
      <c r="I38" s="160"/>
      <c r="J38" s="158"/>
      <c r="K38" s="158"/>
      <c r="L38" s="158"/>
      <c r="M38" s="158"/>
    </row>
    <row r="39" spans="1:13" s="145" customFormat="1" ht="26.25" customHeight="1">
      <c r="A39" s="159" t="s">
        <v>175</v>
      </c>
      <c r="B39" s="158" t="s">
        <v>177</v>
      </c>
      <c r="C39" s="158"/>
      <c r="D39" s="160"/>
      <c r="E39" s="160"/>
      <c r="F39" s="160"/>
      <c r="G39" s="160"/>
      <c r="H39" s="160"/>
      <c r="I39" s="160"/>
      <c r="J39" s="158"/>
      <c r="K39" s="158"/>
      <c r="L39" s="158"/>
      <c r="M39" s="158"/>
    </row>
    <row r="40" spans="1:13" ht="26.25" customHeight="1">
      <c r="A40" s="169">
        <v>-1</v>
      </c>
      <c r="B40" s="149" t="s">
        <v>184</v>
      </c>
      <c r="C40" s="149"/>
      <c r="D40" s="164"/>
      <c r="E40" s="164"/>
      <c r="F40" s="164"/>
      <c r="G40" s="164"/>
      <c r="H40" s="164"/>
      <c r="I40" s="164"/>
      <c r="J40" s="149"/>
      <c r="K40" s="149"/>
      <c r="L40" s="149"/>
      <c r="M40" s="149"/>
    </row>
    <row r="41" spans="1:13" ht="26.25" customHeight="1">
      <c r="A41" s="170" t="s">
        <v>175</v>
      </c>
      <c r="B41" s="149" t="s">
        <v>176</v>
      </c>
      <c r="C41" s="149"/>
      <c r="D41" s="164"/>
      <c r="E41" s="164"/>
      <c r="F41" s="164"/>
      <c r="G41" s="164"/>
      <c r="H41" s="164"/>
      <c r="I41" s="164"/>
      <c r="J41" s="149"/>
      <c r="K41" s="149"/>
      <c r="L41" s="149"/>
      <c r="M41" s="149"/>
    </row>
    <row r="42" spans="1:13" ht="26.25" customHeight="1">
      <c r="A42" s="170" t="s">
        <v>175</v>
      </c>
      <c r="B42" s="149" t="s">
        <v>177</v>
      </c>
      <c r="C42" s="149"/>
      <c r="D42" s="164"/>
      <c r="E42" s="164"/>
      <c r="F42" s="164"/>
      <c r="G42" s="164"/>
      <c r="H42" s="164"/>
      <c r="I42" s="164"/>
      <c r="J42" s="149"/>
      <c r="K42" s="149"/>
      <c r="L42" s="149"/>
      <c r="M42" s="149"/>
    </row>
    <row r="43" spans="1:13" ht="26.25" customHeight="1">
      <c r="A43" s="169">
        <v>-2</v>
      </c>
      <c r="B43" s="149" t="s">
        <v>184</v>
      </c>
      <c r="C43" s="149"/>
      <c r="D43" s="164"/>
      <c r="E43" s="164"/>
      <c r="F43" s="164"/>
      <c r="G43" s="164"/>
      <c r="H43" s="164"/>
      <c r="I43" s="164"/>
      <c r="J43" s="149"/>
      <c r="K43" s="149"/>
      <c r="L43" s="149"/>
      <c r="M43" s="149"/>
    </row>
    <row r="44" spans="1:13" s="145" customFormat="1" ht="26.25" customHeight="1">
      <c r="A44" s="159"/>
      <c r="B44" s="158" t="s">
        <v>88</v>
      </c>
      <c r="C44" s="158"/>
      <c r="D44" s="160"/>
      <c r="E44" s="160"/>
      <c r="F44" s="160"/>
      <c r="G44" s="160"/>
      <c r="H44" s="160"/>
      <c r="I44" s="160"/>
      <c r="J44" s="158"/>
      <c r="K44" s="158"/>
      <c r="L44" s="158"/>
      <c r="M44" s="158"/>
    </row>
    <row r="45" spans="1:13" s="145" customFormat="1" ht="26.25" customHeight="1">
      <c r="A45" s="159" t="s">
        <v>47</v>
      </c>
      <c r="B45" s="158" t="s">
        <v>47</v>
      </c>
      <c r="C45" s="158"/>
      <c r="D45" s="160"/>
      <c r="E45" s="160"/>
      <c r="F45" s="160"/>
      <c r="G45" s="160"/>
      <c r="H45" s="160"/>
      <c r="I45" s="160"/>
      <c r="J45" s="158"/>
      <c r="K45" s="158"/>
      <c r="L45" s="158"/>
      <c r="M45" s="158"/>
    </row>
    <row r="46" spans="1:13" ht="29.25" customHeight="1">
      <c r="A46" s="150" t="s">
        <v>55</v>
      </c>
      <c r="B46" s="154" t="s">
        <v>23</v>
      </c>
      <c r="C46" s="154"/>
      <c r="D46" s="151"/>
      <c r="E46" s="151"/>
      <c r="F46" s="151"/>
      <c r="G46" s="151"/>
      <c r="H46" s="151"/>
      <c r="I46" s="151"/>
      <c r="J46" s="149"/>
      <c r="K46" s="149"/>
      <c r="L46" s="149"/>
      <c r="M46" s="149"/>
    </row>
    <row r="47" spans="1:13" ht="29.25" customHeight="1">
      <c r="A47" s="147">
        <v>1</v>
      </c>
      <c r="B47" s="171" t="s">
        <v>186</v>
      </c>
      <c r="C47" s="149"/>
      <c r="D47" s="164"/>
      <c r="E47" s="164"/>
      <c r="F47" s="164"/>
      <c r="G47" s="164"/>
      <c r="H47" s="164"/>
      <c r="I47" s="164"/>
      <c r="J47" s="149"/>
      <c r="K47" s="149"/>
      <c r="L47" s="149"/>
      <c r="M47" s="149"/>
    </row>
    <row r="48" spans="1:13" ht="29.25" customHeight="1">
      <c r="A48" s="147">
        <v>2</v>
      </c>
      <c r="B48" s="171" t="s">
        <v>186</v>
      </c>
      <c r="C48" s="149"/>
      <c r="D48" s="164"/>
      <c r="E48" s="164"/>
      <c r="F48" s="164"/>
      <c r="G48" s="164"/>
      <c r="H48" s="164"/>
      <c r="I48" s="164"/>
      <c r="J48" s="149"/>
      <c r="K48" s="149"/>
      <c r="L48" s="149"/>
      <c r="M48" s="149"/>
    </row>
    <row r="49" spans="1:13" ht="29.25" customHeight="1">
      <c r="A49" s="147" t="s">
        <v>47</v>
      </c>
      <c r="B49" s="149" t="s">
        <v>47</v>
      </c>
      <c r="C49" s="149"/>
      <c r="D49" s="164"/>
      <c r="E49" s="164"/>
      <c r="F49" s="164"/>
      <c r="G49" s="164"/>
      <c r="H49" s="164"/>
      <c r="I49" s="164"/>
      <c r="J49" s="149"/>
      <c r="K49" s="149"/>
      <c r="L49" s="149"/>
      <c r="M49" s="149"/>
    </row>
    <row r="50" spans="1:13" ht="29.25" customHeight="1">
      <c r="A50" s="150" t="s">
        <v>187</v>
      </c>
      <c r="B50" s="154" t="s">
        <v>188</v>
      </c>
      <c r="C50" s="154"/>
      <c r="D50" s="151"/>
      <c r="E50" s="151"/>
      <c r="F50" s="151"/>
      <c r="G50" s="151"/>
      <c r="H50" s="151"/>
      <c r="I50" s="151"/>
      <c r="J50" s="149"/>
      <c r="K50" s="149"/>
      <c r="L50" s="149"/>
      <c r="M50" s="149"/>
    </row>
    <row r="51" spans="1:13" ht="29.25" customHeight="1">
      <c r="A51" s="147">
        <v>1</v>
      </c>
      <c r="B51" s="171" t="s">
        <v>186</v>
      </c>
      <c r="C51" s="149"/>
      <c r="D51" s="164"/>
      <c r="E51" s="164"/>
      <c r="F51" s="164"/>
      <c r="G51" s="164"/>
      <c r="H51" s="164"/>
      <c r="I51" s="164"/>
      <c r="J51" s="149"/>
      <c r="K51" s="149"/>
      <c r="L51" s="149"/>
      <c r="M51" s="149"/>
    </row>
    <row r="52" spans="1:13" ht="29.25" customHeight="1">
      <c r="A52" s="147">
        <v>2</v>
      </c>
      <c r="B52" s="171" t="s">
        <v>186</v>
      </c>
      <c r="C52" s="149"/>
      <c r="D52" s="164"/>
      <c r="E52" s="164"/>
      <c r="F52" s="164"/>
      <c r="G52" s="164"/>
      <c r="H52" s="164"/>
      <c r="I52" s="164"/>
      <c r="J52" s="149"/>
      <c r="K52" s="149"/>
      <c r="L52" s="149"/>
      <c r="M52" s="149"/>
    </row>
    <row r="53" spans="1:13" ht="29.25" customHeight="1">
      <c r="A53" s="147" t="s">
        <v>47</v>
      </c>
      <c r="B53" s="149" t="s">
        <v>47</v>
      </c>
      <c r="C53" s="149"/>
      <c r="D53" s="164"/>
      <c r="E53" s="164"/>
      <c r="F53" s="164"/>
      <c r="G53" s="164"/>
      <c r="H53" s="164"/>
      <c r="I53" s="164"/>
      <c r="J53" s="149"/>
      <c r="K53" s="149"/>
      <c r="L53" s="149"/>
      <c r="M53" s="149"/>
    </row>
    <row r="54" spans="1:13" ht="29.25" customHeight="1">
      <c r="A54" s="150" t="s">
        <v>187</v>
      </c>
      <c r="B54" s="154" t="s">
        <v>24</v>
      </c>
      <c r="C54" s="154"/>
      <c r="D54" s="151"/>
      <c r="E54" s="151"/>
      <c r="F54" s="151"/>
      <c r="G54" s="151"/>
      <c r="H54" s="151"/>
      <c r="I54" s="151"/>
      <c r="J54" s="149"/>
      <c r="K54" s="149"/>
      <c r="L54" s="149"/>
      <c r="M54" s="149"/>
    </row>
    <row r="55" spans="1:13" ht="29.25" customHeight="1">
      <c r="A55" s="147">
        <v>1</v>
      </c>
      <c r="B55" s="171" t="s">
        <v>186</v>
      </c>
      <c r="C55" s="149"/>
      <c r="D55" s="164"/>
      <c r="E55" s="164"/>
      <c r="F55" s="164"/>
      <c r="G55" s="164"/>
      <c r="H55" s="164"/>
      <c r="I55" s="164"/>
      <c r="J55" s="149"/>
      <c r="K55" s="149"/>
      <c r="L55" s="149"/>
      <c r="M55" s="149"/>
    </row>
    <row r="56" spans="1:13" ht="29.25" customHeight="1">
      <c r="A56" s="147">
        <v>2</v>
      </c>
      <c r="B56" s="171" t="s">
        <v>186</v>
      </c>
      <c r="C56" s="149"/>
      <c r="D56" s="164"/>
      <c r="E56" s="164"/>
      <c r="F56" s="164"/>
      <c r="G56" s="164"/>
      <c r="H56" s="164"/>
      <c r="I56" s="164"/>
      <c r="J56" s="149"/>
      <c r="K56" s="149"/>
      <c r="L56" s="149"/>
      <c r="M56" s="149"/>
    </row>
    <row r="57" spans="1:13" ht="29.25" customHeight="1">
      <c r="A57" s="147" t="s">
        <v>47</v>
      </c>
      <c r="B57" s="149" t="s">
        <v>47</v>
      </c>
      <c r="C57" s="149"/>
      <c r="D57" s="164"/>
      <c r="E57" s="164"/>
      <c r="F57" s="164"/>
      <c r="G57" s="164"/>
      <c r="H57" s="164"/>
      <c r="I57" s="164"/>
      <c r="J57" s="149"/>
      <c r="K57" s="149"/>
      <c r="L57" s="149"/>
      <c r="M57" s="149"/>
    </row>
    <row r="58" spans="1:13" ht="39.75" customHeight="1">
      <c r="A58" s="150" t="s">
        <v>143</v>
      </c>
      <c r="B58" s="154" t="s">
        <v>25</v>
      </c>
      <c r="C58" s="154"/>
      <c r="D58" s="151"/>
      <c r="E58" s="151"/>
      <c r="F58" s="151"/>
      <c r="G58" s="151"/>
      <c r="H58" s="151"/>
      <c r="I58" s="151"/>
      <c r="J58" s="149"/>
      <c r="K58" s="149"/>
      <c r="L58" s="149"/>
      <c r="M58" s="149"/>
    </row>
    <row r="59" spans="1:13" ht="31.5" customHeight="1">
      <c r="A59" s="147">
        <v>1</v>
      </c>
      <c r="B59" s="171" t="s">
        <v>186</v>
      </c>
      <c r="C59" s="149"/>
      <c r="D59" s="164"/>
      <c r="E59" s="164"/>
      <c r="F59" s="164"/>
      <c r="G59" s="164"/>
      <c r="H59" s="164"/>
      <c r="I59" s="164"/>
      <c r="J59" s="149"/>
      <c r="K59" s="149"/>
      <c r="L59" s="149"/>
      <c r="M59" s="149"/>
    </row>
    <row r="60" spans="1:13" ht="31.5" customHeight="1">
      <c r="A60" s="147">
        <v>2</v>
      </c>
      <c r="B60" s="171" t="s">
        <v>186</v>
      </c>
      <c r="C60" s="149"/>
      <c r="D60" s="164"/>
      <c r="E60" s="164"/>
      <c r="F60" s="164"/>
      <c r="G60" s="164"/>
      <c r="H60" s="164"/>
      <c r="I60" s="164"/>
      <c r="J60" s="149"/>
      <c r="K60" s="149"/>
      <c r="L60" s="149"/>
      <c r="M60" s="149"/>
    </row>
    <row r="61" spans="1:13" ht="31.5" customHeight="1">
      <c r="A61" s="147" t="s">
        <v>47</v>
      </c>
      <c r="B61" s="149" t="s">
        <v>47</v>
      </c>
      <c r="C61" s="149"/>
      <c r="D61" s="164"/>
      <c r="E61" s="164"/>
      <c r="F61" s="164"/>
      <c r="G61" s="164"/>
      <c r="H61" s="164"/>
      <c r="I61" s="164"/>
      <c r="J61" s="149"/>
      <c r="K61" s="149"/>
      <c r="L61" s="149"/>
      <c r="M61" s="149"/>
    </row>
    <row r="62" spans="1:13" ht="53.25" customHeight="1">
      <c r="A62" s="150" t="s">
        <v>145</v>
      </c>
      <c r="B62" s="154" t="s">
        <v>189</v>
      </c>
      <c r="C62" s="154"/>
      <c r="D62" s="151"/>
      <c r="E62" s="151"/>
      <c r="F62" s="151"/>
      <c r="G62" s="151"/>
      <c r="H62" s="151"/>
      <c r="I62" s="151"/>
      <c r="J62" s="149"/>
      <c r="K62" s="149"/>
      <c r="L62" s="149"/>
      <c r="M62" s="149"/>
    </row>
    <row r="63" spans="1:13" ht="28.5" customHeight="1">
      <c r="A63" s="147">
        <v>1</v>
      </c>
      <c r="B63" s="171" t="s">
        <v>186</v>
      </c>
      <c r="C63" s="149"/>
      <c r="D63" s="164"/>
      <c r="E63" s="164"/>
      <c r="F63" s="164"/>
      <c r="G63" s="164"/>
      <c r="H63" s="164"/>
      <c r="I63" s="164"/>
      <c r="J63" s="149"/>
      <c r="K63" s="149"/>
      <c r="L63" s="149"/>
      <c r="M63" s="149"/>
    </row>
    <row r="64" spans="1:13" ht="28.5" customHeight="1">
      <c r="A64" s="147">
        <v>2</v>
      </c>
      <c r="B64" s="171" t="s">
        <v>186</v>
      </c>
      <c r="C64" s="149"/>
      <c r="D64" s="164"/>
      <c r="E64" s="164"/>
      <c r="F64" s="164"/>
      <c r="G64" s="164"/>
      <c r="H64" s="164"/>
      <c r="I64" s="164"/>
      <c r="J64" s="149"/>
      <c r="K64" s="149"/>
      <c r="L64" s="149"/>
      <c r="M64" s="149"/>
    </row>
    <row r="65" spans="1:13" ht="28.5" customHeight="1">
      <c r="A65" s="147" t="s">
        <v>47</v>
      </c>
      <c r="B65" s="149" t="s">
        <v>47</v>
      </c>
      <c r="C65" s="149"/>
      <c r="D65" s="164"/>
      <c r="E65" s="164"/>
      <c r="F65" s="164"/>
      <c r="G65" s="164"/>
      <c r="H65" s="164"/>
      <c r="I65" s="164"/>
      <c r="J65" s="149"/>
      <c r="K65" s="149"/>
      <c r="L65" s="149"/>
      <c r="M65" s="149"/>
    </row>
    <row r="66" spans="1:13" ht="30" hidden="1" customHeight="1">
      <c r="A66" s="150" t="s">
        <v>190</v>
      </c>
      <c r="B66" s="154" t="s">
        <v>24</v>
      </c>
      <c r="C66" s="154"/>
      <c r="D66" s="151"/>
      <c r="E66" s="151"/>
      <c r="F66" s="151"/>
      <c r="G66" s="151"/>
      <c r="H66" s="151"/>
      <c r="I66" s="151"/>
      <c r="J66" s="149"/>
      <c r="K66" s="149"/>
      <c r="L66" s="149"/>
      <c r="M66" s="149"/>
    </row>
    <row r="67" spans="1:13" ht="30" hidden="1" customHeight="1">
      <c r="A67" s="147">
        <v>1</v>
      </c>
      <c r="B67" s="171" t="s">
        <v>191</v>
      </c>
      <c r="C67" s="149"/>
      <c r="D67" s="164"/>
      <c r="E67" s="164"/>
      <c r="F67" s="164"/>
      <c r="G67" s="164"/>
      <c r="H67" s="164"/>
      <c r="I67" s="164"/>
      <c r="J67" s="149"/>
      <c r="K67" s="149"/>
      <c r="L67" s="149"/>
      <c r="M67" s="149"/>
    </row>
    <row r="68" spans="1:13" ht="30" hidden="1" customHeight="1">
      <c r="A68" s="147">
        <v>2</v>
      </c>
      <c r="B68" s="171" t="s">
        <v>191</v>
      </c>
      <c r="C68" s="149"/>
      <c r="D68" s="164"/>
      <c r="E68" s="164"/>
      <c r="F68" s="164"/>
      <c r="G68" s="164"/>
      <c r="H68" s="164"/>
      <c r="I68" s="164"/>
      <c r="J68" s="149"/>
      <c r="K68" s="149"/>
      <c r="L68" s="149"/>
      <c r="M68" s="149"/>
    </row>
    <row r="69" spans="1:13" ht="30" hidden="1" customHeight="1">
      <c r="A69" s="147" t="s">
        <v>47</v>
      </c>
      <c r="B69" s="149" t="s">
        <v>47</v>
      </c>
      <c r="C69" s="149"/>
      <c r="D69" s="164"/>
      <c r="E69" s="164"/>
      <c r="F69" s="164"/>
      <c r="G69" s="164"/>
      <c r="H69" s="164"/>
      <c r="I69" s="164"/>
      <c r="J69" s="149"/>
      <c r="K69" s="149"/>
      <c r="L69" s="149"/>
      <c r="M69" s="149"/>
    </row>
    <row r="70" spans="1:13" ht="39.75" customHeight="1">
      <c r="A70" s="150" t="s">
        <v>192</v>
      </c>
      <c r="B70" s="154" t="s">
        <v>193</v>
      </c>
      <c r="C70" s="154"/>
      <c r="D70" s="151"/>
      <c r="E70" s="151"/>
      <c r="F70" s="151"/>
      <c r="G70" s="151"/>
      <c r="H70" s="151"/>
      <c r="I70" s="151"/>
      <c r="J70" s="149"/>
      <c r="K70" s="149"/>
      <c r="L70" s="149"/>
      <c r="M70" s="149"/>
    </row>
    <row r="71" spans="1:13" ht="28.5" customHeight="1">
      <c r="A71" s="147">
        <v>1</v>
      </c>
      <c r="B71" s="171" t="s">
        <v>186</v>
      </c>
      <c r="C71" s="149"/>
      <c r="D71" s="164"/>
      <c r="E71" s="164"/>
      <c r="F71" s="164"/>
      <c r="G71" s="164"/>
      <c r="H71" s="164"/>
      <c r="I71" s="164"/>
      <c r="J71" s="149"/>
      <c r="K71" s="149"/>
      <c r="L71" s="149"/>
      <c r="M71" s="149"/>
    </row>
    <row r="72" spans="1:13" ht="28.5" customHeight="1">
      <c r="A72" s="147">
        <v>2</v>
      </c>
      <c r="B72" s="171" t="s">
        <v>186</v>
      </c>
      <c r="C72" s="149"/>
      <c r="D72" s="164"/>
      <c r="E72" s="164"/>
      <c r="F72" s="164"/>
      <c r="G72" s="164"/>
      <c r="H72" s="164"/>
      <c r="I72" s="164"/>
      <c r="J72" s="149"/>
      <c r="K72" s="149"/>
      <c r="L72" s="149"/>
      <c r="M72" s="149"/>
    </row>
    <row r="73" spans="1:13" ht="28.5" customHeight="1">
      <c r="A73" s="147" t="s">
        <v>47</v>
      </c>
      <c r="B73" s="149" t="s">
        <v>47</v>
      </c>
      <c r="C73" s="149"/>
      <c r="D73" s="164"/>
      <c r="E73" s="164"/>
      <c r="F73" s="164"/>
      <c r="G73" s="164"/>
      <c r="H73" s="164"/>
      <c r="I73" s="164"/>
      <c r="J73" s="149"/>
      <c r="K73" s="149"/>
      <c r="L73" s="149"/>
      <c r="M73" s="149"/>
    </row>
    <row r="74" spans="1:13" ht="12" customHeight="1">
      <c r="A74" s="147"/>
      <c r="B74" s="149"/>
      <c r="C74" s="149"/>
      <c r="D74" s="164"/>
      <c r="E74" s="164"/>
      <c r="F74" s="164"/>
      <c r="G74" s="164"/>
      <c r="H74" s="164"/>
      <c r="I74" s="164"/>
      <c r="J74" s="149"/>
      <c r="K74" s="149"/>
      <c r="L74" s="149"/>
      <c r="M74" s="149"/>
    </row>
    <row r="76" spans="1:13">
      <c r="B76" s="172" t="s">
        <v>26</v>
      </c>
      <c r="C76" s="172"/>
    </row>
    <row r="77" spans="1:13">
      <c r="B77" s="173" t="s">
        <v>27</v>
      </c>
      <c r="C77" s="173"/>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tabColor rgb="FFFFC000"/>
    <pageSetUpPr fitToPage="1"/>
  </sheetPr>
  <dimension ref="A1:S72"/>
  <sheetViews>
    <sheetView zoomScalePageLayoutView="75" workbookViewId="0">
      <selection activeCell="A2" sqref="A2:I2"/>
    </sheetView>
  </sheetViews>
  <sheetFormatPr defaultColWidth="9.1796875" defaultRowHeight="14.5"/>
  <cols>
    <col min="1" max="1" width="6.453125" style="188" customWidth="1"/>
    <col min="2" max="2" width="42.7265625" style="174" customWidth="1"/>
    <col min="3" max="9" width="11" style="174" customWidth="1"/>
    <col min="10" max="10" width="10.453125" style="174" customWidth="1"/>
    <col min="11" max="11" width="11" style="174" customWidth="1"/>
    <col min="12" max="16384" width="9.1796875" style="174"/>
  </cols>
  <sheetData>
    <row r="1" spans="1:17" ht="23.25" customHeight="1">
      <c r="A1" s="1456" t="s">
        <v>201</v>
      </c>
      <c r="B1" s="1456"/>
      <c r="C1" s="1456"/>
      <c r="D1" s="1456"/>
      <c r="E1" s="1456"/>
      <c r="F1" s="1456"/>
      <c r="G1" s="1456"/>
      <c r="H1" s="1456"/>
      <c r="I1" s="1456"/>
      <c r="J1" s="1464" t="s">
        <v>0</v>
      </c>
      <c r="K1" s="1464"/>
      <c r="L1" s="1464"/>
      <c r="M1" s="1464"/>
      <c r="N1" s="1464"/>
      <c r="O1" s="1464"/>
      <c r="P1" s="1464"/>
      <c r="Q1" s="1464"/>
    </row>
    <row r="2" spans="1:17" ht="19.5" customHeight="1">
      <c r="A2" s="1457" t="s">
        <v>1</v>
      </c>
      <c r="B2" s="1457"/>
      <c r="C2" s="1457"/>
      <c r="D2" s="1457"/>
      <c r="E2" s="1457"/>
      <c r="F2" s="1457"/>
      <c r="G2" s="1457"/>
      <c r="H2" s="1457"/>
      <c r="I2" s="1457"/>
      <c r="J2" s="1465" t="s">
        <v>2</v>
      </c>
      <c r="K2" s="1465"/>
      <c r="L2" s="1465"/>
      <c r="M2" s="1465"/>
      <c r="N2" s="1465"/>
      <c r="O2" s="1465"/>
      <c r="P2" s="1465"/>
      <c r="Q2" s="1465"/>
    </row>
    <row r="3" spans="1:17" ht="21.75" customHeight="1">
      <c r="A3" s="1466" t="s">
        <v>163</v>
      </c>
      <c r="B3" s="1466"/>
      <c r="C3" s="1466"/>
      <c r="D3" s="1466"/>
      <c r="E3" s="1466"/>
      <c r="F3" s="1466"/>
      <c r="G3" s="1466"/>
      <c r="H3" s="1466"/>
      <c r="I3" s="1466"/>
      <c r="J3" s="1466"/>
      <c r="K3" s="1466"/>
      <c r="L3" s="1466"/>
      <c r="M3" s="1466"/>
      <c r="N3" s="1466"/>
      <c r="O3" s="1466"/>
      <c r="P3" s="1466"/>
      <c r="Q3" s="1466"/>
    </row>
    <row r="4" spans="1:17" ht="16.5">
      <c r="A4" s="175"/>
      <c r="B4" s="143"/>
      <c r="C4" s="143"/>
      <c r="D4" s="143"/>
      <c r="E4" s="143"/>
      <c r="F4" s="143"/>
      <c r="G4" s="143"/>
      <c r="H4" s="143"/>
      <c r="I4" s="143"/>
      <c r="J4" s="143"/>
      <c r="K4" s="143"/>
    </row>
    <row r="5" spans="1:17" ht="20.25" customHeight="1">
      <c r="A5" s="1456" t="s">
        <v>202</v>
      </c>
      <c r="B5" s="1456"/>
      <c r="C5" s="1456"/>
      <c r="D5" s="1456"/>
      <c r="E5" s="1456"/>
      <c r="F5" s="1456"/>
      <c r="G5" s="1456"/>
      <c r="H5" s="1456"/>
      <c r="I5" s="1456"/>
      <c r="J5" s="1456"/>
      <c r="K5" s="1456"/>
      <c r="L5" s="1456"/>
      <c r="M5" s="1456"/>
      <c r="N5" s="1456"/>
      <c r="O5" s="1456"/>
      <c r="P5" s="1456"/>
      <c r="Q5" s="1456"/>
    </row>
    <row r="6" spans="1:17" ht="23.25" customHeight="1">
      <c r="A6" s="1456" t="s">
        <v>194</v>
      </c>
      <c r="B6" s="1456"/>
      <c r="C6" s="1456"/>
      <c r="D6" s="1456"/>
      <c r="E6" s="1456"/>
      <c r="F6" s="1456"/>
      <c r="G6" s="1456"/>
      <c r="H6" s="1456"/>
      <c r="I6" s="1456"/>
      <c r="J6" s="1456"/>
      <c r="K6" s="1456"/>
      <c r="L6" s="1456"/>
      <c r="M6" s="1456"/>
      <c r="N6" s="1456"/>
      <c r="O6" s="1456"/>
      <c r="P6" s="1456"/>
      <c r="Q6" s="1456"/>
    </row>
    <row r="7" spans="1:17" ht="19.5" customHeight="1">
      <c r="A7" s="1457"/>
      <c r="B7" s="1457"/>
      <c r="C7" s="1457"/>
      <c r="D7" s="1457"/>
      <c r="E7" s="1457"/>
      <c r="F7" s="1457"/>
      <c r="G7" s="1457"/>
      <c r="H7" s="1457"/>
      <c r="I7" s="1457"/>
      <c r="J7" s="1457"/>
      <c r="K7" s="1457"/>
      <c r="L7" s="1457"/>
      <c r="M7" s="1457"/>
      <c r="N7" s="1457"/>
      <c r="O7" s="1457"/>
      <c r="P7" s="1457"/>
      <c r="Q7" s="1457"/>
    </row>
    <row r="8" spans="1:17" ht="21.75" customHeight="1">
      <c r="A8" s="176"/>
      <c r="B8" s="145"/>
      <c r="C8" s="145"/>
      <c r="D8" s="145"/>
      <c r="E8" s="145"/>
      <c r="F8" s="145"/>
      <c r="M8" s="1467" t="s">
        <v>3</v>
      </c>
      <c r="N8" s="1467"/>
      <c r="O8" s="1467"/>
      <c r="P8" s="1467"/>
      <c r="Q8" s="1467"/>
    </row>
    <row r="9" spans="1:17" ht="56.25" customHeight="1">
      <c r="A9" s="1468" t="s">
        <v>4</v>
      </c>
      <c r="B9" s="1469" t="s">
        <v>165</v>
      </c>
      <c r="C9" s="1469" t="s">
        <v>64</v>
      </c>
      <c r="D9" s="1469"/>
      <c r="E9" s="1469"/>
      <c r="F9" s="1455" t="s">
        <v>195</v>
      </c>
      <c r="G9" s="1455"/>
      <c r="H9" s="1455"/>
      <c r="I9" s="1455" t="s">
        <v>196</v>
      </c>
      <c r="J9" s="1455"/>
      <c r="K9" s="1455"/>
      <c r="L9" s="1455" t="s">
        <v>197</v>
      </c>
      <c r="M9" s="1455"/>
      <c r="N9" s="1455"/>
      <c r="O9" s="1455"/>
      <c r="P9" s="1455"/>
      <c r="Q9" s="1455"/>
    </row>
    <row r="10" spans="1:17" ht="35.25" customHeight="1">
      <c r="A10" s="1468"/>
      <c r="B10" s="1469"/>
      <c r="C10" s="1469" t="s">
        <v>10</v>
      </c>
      <c r="D10" s="1469" t="s">
        <v>11</v>
      </c>
      <c r="E10" s="1469" t="s">
        <v>13</v>
      </c>
      <c r="F10" s="1455" t="s">
        <v>10</v>
      </c>
      <c r="G10" s="1455" t="s">
        <v>11</v>
      </c>
      <c r="H10" s="1455" t="s">
        <v>13</v>
      </c>
      <c r="I10" s="1455" t="s">
        <v>10</v>
      </c>
      <c r="J10" s="1455" t="s">
        <v>11</v>
      </c>
      <c r="K10" s="1455" t="s">
        <v>13</v>
      </c>
      <c r="L10" s="1455" t="s">
        <v>198</v>
      </c>
      <c r="M10" s="1455"/>
      <c r="N10" s="1455"/>
      <c r="O10" s="1455" t="s">
        <v>199</v>
      </c>
      <c r="P10" s="1455"/>
      <c r="Q10" s="1455"/>
    </row>
    <row r="11" spans="1:17" ht="33" customHeight="1">
      <c r="A11" s="1468"/>
      <c r="B11" s="1469"/>
      <c r="C11" s="1469"/>
      <c r="D11" s="1469"/>
      <c r="E11" s="1469"/>
      <c r="F11" s="1455"/>
      <c r="G11" s="1455"/>
      <c r="H11" s="1455"/>
      <c r="I11" s="1455"/>
      <c r="J11" s="1455"/>
      <c r="K11" s="1455"/>
      <c r="L11" s="147" t="s">
        <v>10</v>
      </c>
      <c r="M11" s="147" t="s">
        <v>11</v>
      </c>
      <c r="N11" s="147" t="s">
        <v>12</v>
      </c>
      <c r="O11" s="147" t="s">
        <v>10</v>
      </c>
      <c r="P11" s="147" t="s">
        <v>11</v>
      </c>
      <c r="Q11" s="147" t="s">
        <v>12</v>
      </c>
    </row>
    <row r="12" spans="1:17" s="179" customFormat="1" ht="18">
      <c r="A12" s="177">
        <v>1</v>
      </c>
      <c r="B12" s="178">
        <v>2</v>
      </c>
      <c r="C12" s="177">
        <v>3</v>
      </c>
      <c r="D12" s="178">
        <v>4</v>
      </c>
      <c r="E12" s="177">
        <v>5</v>
      </c>
      <c r="F12" s="178">
        <v>6</v>
      </c>
      <c r="G12" s="177">
        <v>7</v>
      </c>
      <c r="H12" s="178">
        <v>8</v>
      </c>
      <c r="I12" s="177">
        <v>9</v>
      </c>
      <c r="J12" s="178">
        <v>10</v>
      </c>
      <c r="K12" s="177">
        <v>11</v>
      </c>
      <c r="L12" s="178">
        <v>12</v>
      </c>
      <c r="M12" s="177">
        <v>13</v>
      </c>
      <c r="N12" s="178">
        <v>14</v>
      </c>
      <c r="O12" s="177">
        <v>15</v>
      </c>
      <c r="P12" s="178">
        <v>16</v>
      </c>
      <c r="Q12" s="177">
        <v>17</v>
      </c>
    </row>
    <row r="13" spans="1:17" ht="24.75" customHeight="1">
      <c r="A13" s="177"/>
      <c r="B13" s="180" t="s">
        <v>172</v>
      </c>
      <c r="C13" s="181"/>
      <c r="D13" s="181"/>
      <c r="E13" s="181"/>
      <c r="F13" s="182"/>
      <c r="G13" s="182"/>
      <c r="H13" s="182"/>
      <c r="I13" s="182"/>
      <c r="J13" s="182"/>
      <c r="K13" s="182"/>
      <c r="L13" s="182"/>
      <c r="M13" s="182"/>
      <c r="N13" s="182"/>
      <c r="O13" s="182"/>
      <c r="P13" s="182"/>
      <c r="Q13" s="182"/>
    </row>
    <row r="14" spans="1:17" s="185" customFormat="1" ht="24.75" customHeight="1">
      <c r="A14" s="150" t="s">
        <v>39</v>
      </c>
      <c r="B14" s="152" t="s">
        <v>173</v>
      </c>
      <c r="C14" s="183"/>
      <c r="D14" s="183"/>
      <c r="E14" s="183"/>
      <c r="F14" s="184"/>
      <c r="G14" s="184"/>
      <c r="H14" s="184"/>
      <c r="I14" s="184"/>
      <c r="J14" s="184"/>
      <c r="K14" s="184"/>
      <c r="L14" s="184"/>
      <c r="M14" s="184"/>
      <c r="N14" s="184"/>
      <c r="O14" s="184"/>
      <c r="P14" s="184"/>
      <c r="Q14" s="184"/>
    </row>
    <row r="15" spans="1:17" s="185" customFormat="1" ht="24.75" customHeight="1">
      <c r="A15" s="150">
        <v>1</v>
      </c>
      <c r="B15" s="153" t="s">
        <v>174</v>
      </c>
      <c r="C15" s="183"/>
      <c r="D15" s="183"/>
      <c r="E15" s="183"/>
      <c r="F15" s="184"/>
      <c r="G15" s="184"/>
      <c r="H15" s="184"/>
      <c r="I15" s="184"/>
      <c r="J15" s="184"/>
      <c r="K15" s="184"/>
      <c r="L15" s="184"/>
      <c r="M15" s="184"/>
      <c r="N15" s="184"/>
      <c r="O15" s="184"/>
      <c r="P15" s="184"/>
      <c r="Q15" s="184"/>
    </row>
    <row r="16" spans="1:17" s="185" customFormat="1" ht="24.75" customHeight="1">
      <c r="A16" s="155"/>
      <c r="B16" s="156" t="s">
        <v>16</v>
      </c>
      <c r="C16" s="183"/>
      <c r="D16" s="183"/>
      <c r="E16" s="183"/>
      <c r="F16" s="184"/>
      <c r="G16" s="184"/>
      <c r="H16" s="184"/>
      <c r="I16" s="184"/>
      <c r="J16" s="184"/>
      <c r="K16" s="184"/>
      <c r="L16" s="184"/>
      <c r="M16" s="184"/>
      <c r="N16" s="184"/>
      <c r="O16" s="184"/>
      <c r="P16" s="184"/>
      <c r="Q16" s="184"/>
    </row>
    <row r="17" spans="1:17" s="185" customFormat="1" ht="24.75" customHeight="1">
      <c r="A17" s="159" t="s">
        <v>175</v>
      </c>
      <c r="B17" s="158" t="s">
        <v>176</v>
      </c>
      <c r="C17" s="183"/>
      <c r="D17" s="183"/>
      <c r="E17" s="183"/>
      <c r="F17" s="184"/>
      <c r="G17" s="184"/>
      <c r="H17" s="184"/>
      <c r="I17" s="184"/>
      <c r="J17" s="184"/>
      <c r="K17" s="184"/>
      <c r="L17" s="184"/>
      <c r="M17" s="184"/>
      <c r="N17" s="184"/>
      <c r="O17" s="184"/>
      <c r="P17" s="184"/>
      <c r="Q17" s="184"/>
    </row>
    <row r="18" spans="1:17" s="185" customFormat="1" ht="24.75" customHeight="1">
      <c r="A18" s="159" t="s">
        <v>175</v>
      </c>
      <c r="B18" s="158" t="s">
        <v>177</v>
      </c>
      <c r="C18" s="183"/>
      <c r="D18" s="183"/>
      <c r="E18" s="183"/>
      <c r="F18" s="184"/>
      <c r="G18" s="184"/>
      <c r="H18" s="184"/>
      <c r="I18" s="184"/>
      <c r="J18" s="184"/>
      <c r="K18" s="184"/>
      <c r="L18" s="184"/>
      <c r="M18" s="184"/>
      <c r="N18" s="184"/>
      <c r="O18" s="184"/>
      <c r="P18" s="184"/>
      <c r="Q18" s="184"/>
    </row>
    <row r="19" spans="1:17" s="185" customFormat="1" ht="33">
      <c r="A19" s="161" t="s">
        <v>42</v>
      </c>
      <c r="B19" s="162" t="s">
        <v>178</v>
      </c>
      <c r="C19" s="183"/>
      <c r="D19" s="183"/>
      <c r="E19" s="183"/>
      <c r="F19" s="184"/>
      <c r="G19" s="184"/>
      <c r="H19" s="184"/>
      <c r="I19" s="184"/>
      <c r="J19" s="184"/>
      <c r="K19" s="184"/>
      <c r="L19" s="184"/>
      <c r="M19" s="184"/>
      <c r="N19" s="184"/>
      <c r="O19" s="184"/>
      <c r="P19" s="184"/>
      <c r="Q19" s="184"/>
    </row>
    <row r="20" spans="1:17" s="185" customFormat="1" ht="24.75" customHeight="1">
      <c r="A20" s="161" t="s">
        <v>49</v>
      </c>
      <c r="B20" s="162" t="s">
        <v>181</v>
      </c>
      <c r="C20" s="183"/>
      <c r="D20" s="183"/>
      <c r="E20" s="183"/>
      <c r="F20" s="184"/>
      <c r="G20" s="184"/>
      <c r="H20" s="184"/>
      <c r="I20" s="184"/>
      <c r="J20" s="184"/>
      <c r="K20" s="184"/>
      <c r="L20" s="184"/>
      <c r="M20" s="184"/>
      <c r="N20" s="184"/>
      <c r="O20" s="184"/>
      <c r="P20" s="184"/>
      <c r="Q20" s="184"/>
    </row>
    <row r="21" spans="1:17" s="185" customFormat="1" ht="30" customHeight="1">
      <c r="A21" s="150">
        <v>2</v>
      </c>
      <c r="B21" s="165" t="s">
        <v>182</v>
      </c>
      <c r="C21" s="183"/>
      <c r="D21" s="183"/>
      <c r="E21" s="183"/>
      <c r="F21" s="184"/>
      <c r="G21" s="184"/>
      <c r="H21" s="184"/>
      <c r="I21" s="184"/>
      <c r="J21" s="184"/>
      <c r="K21" s="184"/>
      <c r="L21" s="184"/>
      <c r="M21" s="184"/>
      <c r="N21" s="184"/>
      <c r="O21" s="184"/>
      <c r="P21" s="184"/>
      <c r="Q21" s="184"/>
    </row>
    <row r="22" spans="1:17" s="185" customFormat="1" ht="24.75" customHeight="1">
      <c r="A22" s="155"/>
      <c r="B22" s="156" t="s">
        <v>16</v>
      </c>
      <c r="C22" s="183"/>
      <c r="D22" s="183"/>
      <c r="E22" s="183"/>
      <c r="F22" s="184"/>
      <c r="G22" s="184"/>
      <c r="H22" s="184"/>
      <c r="I22" s="184"/>
      <c r="J22" s="184"/>
      <c r="K22" s="184"/>
      <c r="L22" s="184"/>
      <c r="M22" s="184"/>
      <c r="N22" s="184"/>
      <c r="O22" s="184"/>
      <c r="P22" s="184"/>
      <c r="Q22" s="184"/>
    </row>
    <row r="23" spans="1:17" s="185" customFormat="1" ht="24.75" customHeight="1">
      <c r="A23" s="159" t="s">
        <v>175</v>
      </c>
      <c r="B23" s="158" t="s">
        <v>176</v>
      </c>
      <c r="C23" s="183"/>
      <c r="D23" s="183"/>
      <c r="E23" s="183"/>
      <c r="F23" s="184"/>
      <c r="G23" s="184"/>
      <c r="H23" s="184"/>
      <c r="I23" s="184"/>
      <c r="J23" s="184"/>
      <c r="K23" s="184"/>
      <c r="L23" s="184"/>
      <c r="M23" s="184"/>
      <c r="N23" s="184"/>
      <c r="O23" s="184"/>
      <c r="P23" s="184"/>
      <c r="Q23" s="184"/>
    </row>
    <row r="24" spans="1:17" s="185" customFormat="1" ht="24.75" customHeight="1">
      <c r="A24" s="159" t="s">
        <v>175</v>
      </c>
      <c r="B24" s="158" t="s">
        <v>177</v>
      </c>
      <c r="C24" s="183"/>
      <c r="D24" s="183"/>
      <c r="E24" s="183"/>
      <c r="F24" s="184"/>
      <c r="G24" s="184"/>
      <c r="H24" s="184"/>
      <c r="I24" s="184"/>
      <c r="J24" s="184"/>
      <c r="K24" s="184"/>
      <c r="L24" s="184"/>
      <c r="M24" s="184"/>
      <c r="N24" s="184"/>
      <c r="O24" s="184"/>
      <c r="P24" s="184"/>
      <c r="Q24" s="184"/>
    </row>
    <row r="25" spans="1:17" s="185" customFormat="1" ht="24.75" customHeight="1">
      <c r="A25" s="166" t="s">
        <v>42</v>
      </c>
      <c r="B25" s="167" t="s">
        <v>183</v>
      </c>
      <c r="C25" s="183"/>
      <c r="D25" s="183"/>
      <c r="E25" s="183"/>
      <c r="F25" s="184"/>
      <c r="G25" s="184"/>
      <c r="H25" s="184"/>
      <c r="I25" s="184"/>
      <c r="J25" s="184"/>
      <c r="K25" s="184"/>
      <c r="L25" s="184"/>
      <c r="M25" s="184"/>
      <c r="N25" s="184"/>
      <c r="O25" s="184"/>
      <c r="P25" s="184"/>
      <c r="Q25" s="184"/>
    </row>
    <row r="26" spans="1:17" s="185" customFormat="1" ht="24.75" customHeight="1">
      <c r="A26" s="155"/>
      <c r="B26" s="156" t="s">
        <v>16</v>
      </c>
      <c r="C26" s="183"/>
      <c r="D26" s="183"/>
      <c r="E26" s="183"/>
      <c r="F26" s="184"/>
      <c r="G26" s="184"/>
      <c r="H26" s="184"/>
      <c r="I26" s="184"/>
      <c r="J26" s="184"/>
      <c r="K26" s="184"/>
      <c r="L26" s="184"/>
      <c r="M26" s="184"/>
      <c r="N26" s="184"/>
      <c r="O26" s="184"/>
      <c r="P26" s="184"/>
      <c r="Q26" s="184"/>
    </row>
    <row r="27" spans="1:17" s="185" customFormat="1" ht="24.75" customHeight="1">
      <c r="A27" s="159" t="s">
        <v>175</v>
      </c>
      <c r="B27" s="158" t="s">
        <v>176</v>
      </c>
      <c r="C27" s="183"/>
      <c r="D27" s="183"/>
      <c r="E27" s="183"/>
      <c r="F27" s="184"/>
      <c r="G27" s="184"/>
      <c r="H27" s="184"/>
      <c r="I27" s="184"/>
      <c r="J27" s="184"/>
      <c r="K27" s="184"/>
      <c r="L27" s="184"/>
      <c r="M27" s="184"/>
      <c r="N27" s="184"/>
      <c r="O27" s="184"/>
      <c r="P27" s="184"/>
      <c r="Q27" s="184"/>
    </row>
    <row r="28" spans="1:17" s="185" customFormat="1" ht="24.75" customHeight="1">
      <c r="A28" s="159" t="s">
        <v>175</v>
      </c>
      <c r="B28" s="158" t="s">
        <v>177</v>
      </c>
      <c r="C28" s="183"/>
      <c r="D28" s="183"/>
      <c r="E28" s="183"/>
      <c r="F28" s="184"/>
      <c r="G28" s="184"/>
      <c r="H28" s="184"/>
      <c r="I28" s="184"/>
      <c r="J28" s="184"/>
      <c r="K28" s="184"/>
      <c r="L28" s="184"/>
      <c r="M28" s="184"/>
      <c r="N28" s="184"/>
      <c r="O28" s="184"/>
      <c r="P28" s="184"/>
      <c r="Q28" s="184"/>
    </row>
    <row r="29" spans="1:17" s="185" customFormat="1" ht="24.75" customHeight="1">
      <c r="A29" s="169">
        <v>-1</v>
      </c>
      <c r="B29" s="149" t="s">
        <v>184</v>
      </c>
      <c r="C29" s="183"/>
      <c r="D29" s="183"/>
      <c r="E29" s="183"/>
      <c r="F29" s="184"/>
      <c r="G29" s="184"/>
      <c r="H29" s="184"/>
      <c r="I29" s="184"/>
      <c r="J29" s="184"/>
      <c r="K29" s="184"/>
      <c r="L29" s="184"/>
      <c r="M29" s="184"/>
      <c r="N29" s="184"/>
      <c r="O29" s="184"/>
      <c r="P29" s="184"/>
      <c r="Q29" s="184"/>
    </row>
    <row r="30" spans="1:17" s="185" customFormat="1" ht="24.75" customHeight="1">
      <c r="A30" s="170" t="s">
        <v>175</v>
      </c>
      <c r="B30" s="149" t="s">
        <v>176</v>
      </c>
      <c r="C30" s="183"/>
      <c r="D30" s="183"/>
      <c r="E30" s="183"/>
      <c r="F30" s="184"/>
      <c r="G30" s="184"/>
      <c r="H30" s="184"/>
      <c r="I30" s="184"/>
      <c r="J30" s="184"/>
      <c r="K30" s="184"/>
      <c r="L30" s="184"/>
      <c r="M30" s="184"/>
      <c r="N30" s="184"/>
      <c r="O30" s="184"/>
      <c r="P30" s="184"/>
      <c r="Q30" s="184"/>
    </row>
    <row r="31" spans="1:17" s="185" customFormat="1" ht="24.75" customHeight="1">
      <c r="A31" s="170" t="s">
        <v>175</v>
      </c>
      <c r="B31" s="149" t="s">
        <v>177</v>
      </c>
      <c r="C31" s="183"/>
      <c r="D31" s="183"/>
      <c r="E31" s="183"/>
      <c r="F31" s="184"/>
      <c r="G31" s="184"/>
      <c r="H31" s="184"/>
      <c r="I31" s="184"/>
      <c r="J31" s="184"/>
      <c r="K31" s="184"/>
      <c r="L31" s="184"/>
      <c r="M31" s="184"/>
      <c r="N31" s="184"/>
      <c r="O31" s="184"/>
      <c r="P31" s="184"/>
      <c r="Q31" s="184"/>
    </row>
    <row r="32" spans="1:17" s="185" customFormat="1" ht="24.75" customHeight="1">
      <c r="A32" s="169">
        <v>-2</v>
      </c>
      <c r="B32" s="149" t="s">
        <v>184</v>
      </c>
      <c r="C32" s="183"/>
      <c r="D32" s="183"/>
      <c r="E32" s="183"/>
      <c r="F32" s="184"/>
      <c r="G32" s="184"/>
      <c r="H32" s="184"/>
      <c r="I32" s="184"/>
      <c r="J32" s="184"/>
      <c r="K32" s="184"/>
      <c r="L32" s="184"/>
      <c r="M32" s="184"/>
      <c r="N32" s="184"/>
      <c r="O32" s="184"/>
      <c r="P32" s="184"/>
      <c r="Q32" s="184"/>
    </row>
    <row r="33" spans="1:17" s="185" customFormat="1" ht="24.75" customHeight="1">
      <c r="A33" s="159"/>
      <c r="B33" s="158" t="s">
        <v>88</v>
      </c>
      <c r="C33" s="183"/>
      <c r="D33" s="183"/>
      <c r="E33" s="183"/>
      <c r="F33" s="184"/>
      <c r="G33" s="184"/>
      <c r="H33" s="184"/>
      <c r="I33" s="184"/>
      <c r="J33" s="184"/>
      <c r="K33" s="184"/>
      <c r="L33" s="184"/>
      <c r="M33" s="184"/>
      <c r="N33" s="184"/>
      <c r="O33" s="184"/>
      <c r="P33" s="184"/>
      <c r="Q33" s="184"/>
    </row>
    <row r="34" spans="1:17" s="185" customFormat="1" ht="24.75" customHeight="1">
      <c r="A34" s="159" t="s">
        <v>47</v>
      </c>
      <c r="B34" s="158" t="s">
        <v>47</v>
      </c>
      <c r="C34" s="183"/>
      <c r="D34" s="183"/>
      <c r="E34" s="183"/>
      <c r="F34" s="184"/>
      <c r="G34" s="184"/>
      <c r="H34" s="184"/>
      <c r="I34" s="184"/>
      <c r="J34" s="184"/>
      <c r="K34" s="184"/>
      <c r="L34" s="184"/>
      <c r="M34" s="184"/>
      <c r="N34" s="184"/>
      <c r="O34" s="184"/>
      <c r="P34" s="184"/>
      <c r="Q34" s="184"/>
    </row>
    <row r="35" spans="1:17" s="185" customFormat="1" ht="24.75" customHeight="1">
      <c r="A35" s="166" t="s">
        <v>49</v>
      </c>
      <c r="B35" s="167" t="s">
        <v>185</v>
      </c>
      <c r="C35" s="183"/>
      <c r="D35" s="183"/>
      <c r="E35" s="183"/>
      <c r="F35" s="184"/>
      <c r="G35" s="184"/>
      <c r="H35" s="184"/>
      <c r="I35" s="184"/>
      <c r="J35" s="184"/>
      <c r="K35" s="184"/>
      <c r="L35" s="184"/>
      <c r="M35" s="184"/>
      <c r="N35" s="184"/>
      <c r="O35" s="184"/>
      <c r="P35" s="184"/>
      <c r="Q35" s="184"/>
    </row>
    <row r="36" spans="1:17" s="185" customFormat="1" ht="24.75" customHeight="1">
      <c r="A36" s="155"/>
      <c r="B36" s="156" t="s">
        <v>16</v>
      </c>
      <c r="C36" s="183"/>
      <c r="D36" s="183"/>
      <c r="E36" s="183"/>
      <c r="F36" s="184"/>
      <c r="G36" s="184"/>
      <c r="H36" s="184"/>
      <c r="I36" s="184"/>
      <c r="J36" s="184"/>
      <c r="K36" s="184"/>
      <c r="L36" s="184"/>
      <c r="M36" s="184"/>
      <c r="N36" s="184"/>
      <c r="O36" s="184"/>
      <c r="P36" s="184"/>
      <c r="Q36" s="184"/>
    </row>
    <row r="37" spans="1:17" s="185" customFormat="1" ht="24.75" customHeight="1">
      <c r="A37" s="159" t="s">
        <v>175</v>
      </c>
      <c r="B37" s="158" t="s">
        <v>176</v>
      </c>
      <c r="C37" s="183"/>
      <c r="D37" s="183"/>
      <c r="E37" s="183"/>
      <c r="F37" s="184"/>
      <c r="G37" s="184"/>
      <c r="H37" s="184"/>
      <c r="I37" s="184"/>
      <c r="J37" s="184"/>
      <c r="K37" s="184"/>
      <c r="L37" s="184"/>
      <c r="M37" s="184"/>
      <c r="N37" s="184"/>
      <c r="O37" s="184"/>
      <c r="P37" s="184"/>
      <c r="Q37" s="184"/>
    </row>
    <row r="38" spans="1:17" s="185" customFormat="1" ht="24.75" customHeight="1">
      <c r="A38" s="159" t="s">
        <v>175</v>
      </c>
      <c r="B38" s="158" t="s">
        <v>177</v>
      </c>
      <c r="C38" s="183"/>
      <c r="D38" s="183"/>
      <c r="E38" s="183"/>
      <c r="F38" s="184"/>
      <c r="G38" s="184"/>
      <c r="H38" s="184"/>
      <c r="I38" s="184"/>
      <c r="J38" s="184"/>
      <c r="K38" s="184"/>
      <c r="L38" s="184"/>
      <c r="M38" s="184"/>
      <c r="N38" s="184"/>
      <c r="O38" s="184"/>
      <c r="P38" s="184"/>
      <c r="Q38" s="184"/>
    </row>
    <row r="39" spans="1:17" s="185" customFormat="1" ht="24.75" customHeight="1">
      <c r="A39" s="169">
        <v>-1</v>
      </c>
      <c r="B39" s="149" t="s">
        <v>184</v>
      </c>
      <c r="C39" s="183"/>
      <c r="D39" s="183"/>
      <c r="E39" s="183"/>
      <c r="F39" s="184"/>
      <c r="G39" s="184"/>
      <c r="H39" s="184"/>
      <c r="I39" s="184"/>
      <c r="J39" s="184"/>
      <c r="K39" s="184"/>
      <c r="L39" s="184"/>
      <c r="M39" s="184"/>
      <c r="N39" s="184"/>
      <c r="O39" s="184"/>
      <c r="P39" s="184"/>
      <c r="Q39" s="184"/>
    </row>
    <row r="40" spans="1:17" s="185" customFormat="1" ht="24.75" customHeight="1">
      <c r="A40" s="170" t="s">
        <v>175</v>
      </c>
      <c r="B40" s="149" t="s">
        <v>176</v>
      </c>
      <c r="C40" s="183"/>
      <c r="D40" s="183"/>
      <c r="E40" s="183"/>
      <c r="F40" s="184"/>
      <c r="G40" s="184"/>
      <c r="H40" s="184"/>
      <c r="I40" s="184"/>
      <c r="J40" s="184"/>
      <c r="K40" s="184"/>
      <c r="L40" s="184"/>
      <c r="M40" s="184"/>
      <c r="N40" s="184"/>
      <c r="O40" s="184"/>
      <c r="P40" s="184"/>
      <c r="Q40" s="184"/>
    </row>
    <row r="41" spans="1:17" s="185" customFormat="1" ht="24.75" customHeight="1">
      <c r="A41" s="170" t="s">
        <v>175</v>
      </c>
      <c r="B41" s="149" t="s">
        <v>177</v>
      </c>
      <c r="C41" s="183"/>
      <c r="D41" s="183"/>
      <c r="E41" s="183"/>
      <c r="F41" s="184"/>
      <c r="G41" s="184"/>
      <c r="H41" s="184"/>
      <c r="I41" s="184"/>
      <c r="J41" s="184"/>
      <c r="K41" s="184"/>
      <c r="L41" s="184"/>
      <c r="M41" s="184"/>
      <c r="N41" s="184"/>
      <c r="O41" s="184"/>
      <c r="P41" s="184"/>
      <c r="Q41" s="184"/>
    </row>
    <row r="42" spans="1:17" s="185" customFormat="1" ht="24.75" customHeight="1">
      <c r="A42" s="169">
        <v>-2</v>
      </c>
      <c r="B42" s="149" t="s">
        <v>184</v>
      </c>
      <c r="C42" s="183"/>
      <c r="D42" s="183"/>
      <c r="E42" s="183"/>
      <c r="F42" s="184"/>
      <c r="G42" s="184"/>
      <c r="H42" s="184"/>
      <c r="I42" s="184"/>
      <c r="J42" s="184"/>
      <c r="K42" s="184"/>
      <c r="L42" s="184"/>
      <c r="M42" s="184"/>
      <c r="N42" s="184"/>
      <c r="O42" s="184"/>
      <c r="P42" s="184"/>
      <c r="Q42" s="184"/>
    </row>
    <row r="43" spans="1:17" s="185" customFormat="1" ht="24.75" customHeight="1">
      <c r="A43" s="159"/>
      <c r="B43" s="158" t="s">
        <v>88</v>
      </c>
      <c r="C43" s="183"/>
      <c r="D43" s="183"/>
      <c r="E43" s="183"/>
      <c r="F43" s="184"/>
      <c r="G43" s="184"/>
      <c r="H43" s="184"/>
      <c r="I43" s="184"/>
      <c r="J43" s="184"/>
      <c r="K43" s="184"/>
      <c r="L43" s="184"/>
      <c r="M43" s="184"/>
      <c r="N43" s="184"/>
      <c r="O43" s="184"/>
      <c r="P43" s="184"/>
      <c r="Q43" s="184"/>
    </row>
    <row r="44" spans="1:17" s="185" customFormat="1" ht="24.75" customHeight="1">
      <c r="A44" s="159" t="s">
        <v>47</v>
      </c>
      <c r="B44" s="158" t="s">
        <v>47</v>
      </c>
      <c r="C44" s="183"/>
      <c r="D44" s="183"/>
      <c r="E44" s="183"/>
      <c r="F44" s="184"/>
      <c r="G44" s="184"/>
      <c r="H44" s="184"/>
      <c r="I44" s="184"/>
      <c r="J44" s="184"/>
      <c r="K44" s="184"/>
      <c r="L44" s="184"/>
      <c r="M44" s="184"/>
      <c r="N44" s="184"/>
      <c r="O44" s="184"/>
      <c r="P44" s="184"/>
      <c r="Q44" s="184"/>
    </row>
    <row r="45" spans="1:17" s="185" customFormat="1" ht="24.75" customHeight="1">
      <c r="A45" s="150" t="s">
        <v>55</v>
      </c>
      <c r="B45" s="154" t="s">
        <v>23</v>
      </c>
      <c r="C45" s="183"/>
      <c r="D45" s="183"/>
      <c r="E45" s="183"/>
      <c r="F45" s="184"/>
      <c r="G45" s="184"/>
      <c r="H45" s="184"/>
      <c r="I45" s="184"/>
      <c r="J45" s="184"/>
      <c r="K45" s="184"/>
      <c r="L45" s="184"/>
      <c r="M45" s="184"/>
      <c r="N45" s="184"/>
      <c r="O45" s="184"/>
      <c r="P45" s="184"/>
      <c r="Q45" s="184"/>
    </row>
    <row r="46" spans="1:17" s="185" customFormat="1" ht="24.75" customHeight="1">
      <c r="A46" s="147">
        <v>1</v>
      </c>
      <c r="B46" s="171" t="s">
        <v>186</v>
      </c>
      <c r="C46" s="183"/>
      <c r="D46" s="183"/>
      <c r="E46" s="183"/>
      <c r="F46" s="184"/>
      <c r="G46" s="184"/>
      <c r="H46" s="184"/>
      <c r="I46" s="184"/>
      <c r="J46" s="184"/>
      <c r="K46" s="184"/>
      <c r="L46" s="184"/>
      <c r="M46" s="184"/>
      <c r="N46" s="184"/>
      <c r="O46" s="184"/>
      <c r="P46" s="184"/>
      <c r="Q46" s="184"/>
    </row>
    <row r="47" spans="1:17" s="185" customFormat="1" ht="24.75" customHeight="1">
      <c r="A47" s="147">
        <v>2</v>
      </c>
      <c r="B47" s="171" t="s">
        <v>186</v>
      </c>
      <c r="C47" s="183"/>
      <c r="D47" s="183"/>
      <c r="E47" s="183"/>
      <c r="F47" s="184"/>
      <c r="G47" s="184"/>
      <c r="H47" s="184"/>
      <c r="I47" s="184"/>
      <c r="J47" s="184"/>
      <c r="K47" s="184"/>
      <c r="L47" s="184"/>
      <c r="M47" s="184"/>
      <c r="N47" s="184"/>
      <c r="O47" s="184"/>
      <c r="P47" s="184"/>
      <c r="Q47" s="184"/>
    </row>
    <row r="48" spans="1:17" s="185" customFormat="1" ht="24.75" customHeight="1">
      <c r="A48" s="147" t="s">
        <v>47</v>
      </c>
      <c r="B48" s="149" t="s">
        <v>47</v>
      </c>
      <c r="C48" s="183"/>
      <c r="D48" s="183"/>
      <c r="E48" s="183"/>
      <c r="F48" s="184"/>
      <c r="G48" s="184"/>
      <c r="H48" s="184"/>
      <c r="I48" s="184"/>
      <c r="J48" s="184"/>
      <c r="K48" s="184"/>
      <c r="L48" s="184"/>
      <c r="M48" s="184"/>
      <c r="N48" s="184"/>
      <c r="O48" s="184"/>
      <c r="P48" s="184"/>
      <c r="Q48" s="184"/>
    </row>
    <row r="49" spans="1:17" s="185" customFormat="1" ht="24.75" customHeight="1">
      <c r="A49" s="150" t="s">
        <v>187</v>
      </c>
      <c r="B49" s="154" t="s">
        <v>188</v>
      </c>
      <c r="C49" s="183"/>
      <c r="D49" s="183"/>
      <c r="E49" s="183"/>
      <c r="F49" s="184"/>
      <c r="G49" s="184"/>
      <c r="H49" s="184"/>
      <c r="I49" s="184"/>
      <c r="J49" s="184"/>
      <c r="K49" s="184"/>
      <c r="L49" s="184"/>
      <c r="M49" s="184"/>
      <c r="N49" s="184"/>
      <c r="O49" s="184"/>
      <c r="P49" s="184"/>
      <c r="Q49" s="184"/>
    </row>
    <row r="50" spans="1:17" s="185" customFormat="1" ht="24.75" customHeight="1">
      <c r="A50" s="147">
        <v>1</v>
      </c>
      <c r="B50" s="171" t="s">
        <v>186</v>
      </c>
      <c r="C50" s="183"/>
      <c r="D50" s="183"/>
      <c r="E50" s="183"/>
      <c r="F50" s="184"/>
      <c r="G50" s="184"/>
      <c r="H50" s="184"/>
      <c r="I50" s="184"/>
      <c r="J50" s="184"/>
      <c r="K50" s="184"/>
      <c r="L50" s="184"/>
      <c r="M50" s="184"/>
      <c r="N50" s="184"/>
      <c r="O50" s="184"/>
      <c r="P50" s="184"/>
      <c r="Q50" s="184"/>
    </row>
    <row r="51" spans="1:17" s="185" customFormat="1" ht="24.75" customHeight="1">
      <c r="A51" s="147">
        <v>2</v>
      </c>
      <c r="B51" s="171" t="s">
        <v>186</v>
      </c>
      <c r="C51" s="183"/>
      <c r="D51" s="183"/>
      <c r="E51" s="183"/>
      <c r="F51" s="184"/>
      <c r="G51" s="184"/>
      <c r="H51" s="184"/>
      <c r="I51" s="184"/>
      <c r="J51" s="184"/>
      <c r="K51" s="184"/>
      <c r="L51" s="184"/>
      <c r="M51" s="184"/>
      <c r="N51" s="184"/>
      <c r="O51" s="184"/>
      <c r="P51" s="184"/>
      <c r="Q51" s="184"/>
    </row>
    <row r="52" spans="1:17" s="185" customFormat="1" ht="24.75" customHeight="1">
      <c r="A52" s="147" t="s">
        <v>47</v>
      </c>
      <c r="B52" s="149" t="s">
        <v>47</v>
      </c>
      <c r="C52" s="183"/>
      <c r="D52" s="183"/>
      <c r="E52" s="183"/>
      <c r="F52" s="184"/>
      <c r="G52" s="184"/>
      <c r="H52" s="184"/>
      <c r="I52" s="184"/>
      <c r="J52" s="184"/>
      <c r="K52" s="184"/>
      <c r="L52" s="184"/>
      <c r="M52" s="184"/>
      <c r="N52" s="184"/>
      <c r="O52" s="184"/>
      <c r="P52" s="184"/>
      <c r="Q52" s="184"/>
    </row>
    <row r="53" spans="1:17" s="185" customFormat="1" ht="24.75" customHeight="1">
      <c r="A53" s="150" t="s">
        <v>143</v>
      </c>
      <c r="B53" s="154" t="s">
        <v>24</v>
      </c>
      <c r="C53" s="183"/>
      <c r="D53" s="183"/>
      <c r="E53" s="183"/>
      <c r="F53" s="184"/>
      <c r="G53" s="184"/>
      <c r="H53" s="184"/>
      <c r="I53" s="184"/>
      <c r="J53" s="184"/>
      <c r="K53" s="184"/>
      <c r="L53" s="184"/>
      <c r="M53" s="184"/>
      <c r="N53" s="184"/>
      <c r="O53" s="184"/>
      <c r="P53" s="184"/>
      <c r="Q53" s="184"/>
    </row>
    <row r="54" spans="1:17" s="185" customFormat="1" ht="24.75" customHeight="1">
      <c r="A54" s="147">
        <v>1</v>
      </c>
      <c r="B54" s="171" t="s">
        <v>186</v>
      </c>
      <c r="C54" s="183"/>
      <c r="D54" s="183"/>
      <c r="E54" s="183"/>
      <c r="F54" s="184"/>
      <c r="G54" s="184"/>
      <c r="H54" s="184"/>
      <c r="I54" s="184"/>
      <c r="J54" s="184"/>
      <c r="K54" s="184"/>
      <c r="L54" s="184"/>
      <c r="M54" s="184"/>
      <c r="N54" s="184"/>
      <c r="O54" s="184"/>
      <c r="P54" s="184"/>
      <c r="Q54" s="184"/>
    </row>
    <row r="55" spans="1:17" s="185" customFormat="1" ht="24.75" customHeight="1">
      <c r="A55" s="147">
        <v>2</v>
      </c>
      <c r="B55" s="171" t="s">
        <v>186</v>
      </c>
      <c r="C55" s="183"/>
      <c r="D55" s="183"/>
      <c r="E55" s="183"/>
      <c r="F55" s="184"/>
      <c r="G55" s="184"/>
      <c r="H55" s="184"/>
      <c r="I55" s="184"/>
      <c r="J55" s="184"/>
      <c r="K55" s="184"/>
      <c r="L55" s="184"/>
      <c r="M55" s="184"/>
      <c r="N55" s="184"/>
      <c r="O55" s="184"/>
      <c r="P55" s="184"/>
      <c r="Q55" s="184"/>
    </row>
    <row r="56" spans="1:17" s="185" customFormat="1" ht="24.75" customHeight="1">
      <c r="A56" s="147" t="s">
        <v>47</v>
      </c>
      <c r="B56" s="149" t="s">
        <v>47</v>
      </c>
      <c r="C56" s="183"/>
      <c r="D56" s="183"/>
      <c r="E56" s="183"/>
      <c r="F56" s="184"/>
      <c r="G56" s="184"/>
      <c r="H56" s="184"/>
      <c r="I56" s="184"/>
      <c r="J56" s="184"/>
      <c r="K56" s="184"/>
      <c r="L56" s="184"/>
      <c r="M56" s="184"/>
      <c r="N56" s="184"/>
      <c r="O56" s="184"/>
      <c r="P56" s="184"/>
      <c r="Q56" s="184"/>
    </row>
    <row r="57" spans="1:17" s="185" customFormat="1" ht="33">
      <c r="A57" s="150" t="s">
        <v>145</v>
      </c>
      <c r="B57" s="154" t="s">
        <v>25</v>
      </c>
      <c r="C57" s="183"/>
      <c r="D57" s="183"/>
      <c r="E57" s="183"/>
      <c r="F57" s="184"/>
      <c r="G57" s="184"/>
      <c r="H57" s="184"/>
      <c r="I57" s="184"/>
      <c r="J57" s="184"/>
      <c r="K57" s="184"/>
      <c r="L57" s="184"/>
      <c r="M57" s="184"/>
      <c r="N57" s="184"/>
      <c r="O57" s="184"/>
      <c r="P57" s="184"/>
      <c r="Q57" s="184"/>
    </row>
    <row r="58" spans="1:17" s="185" customFormat="1" ht="24.75" customHeight="1">
      <c r="A58" s="147">
        <v>1</v>
      </c>
      <c r="B58" s="171" t="s">
        <v>186</v>
      </c>
      <c r="C58" s="183"/>
      <c r="D58" s="183"/>
      <c r="E58" s="183"/>
      <c r="F58" s="184"/>
      <c r="G58" s="184"/>
      <c r="H58" s="184"/>
      <c r="I58" s="184"/>
      <c r="J58" s="184"/>
      <c r="K58" s="184"/>
      <c r="L58" s="184"/>
      <c r="M58" s="184"/>
      <c r="N58" s="184"/>
      <c r="O58" s="184"/>
      <c r="P58" s="184"/>
      <c r="Q58" s="184"/>
    </row>
    <row r="59" spans="1:17" s="185" customFormat="1" ht="24.75" customHeight="1">
      <c r="A59" s="147">
        <v>2</v>
      </c>
      <c r="B59" s="171" t="s">
        <v>186</v>
      </c>
      <c r="C59" s="183"/>
      <c r="D59" s="183"/>
      <c r="E59" s="183"/>
      <c r="F59" s="184"/>
      <c r="G59" s="184"/>
      <c r="H59" s="184"/>
      <c r="I59" s="184"/>
      <c r="J59" s="184"/>
      <c r="K59" s="184"/>
      <c r="L59" s="184"/>
      <c r="M59" s="184"/>
      <c r="N59" s="184"/>
      <c r="O59" s="184"/>
      <c r="P59" s="184"/>
      <c r="Q59" s="184"/>
    </row>
    <row r="60" spans="1:17" s="185" customFormat="1" ht="24.75" customHeight="1">
      <c r="A60" s="147" t="s">
        <v>47</v>
      </c>
      <c r="B60" s="149" t="s">
        <v>47</v>
      </c>
      <c r="C60" s="183"/>
      <c r="D60" s="183"/>
      <c r="E60" s="183"/>
      <c r="F60" s="184"/>
      <c r="G60" s="184"/>
      <c r="H60" s="184"/>
      <c r="I60" s="184"/>
      <c r="J60" s="184"/>
      <c r="K60" s="184"/>
      <c r="L60" s="184"/>
      <c r="M60" s="184"/>
      <c r="N60" s="184"/>
      <c r="O60" s="184"/>
      <c r="P60" s="184"/>
      <c r="Q60" s="184"/>
    </row>
    <row r="61" spans="1:17" s="185" customFormat="1" ht="49.5">
      <c r="A61" s="150" t="s">
        <v>190</v>
      </c>
      <c r="B61" s="154" t="s">
        <v>189</v>
      </c>
      <c r="C61" s="183"/>
      <c r="D61" s="183"/>
      <c r="E61" s="183"/>
      <c r="F61" s="184"/>
      <c r="G61" s="184"/>
      <c r="H61" s="184"/>
      <c r="I61" s="184"/>
      <c r="J61" s="184"/>
      <c r="K61" s="184"/>
      <c r="L61" s="184"/>
      <c r="M61" s="184"/>
      <c r="N61" s="184"/>
      <c r="O61" s="184"/>
      <c r="P61" s="184"/>
      <c r="Q61" s="184"/>
    </row>
    <row r="62" spans="1:17" s="185" customFormat="1" ht="24.75" customHeight="1">
      <c r="A62" s="147">
        <v>1</v>
      </c>
      <c r="B62" s="171" t="s">
        <v>186</v>
      </c>
      <c r="C62" s="183"/>
      <c r="D62" s="183"/>
      <c r="E62" s="183"/>
      <c r="F62" s="184"/>
      <c r="G62" s="184"/>
      <c r="H62" s="184"/>
      <c r="I62" s="184"/>
      <c r="J62" s="184"/>
      <c r="K62" s="184"/>
      <c r="L62" s="184"/>
      <c r="M62" s="184"/>
      <c r="N62" s="184"/>
      <c r="O62" s="184"/>
      <c r="P62" s="184"/>
      <c r="Q62" s="184"/>
    </row>
    <row r="63" spans="1:17" s="185" customFormat="1" ht="24.75" customHeight="1">
      <c r="A63" s="147">
        <v>2</v>
      </c>
      <c r="B63" s="171" t="s">
        <v>186</v>
      </c>
      <c r="C63" s="183"/>
      <c r="D63" s="183"/>
      <c r="E63" s="183"/>
      <c r="F63" s="184"/>
      <c r="G63" s="184"/>
      <c r="H63" s="184"/>
      <c r="I63" s="184"/>
      <c r="J63" s="184"/>
      <c r="K63" s="184"/>
      <c r="L63" s="184"/>
      <c r="M63" s="184"/>
      <c r="N63" s="184"/>
      <c r="O63" s="184"/>
      <c r="P63" s="184"/>
      <c r="Q63" s="184"/>
    </row>
    <row r="64" spans="1:17" s="185" customFormat="1" ht="24.75" customHeight="1">
      <c r="A64" s="147" t="s">
        <v>47</v>
      </c>
      <c r="B64" s="149" t="s">
        <v>47</v>
      </c>
      <c r="C64" s="183"/>
      <c r="D64" s="183"/>
      <c r="E64" s="183"/>
      <c r="F64" s="184"/>
      <c r="G64" s="184"/>
      <c r="H64" s="184"/>
      <c r="I64" s="184"/>
      <c r="J64" s="184"/>
      <c r="K64" s="184"/>
      <c r="L64" s="184"/>
      <c r="M64" s="184"/>
      <c r="N64" s="184"/>
      <c r="O64" s="184"/>
      <c r="P64" s="184"/>
      <c r="Q64" s="184"/>
    </row>
    <row r="65" spans="1:19" s="185" customFormat="1" ht="33">
      <c r="A65" s="150" t="s">
        <v>192</v>
      </c>
      <c r="B65" s="154" t="s">
        <v>193</v>
      </c>
      <c r="C65" s="183"/>
      <c r="D65" s="183"/>
      <c r="E65" s="183"/>
      <c r="F65" s="184"/>
      <c r="G65" s="184"/>
      <c r="H65" s="184"/>
      <c r="I65" s="184"/>
      <c r="J65" s="184"/>
      <c r="K65" s="184"/>
      <c r="L65" s="184"/>
      <c r="M65" s="184"/>
      <c r="N65" s="184"/>
      <c r="O65" s="184"/>
      <c r="P65" s="184"/>
      <c r="Q65" s="184"/>
    </row>
    <row r="66" spans="1:19" s="185" customFormat="1" ht="24.75" customHeight="1">
      <c r="A66" s="147">
        <v>1</v>
      </c>
      <c r="B66" s="171" t="s">
        <v>186</v>
      </c>
      <c r="C66" s="183"/>
      <c r="D66" s="183"/>
      <c r="E66" s="183"/>
      <c r="F66" s="184"/>
      <c r="G66" s="184"/>
      <c r="H66" s="184"/>
      <c r="I66" s="184"/>
      <c r="J66" s="184"/>
      <c r="K66" s="184"/>
      <c r="L66" s="184"/>
      <c r="M66" s="184"/>
      <c r="N66" s="184"/>
      <c r="O66" s="184"/>
      <c r="P66" s="184"/>
      <c r="Q66" s="184"/>
    </row>
    <row r="67" spans="1:19" s="185" customFormat="1" ht="24.75" customHeight="1">
      <c r="A67" s="147">
        <v>2</v>
      </c>
      <c r="B67" s="171" t="s">
        <v>186</v>
      </c>
      <c r="C67" s="183"/>
      <c r="D67" s="183"/>
      <c r="E67" s="183"/>
      <c r="F67" s="184"/>
      <c r="G67" s="184"/>
      <c r="H67" s="184"/>
      <c r="I67" s="184"/>
      <c r="J67" s="184"/>
      <c r="K67" s="184"/>
      <c r="L67" s="184"/>
      <c r="M67" s="184"/>
      <c r="N67" s="184"/>
      <c r="O67" s="184"/>
      <c r="P67" s="184"/>
      <c r="Q67" s="184"/>
    </row>
    <row r="68" spans="1:19" s="185" customFormat="1" ht="24.75" customHeight="1">
      <c r="A68" s="147" t="s">
        <v>47</v>
      </c>
      <c r="B68" s="149" t="s">
        <v>47</v>
      </c>
      <c r="C68" s="183"/>
      <c r="D68" s="183"/>
      <c r="E68" s="183"/>
      <c r="F68" s="184"/>
      <c r="G68" s="184"/>
      <c r="H68" s="184"/>
      <c r="I68" s="184"/>
      <c r="J68" s="184"/>
      <c r="K68" s="184"/>
      <c r="L68" s="184"/>
      <c r="M68" s="184"/>
      <c r="N68" s="184"/>
      <c r="O68" s="184"/>
      <c r="P68" s="184"/>
      <c r="Q68" s="184"/>
    </row>
    <row r="69" spans="1:19" ht="7.9" customHeight="1">
      <c r="A69" s="186"/>
      <c r="B69" s="154"/>
      <c r="C69" s="187"/>
      <c r="D69" s="187"/>
      <c r="E69" s="187"/>
      <c r="F69" s="187"/>
      <c r="G69" s="187"/>
      <c r="H69" s="187"/>
      <c r="I69" s="187"/>
      <c r="J69" s="187"/>
      <c r="K69" s="187"/>
      <c r="L69" s="182"/>
      <c r="M69" s="182"/>
      <c r="N69" s="182"/>
      <c r="O69" s="182"/>
      <c r="P69" s="182"/>
      <c r="Q69" s="182"/>
      <c r="S69" s="174" t="s">
        <v>200</v>
      </c>
    </row>
    <row r="71" spans="1:19" ht="15.5">
      <c r="B71" s="172" t="s">
        <v>26</v>
      </c>
    </row>
    <row r="72" spans="1:19" ht="15.5">
      <c r="B72" s="173" t="s">
        <v>27</v>
      </c>
    </row>
  </sheetData>
  <mergeCells count="26">
    <mergeCell ref="K10:K11"/>
    <mergeCell ref="L10:N10"/>
    <mergeCell ref="O10:Q10"/>
    <mergeCell ref="D10:D11"/>
    <mergeCell ref="E10:E11"/>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A1:I1"/>
    <mergeCell ref="J1:Q1"/>
    <mergeCell ref="A2:I2"/>
    <mergeCell ref="J2:Q2"/>
    <mergeCell ref="A3:Q3"/>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FFC000"/>
    <pageSetUpPr fitToPage="1"/>
  </sheetPr>
  <dimension ref="A1:Q431"/>
  <sheetViews>
    <sheetView zoomScalePageLayoutView="50" workbookViewId="0">
      <selection activeCell="A2" sqref="A2:I2"/>
    </sheetView>
  </sheetViews>
  <sheetFormatPr defaultColWidth="9.1796875" defaultRowHeight="18"/>
  <cols>
    <col min="1" max="1" width="5.1796875" style="136" customWidth="1"/>
    <col min="2" max="2" width="51.54296875" style="40" customWidth="1"/>
    <col min="3" max="3" width="13.453125" style="43" customWidth="1"/>
    <col min="4" max="4" width="13.7265625" style="43" customWidth="1"/>
    <col min="5" max="5" width="13.453125" style="43" customWidth="1"/>
    <col min="6" max="6" width="13.453125" style="3" customWidth="1"/>
    <col min="7" max="8" width="11.7265625" style="3" customWidth="1"/>
    <col min="9" max="10" width="14" style="3" customWidth="1"/>
    <col min="11" max="11" width="14.1796875" style="3" customWidth="1"/>
    <col min="12" max="12" width="18.54296875" style="13" customWidth="1"/>
    <col min="13" max="14" width="14.453125" style="13" customWidth="1"/>
    <col min="15" max="15" width="13.81640625" style="13" customWidth="1"/>
    <col min="16" max="16" width="11.81640625" style="13" customWidth="1"/>
    <col min="17" max="18" width="13.7265625" style="13" customWidth="1"/>
    <col min="19" max="20" width="15.26953125" style="13" customWidth="1"/>
    <col min="21" max="16384" width="9.1796875" style="13"/>
  </cols>
  <sheetData>
    <row r="1" spans="1:17" ht="31.9" customHeight="1">
      <c r="A1" s="1387" t="s">
        <v>214</v>
      </c>
      <c r="B1" s="1387"/>
      <c r="C1" s="1387"/>
      <c r="D1" s="1387"/>
      <c r="E1" s="1387"/>
      <c r="F1" s="1387"/>
      <c r="G1" s="1387"/>
      <c r="H1" s="1387"/>
      <c r="I1" s="1387"/>
      <c r="J1" s="189"/>
      <c r="K1" s="1464" t="s">
        <v>0</v>
      </c>
      <c r="L1" s="1464"/>
      <c r="M1" s="1464"/>
      <c r="N1" s="1464"/>
      <c r="O1" s="1464"/>
      <c r="P1" s="1464"/>
      <c r="Q1" s="138"/>
    </row>
    <row r="2" spans="1:17" ht="31.9" customHeight="1">
      <c r="A2" s="1457" t="s">
        <v>1</v>
      </c>
      <c r="B2" s="1457"/>
      <c r="C2" s="1457"/>
      <c r="D2" s="1457"/>
      <c r="E2" s="1457"/>
      <c r="F2" s="1457"/>
      <c r="G2" s="1457"/>
      <c r="H2" s="1457"/>
      <c r="I2" s="1457"/>
      <c r="J2" s="190"/>
      <c r="K2" s="1465" t="s">
        <v>2</v>
      </c>
      <c r="L2" s="1465"/>
      <c r="M2" s="1465"/>
      <c r="N2" s="1465"/>
      <c r="O2" s="1465"/>
      <c r="P2" s="1465"/>
      <c r="Q2" s="141"/>
    </row>
    <row r="3" spans="1:17" s="14" customFormat="1" ht="42" customHeight="1">
      <c r="A3" s="1442" t="s">
        <v>163</v>
      </c>
      <c r="B3" s="1442"/>
      <c r="C3" s="1442"/>
      <c r="D3" s="1442"/>
      <c r="E3" s="1442"/>
      <c r="F3" s="1442"/>
      <c r="G3" s="1442"/>
      <c r="H3" s="1442"/>
      <c r="I3" s="1442"/>
      <c r="J3" s="1442"/>
      <c r="K3" s="1442"/>
      <c r="L3" s="1442"/>
      <c r="M3" s="1442"/>
      <c r="N3" s="1442"/>
      <c r="O3" s="1442"/>
      <c r="P3" s="1442"/>
    </row>
    <row r="4" spans="1:17" s="14" customFormat="1" ht="32.25" customHeight="1">
      <c r="A4" s="1470" t="s">
        <v>202</v>
      </c>
      <c r="B4" s="1470"/>
      <c r="C4" s="1470"/>
      <c r="D4" s="1470"/>
      <c r="E4" s="1470"/>
      <c r="F4" s="1470"/>
      <c r="G4" s="1470"/>
      <c r="H4" s="1470"/>
      <c r="I4" s="1470"/>
      <c r="J4" s="1470"/>
      <c r="K4" s="1470"/>
      <c r="L4" s="1470"/>
      <c r="M4" s="1470"/>
      <c r="N4" s="1470"/>
      <c r="O4" s="1470"/>
      <c r="P4" s="1470"/>
    </row>
    <row r="5" spans="1:17" ht="45.75" customHeight="1">
      <c r="A5" s="1387" t="s">
        <v>215</v>
      </c>
      <c r="B5" s="1387"/>
      <c r="C5" s="1387"/>
      <c r="D5" s="1387"/>
      <c r="E5" s="1387"/>
      <c r="F5" s="1387"/>
      <c r="G5" s="1387"/>
      <c r="H5" s="1387"/>
      <c r="I5" s="1387"/>
      <c r="J5" s="1387"/>
      <c r="K5" s="1387"/>
      <c r="L5" s="1387"/>
      <c r="M5" s="1387"/>
      <c r="N5" s="1387"/>
      <c r="O5" s="1387"/>
      <c r="P5" s="1387"/>
    </row>
    <row r="6" spans="1:17" ht="29.25" customHeight="1">
      <c r="A6" s="1471"/>
      <c r="B6" s="1471"/>
      <c r="C6" s="1471"/>
      <c r="D6" s="1471"/>
      <c r="E6" s="1471"/>
      <c r="F6" s="1471"/>
      <c r="G6" s="1471"/>
      <c r="H6" s="1471"/>
      <c r="I6" s="1471"/>
      <c r="J6" s="1471"/>
      <c r="K6" s="1471"/>
      <c r="L6" s="1471"/>
      <c r="M6" s="1471"/>
      <c r="N6" s="1471"/>
      <c r="O6" s="1471"/>
      <c r="P6" s="1471"/>
    </row>
    <row r="7" spans="1:17" s="15" customFormat="1" ht="35.65" customHeight="1">
      <c r="A7" s="1472" t="s">
        <v>3</v>
      </c>
      <c r="B7" s="1472"/>
      <c r="C7" s="1472"/>
      <c r="D7" s="1472"/>
      <c r="E7" s="1472"/>
      <c r="F7" s="1472"/>
      <c r="G7" s="1472"/>
      <c r="H7" s="1472"/>
      <c r="I7" s="1472"/>
      <c r="J7" s="1472"/>
      <c r="K7" s="1472"/>
      <c r="L7" s="1472"/>
      <c r="M7" s="1472"/>
      <c r="N7" s="1472"/>
      <c r="O7" s="1472"/>
      <c r="P7" s="1472"/>
    </row>
    <row r="8" spans="1:17" s="17" customFormat="1" ht="66" customHeight="1">
      <c r="A8" s="1473" t="s">
        <v>29</v>
      </c>
      <c r="B8" s="1378" t="s">
        <v>30</v>
      </c>
      <c r="C8" s="1378" t="s">
        <v>31</v>
      </c>
      <c r="D8" s="1378" t="s">
        <v>33</v>
      </c>
      <c r="E8" s="1369" t="s">
        <v>34</v>
      </c>
      <c r="F8" s="1374"/>
      <c r="G8" s="1374"/>
      <c r="H8" s="1370"/>
      <c r="I8" s="1382" t="s">
        <v>216</v>
      </c>
      <c r="J8" s="1382"/>
      <c r="K8" s="1383"/>
      <c r="L8" s="1371" t="s">
        <v>217</v>
      </c>
      <c r="M8" s="1375" t="s">
        <v>218</v>
      </c>
      <c r="N8" s="1379"/>
      <c r="O8" s="1379"/>
      <c r="P8" s="1378" t="s">
        <v>8</v>
      </c>
    </row>
    <row r="9" spans="1:17" s="17" customFormat="1" ht="36" customHeight="1">
      <c r="A9" s="1473"/>
      <c r="B9" s="1378"/>
      <c r="C9" s="1378"/>
      <c r="D9" s="1378"/>
      <c r="E9" s="1367" t="s">
        <v>219</v>
      </c>
      <c r="F9" s="1367" t="s">
        <v>37</v>
      </c>
      <c r="G9" s="1367"/>
      <c r="H9" s="1367"/>
      <c r="I9" s="1378" t="s">
        <v>10</v>
      </c>
      <c r="J9" s="1378" t="s">
        <v>16</v>
      </c>
      <c r="K9" s="1378"/>
      <c r="L9" s="1372"/>
      <c r="M9" s="1378" t="s">
        <v>10</v>
      </c>
      <c r="N9" s="1375" t="s">
        <v>16</v>
      </c>
      <c r="O9" s="1379"/>
      <c r="P9" s="1378"/>
    </row>
    <row r="10" spans="1:17" s="17" customFormat="1" ht="36" customHeight="1">
      <c r="A10" s="1473"/>
      <c r="B10" s="1378"/>
      <c r="C10" s="1378"/>
      <c r="D10" s="1378"/>
      <c r="E10" s="1367"/>
      <c r="F10" s="1367" t="s">
        <v>220</v>
      </c>
      <c r="G10" s="1367" t="s">
        <v>16</v>
      </c>
      <c r="H10" s="1367"/>
      <c r="I10" s="1378"/>
      <c r="J10" s="1378" t="s">
        <v>203</v>
      </c>
      <c r="K10" s="1378" t="s">
        <v>204</v>
      </c>
      <c r="L10" s="1372"/>
      <c r="M10" s="1378"/>
      <c r="N10" s="1378" t="s">
        <v>203</v>
      </c>
      <c r="O10" s="1375" t="s">
        <v>204</v>
      </c>
      <c r="P10" s="1378"/>
    </row>
    <row r="11" spans="1:17" s="17" customFormat="1" ht="40.5" customHeight="1">
      <c r="A11" s="1473"/>
      <c r="B11" s="1378"/>
      <c r="C11" s="1378"/>
      <c r="D11" s="1378"/>
      <c r="E11" s="1367"/>
      <c r="F11" s="1474"/>
      <c r="G11" s="191" t="s">
        <v>221</v>
      </c>
      <c r="H11" s="192" t="s">
        <v>222</v>
      </c>
      <c r="I11" s="1378"/>
      <c r="J11" s="1378"/>
      <c r="K11" s="1378"/>
      <c r="L11" s="1373"/>
      <c r="M11" s="1378"/>
      <c r="N11" s="1378"/>
      <c r="O11" s="1375"/>
      <c r="P11" s="1378"/>
    </row>
    <row r="12" spans="1:17" s="19" customFormat="1" ht="30.75" customHeight="1">
      <c r="A12" s="193">
        <v>1</v>
      </c>
      <c r="B12" s="18">
        <v>2</v>
      </c>
      <c r="C12" s="193">
        <v>3</v>
      </c>
      <c r="D12" s="18">
        <v>4</v>
      </c>
      <c r="E12" s="193">
        <v>5</v>
      </c>
      <c r="F12" s="18">
        <v>6</v>
      </c>
      <c r="G12" s="193">
        <v>7</v>
      </c>
      <c r="H12" s="18">
        <v>8</v>
      </c>
      <c r="I12" s="193">
        <v>9</v>
      </c>
      <c r="J12" s="18">
        <v>10</v>
      </c>
      <c r="K12" s="193">
        <v>11</v>
      </c>
      <c r="L12" s="18">
        <v>12</v>
      </c>
      <c r="M12" s="193">
        <v>13</v>
      </c>
      <c r="N12" s="18">
        <v>14</v>
      </c>
      <c r="O12" s="193">
        <v>15</v>
      </c>
      <c r="P12" s="18">
        <v>16</v>
      </c>
    </row>
    <row r="13" spans="1:17" s="19" customFormat="1" ht="39" customHeight="1">
      <c r="A13" s="193"/>
      <c r="B13" s="20" t="s">
        <v>14</v>
      </c>
      <c r="C13" s="193"/>
      <c r="D13" s="18"/>
      <c r="E13" s="193"/>
      <c r="F13" s="18"/>
      <c r="G13" s="18"/>
      <c r="H13" s="193"/>
      <c r="I13" s="193"/>
      <c r="J13" s="193"/>
      <c r="K13" s="193"/>
      <c r="L13" s="193"/>
      <c r="M13" s="193"/>
      <c r="N13" s="193"/>
      <c r="O13" s="193"/>
      <c r="P13" s="193"/>
    </row>
    <row r="14" spans="1:17" ht="39" customHeight="1">
      <c r="A14" s="21" t="s">
        <v>39</v>
      </c>
      <c r="B14" s="22" t="s">
        <v>223</v>
      </c>
      <c r="C14" s="33"/>
      <c r="D14" s="33"/>
      <c r="E14" s="33"/>
      <c r="F14" s="34"/>
      <c r="G14" s="34"/>
      <c r="H14" s="34"/>
      <c r="I14" s="34"/>
      <c r="J14" s="34"/>
      <c r="K14" s="34"/>
      <c r="L14" s="47"/>
      <c r="M14" s="47"/>
      <c r="N14" s="47"/>
      <c r="O14" s="47"/>
      <c r="P14" s="47"/>
    </row>
    <row r="15" spans="1:17" ht="39" customHeight="1">
      <c r="A15" s="21" t="s">
        <v>44</v>
      </c>
      <c r="B15" s="22" t="s">
        <v>176</v>
      </c>
      <c r="C15" s="33"/>
      <c r="D15" s="33"/>
      <c r="E15" s="33"/>
      <c r="F15" s="34"/>
      <c r="G15" s="34"/>
      <c r="H15" s="34"/>
      <c r="I15" s="34"/>
      <c r="J15" s="34"/>
      <c r="K15" s="34"/>
      <c r="L15" s="47"/>
      <c r="M15" s="47"/>
      <c r="N15" s="47"/>
      <c r="O15" s="47"/>
      <c r="P15" s="47"/>
    </row>
    <row r="16" spans="1:17" ht="30" customHeight="1">
      <c r="A16" s="29" t="s">
        <v>40</v>
      </c>
      <c r="B16" s="30" t="s">
        <v>45</v>
      </c>
      <c r="C16" s="33"/>
      <c r="D16" s="33"/>
      <c r="E16" s="33"/>
      <c r="F16" s="34"/>
      <c r="G16" s="34"/>
      <c r="H16" s="34"/>
      <c r="I16" s="34"/>
      <c r="J16" s="34"/>
      <c r="K16" s="34"/>
      <c r="L16" s="47"/>
      <c r="M16" s="47"/>
      <c r="N16" s="47"/>
      <c r="O16" s="47"/>
      <c r="P16" s="47"/>
    </row>
    <row r="17" spans="1:16" ht="30" customHeight="1">
      <c r="A17" s="29" t="s">
        <v>47</v>
      </c>
      <c r="B17" s="31" t="s">
        <v>48</v>
      </c>
      <c r="C17" s="33"/>
      <c r="D17" s="33"/>
      <c r="E17" s="33"/>
      <c r="F17" s="34"/>
      <c r="G17" s="34"/>
      <c r="H17" s="34"/>
      <c r="I17" s="34"/>
      <c r="J17" s="34"/>
      <c r="K17" s="34"/>
      <c r="L17" s="47"/>
      <c r="M17" s="47"/>
      <c r="N17" s="47"/>
      <c r="O17" s="47"/>
      <c r="P17" s="47"/>
    </row>
    <row r="18" spans="1:16" ht="39" customHeight="1">
      <c r="A18" s="21" t="s">
        <v>46</v>
      </c>
      <c r="B18" s="22" t="s">
        <v>177</v>
      </c>
      <c r="C18" s="33"/>
      <c r="D18" s="33"/>
      <c r="E18" s="33"/>
      <c r="F18" s="34"/>
      <c r="G18" s="34"/>
      <c r="H18" s="34"/>
      <c r="I18" s="34"/>
      <c r="J18" s="34"/>
      <c r="K18" s="34"/>
      <c r="L18" s="47"/>
      <c r="M18" s="47"/>
      <c r="N18" s="47"/>
      <c r="O18" s="47"/>
      <c r="P18" s="47"/>
    </row>
    <row r="19" spans="1:16" s="25" customFormat="1" ht="61.5" customHeight="1">
      <c r="A19" s="21" t="s">
        <v>205</v>
      </c>
      <c r="B19" s="26" t="s">
        <v>206</v>
      </c>
      <c r="C19" s="23"/>
      <c r="D19" s="23"/>
      <c r="E19" s="23"/>
      <c r="F19" s="24"/>
      <c r="G19" s="24"/>
      <c r="H19" s="24"/>
      <c r="I19" s="24"/>
      <c r="J19" s="24"/>
      <c r="K19" s="24"/>
      <c r="L19" s="194"/>
      <c r="M19" s="194"/>
      <c r="N19" s="194"/>
      <c r="O19" s="194"/>
      <c r="P19" s="194"/>
    </row>
    <row r="20" spans="1:16" ht="30" customHeight="1">
      <c r="A20" s="29" t="s">
        <v>40</v>
      </c>
      <c r="B20" s="30" t="s">
        <v>45</v>
      </c>
      <c r="C20" s="33"/>
      <c r="D20" s="33"/>
      <c r="E20" s="33"/>
      <c r="F20" s="34"/>
      <c r="G20" s="34"/>
      <c r="H20" s="34"/>
      <c r="I20" s="34"/>
      <c r="J20" s="34"/>
      <c r="K20" s="34"/>
      <c r="L20" s="47"/>
      <c r="M20" s="47"/>
      <c r="N20" s="47"/>
      <c r="O20" s="47"/>
      <c r="P20" s="47"/>
    </row>
    <row r="21" spans="1:16" ht="30" customHeight="1">
      <c r="A21" s="29" t="s">
        <v>47</v>
      </c>
      <c r="B21" s="31" t="s">
        <v>48</v>
      </c>
      <c r="C21" s="33"/>
      <c r="D21" s="33"/>
      <c r="E21" s="33"/>
      <c r="F21" s="34"/>
      <c r="G21" s="34"/>
      <c r="H21" s="34"/>
      <c r="I21" s="34"/>
      <c r="J21" s="34"/>
      <c r="K21" s="34"/>
      <c r="L21" s="47"/>
      <c r="M21" s="47"/>
      <c r="N21" s="47"/>
      <c r="O21" s="47"/>
      <c r="P21" s="47"/>
    </row>
    <row r="22" spans="1:16" s="25" customFormat="1" ht="57" customHeight="1">
      <c r="A22" s="21" t="s">
        <v>207</v>
      </c>
      <c r="B22" s="26" t="s">
        <v>208</v>
      </c>
      <c r="C22" s="23"/>
      <c r="D22" s="23"/>
      <c r="E22" s="23"/>
      <c r="F22" s="24"/>
      <c r="G22" s="24"/>
      <c r="H22" s="24"/>
      <c r="I22" s="24"/>
      <c r="J22" s="24"/>
      <c r="K22" s="24"/>
      <c r="L22" s="194"/>
      <c r="M22" s="194"/>
      <c r="N22" s="194"/>
      <c r="O22" s="194"/>
      <c r="P22" s="194"/>
    </row>
    <row r="23" spans="1:16" ht="30" customHeight="1">
      <c r="A23" s="29" t="s">
        <v>40</v>
      </c>
      <c r="B23" s="30" t="s">
        <v>45</v>
      </c>
      <c r="C23" s="33"/>
      <c r="D23" s="33"/>
      <c r="E23" s="33"/>
      <c r="F23" s="34"/>
      <c r="G23" s="34"/>
      <c r="H23" s="34"/>
      <c r="I23" s="34"/>
      <c r="J23" s="34"/>
      <c r="K23" s="34"/>
      <c r="L23" s="47"/>
      <c r="M23" s="47"/>
      <c r="N23" s="47"/>
      <c r="O23" s="47"/>
      <c r="P23" s="47"/>
    </row>
    <row r="24" spans="1:16" ht="30" customHeight="1">
      <c r="A24" s="29" t="s">
        <v>47</v>
      </c>
      <c r="B24" s="31" t="s">
        <v>48</v>
      </c>
      <c r="C24" s="33"/>
      <c r="D24" s="33"/>
      <c r="E24" s="33"/>
      <c r="F24" s="34"/>
      <c r="G24" s="34"/>
      <c r="H24" s="34"/>
      <c r="I24" s="34"/>
      <c r="J24" s="34"/>
      <c r="K24" s="34"/>
      <c r="L24" s="47"/>
      <c r="M24" s="47"/>
      <c r="N24" s="47"/>
      <c r="O24" s="47"/>
      <c r="P24" s="47"/>
    </row>
    <row r="25" spans="1:16" ht="45.75" customHeight="1">
      <c r="A25" s="21" t="s">
        <v>209</v>
      </c>
      <c r="B25" s="26" t="s">
        <v>224</v>
      </c>
      <c r="C25" s="33"/>
      <c r="D25" s="33"/>
      <c r="E25" s="33"/>
      <c r="F25" s="34"/>
      <c r="G25" s="34"/>
      <c r="H25" s="34"/>
      <c r="I25" s="34"/>
      <c r="J25" s="34"/>
      <c r="K25" s="34"/>
      <c r="L25" s="47"/>
      <c r="M25" s="47"/>
      <c r="N25" s="47"/>
      <c r="O25" s="47"/>
      <c r="P25" s="47"/>
    </row>
    <row r="26" spans="1:16" ht="33.75" customHeight="1">
      <c r="A26" s="29" t="s">
        <v>40</v>
      </c>
      <c r="B26" s="30" t="s">
        <v>45</v>
      </c>
      <c r="C26" s="33"/>
      <c r="D26" s="33"/>
      <c r="E26" s="33"/>
      <c r="F26" s="34"/>
      <c r="G26" s="34"/>
      <c r="H26" s="34"/>
      <c r="I26" s="34"/>
      <c r="J26" s="34"/>
      <c r="K26" s="34"/>
      <c r="L26" s="47"/>
      <c r="M26" s="47"/>
      <c r="N26" s="47"/>
      <c r="O26" s="47"/>
      <c r="P26" s="47"/>
    </row>
    <row r="27" spans="1:16" ht="34.5" customHeight="1">
      <c r="A27" s="29"/>
      <c r="B27" s="31" t="s">
        <v>225</v>
      </c>
      <c r="C27" s="33"/>
      <c r="D27" s="33"/>
      <c r="E27" s="33"/>
      <c r="F27" s="34"/>
      <c r="G27" s="34"/>
      <c r="H27" s="34"/>
      <c r="I27" s="34"/>
      <c r="J27" s="34"/>
      <c r="K27" s="34"/>
      <c r="L27" s="47"/>
      <c r="M27" s="47"/>
      <c r="N27" s="47"/>
      <c r="O27" s="47"/>
      <c r="P27" s="47"/>
    </row>
    <row r="28" spans="1:16" s="25" customFormat="1" ht="53.25" customHeight="1">
      <c r="A28" s="21" t="s">
        <v>210</v>
      </c>
      <c r="B28" s="26" t="s">
        <v>211</v>
      </c>
      <c r="C28" s="23"/>
      <c r="D28" s="23"/>
      <c r="E28" s="23"/>
      <c r="F28" s="24"/>
      <c r="G28" s="24"/>
      <c r="H28" s="24"/>
      <c r="I28" s="24"/>
      <c r="J28" s="24"/>
      <c r="K28" s="24"/>
      <c r="L28" s="194"/>
      <c r="M28" s="194"/>
      <c r="N28" s="194"/>
      <c r="O28" s="194"/>
      <c r="P28" s="194"/>
    </row>
    <row r="29" spans="1:16" ht="37.5" customHeight="1">
      <c r="A29" s="29" t="s">
        <v>40</v>
      </c>
      <c r="B29" s="30" t="s">
        <v>45</v>
      </c>
      <c r="C29" s="33"/>
      <c r="D29" s="33"/>
      <c r="E29" s="33"/>
      <c r="F29" s="34"/>
      <c r="G29" s="34"/>
      <c r="H29" s="34"/>
      <c r="I29" s="34"/>
      <c r="J29" s="34"/>
      <c r="K29" s="34"/>
      <c r="L29" s="47"/>
      <c r="M29" s="47"/>
      <c r="N29" s="47"/>
      <c r="O29" s="47"/>
      <c r="P29" s="47"/>
    </row>
    <row r="30" spans="1:16" ht="39" customHeight="1">
      <c r="A30" s="29"/>
      <c r="B30" s="30" t="s">
        <v>226</v>
      </c>
      <c r="C30" s="33"/>
      <c r="D30" s="33"/>
      <c r="E30" s="33"/>
      <c r="F30" s="34"/>
      <c r="G30" s="34"/>
      <c r="H30" s="34"/>
      <c r="I30" s="34"/>
      <c r="J30" s="34"/>
      <c r="K30" s="34"/>
      <c r="L30" s="47"/>
      <c r="M30" s="47"/>
      <c r="N30" s="47"/>
      <c r="O30" s="47"/>
      <c r="P30" s="47"/>
    </row>
    <row r="31" spans="1:16" s="25" customFormat="1" ht="63" customHeight="1">
      <c r="A31" s="21" t="s">
        <v>212</v>
      </c>
      <c r="B31" s="26" t="s">
        <v>213</v>
      </c>
      <c r="C31" s="23"/>
      <c r="D31" s="23"/>
      <c r="E31" s="23"/>
      <c r="F31" s="24"/>
      <c r="G31" s="24"/>
      <c r="H31" s="24"/>
      <c r="I31" s="24"/>
      <c r="J31" s="24"/>
      <c r="K31" s="24"/>
      <c r="L31" s="194"/>
      <c r="M31" s="194"/>
      <c r="N31" s="194"/>
      <c r="O31" s="194"/>
      <c r="P31" s="194"/>
    </row>
    <row r="32" spans="1:16" ht="37.5" customHeight="1">
      <c r="A32" s="29" t="s">
        <v>40</v>
      </c>
      <c r="B32" s="30" t="s">
        <v>45</v>
      </c>
      <c r="C32" s="33"/>
      <c r="D32" s="33"/>
      <c r="E32" s="33"/>
      <c r="F32" s="34"/>
      <c r="G32" s="34"/>
      <c r="H32" s="34"/>
      <c r="I32" s="34"/>
      <c r="J32" s="34"/>
      <c r="K32" s="34"/>
      <c r="L32" s="47"/>
      <c r="M32" s="47"/>
      <c r="N32" s="47"/>
      <c r="O32" s="47"/>
      <c r="P32" s="47"/>
    </row>
    <row r="33" spans="1:16" ht="39" customHeight="1">
      <c r="A33" s="29"/>
      <c r="B33" s="30" t="s">
        <v>226</v>
      </c>
      <c r="C33" s="33"/>
      <c r="D33" s="33"/>
      <c r="E33" s="33"/>
      <c r="F33" s="34"/>
      <c r="G33" s="34"/>
      <c r="H33" s="34"/>
      <c r="I33" s="34"/>
      <c r="J33" s="34"/>
      <c r="K33" s="34"/>
      <c r="L33" s="47"/>
      <c r="M33" s="47"/>
      <c r="N33" s="47"/>
      <c r="O33" s="47"/>
      <c r="P33" s="47"/>
    </row>
    <row r="34" spans="1:16" ht="50.25" customHeight="1">
      <c r="A34" s="21" t="s">
        <v>55</v>
      </c>
      <c r="B34" s="22" t="s">
        <v>227</v>
      </c>
      <c r="C34" s="33"/>
      <c r="D34" s="33"/>
      <c r="E34" s="33"/>
      <c r="F34" s="34"/>
      <c r="G34" s="34"/>
      <c r="H34" s="34"/>
      <c r="I34" s="34"/>
      <c r="J34" s="34"/>
      <c r="K34" s="34"/>
      <c r="L34" s="47"/>
      <c r="M34" s="47"/>
      <c r="N34" s="47"/>
      <c r="O34" s="47"/>
      <c r="P34" s="47"/>
    </row>
    <row r="35" spans="1:16" ht="45.75" customHeight="1">
      <c r="A35" s="29"/>
      <c r="B35" s="26" t="s">
        <v>228</v>
      </c>
      <c r="C35" s="33"/>
      <c r="D35" s="33"/>
      <c r="E35" s="33"/>
      <c r="F35" s="34"/>
      <c r="G35" s="34"/>
      <c r="H35" s="34"/>
      <c r="I35" s="34"/>
      <c r="J35" s="34"/>
      <c r="K35" s="34"/>
      <c r="L35" s="47"/>
      <c r="M35" s="47"/>
      <c r="N35" s="47"/>
      <c r="O35" s="47"/>
      <c r="P35" s="47"/>
    </row>
    <row r="36" spans="1:16" ht="30" customHeight="1">
      <c r="A36" s="130"/>
      <c r="B36" s="172"/>
      <c r="C36" s="37"/>
      <c r="D36" s="37"/>
      <c r="E36" s="37"/>
      <c r="F36" s="38"/>
      <c r="G36" s="38"/>
      <c r="H36" s="38"/>
      <c r="I36" s="38"/>
      <c r="J36" s="38"/>
      <c r="K36" s="38"/>
    </row>
    <row r="37" spans="1:16" ht="30" customHeight="1">
      <c r="A37" s="130"/>
      <c r="B37" s="172" t="s">
        <v>26</v>
      </c>
      <c r="C37" s="37"/>
      <c r="D37" s="37"/>
      <c r="E37" s="37"/>
      <c r="F37" s="38"/>
      <c r="G37" s="38"/>
      <c r="H37" s="38"/>
      <c r="I37" s="38"/>
      <c r="J37" s="38"/>
      <c r="K37" s="38"/>
    </row>
    <row r="38" spans="1:16" ht="30" customHeight="1">
      <c r="A38" s="130"/>
      <c r="B38" s="173" t="s">
        <v>27</v>
      </c>
      <c r="C38" s="37"/>
      <c r="D38" s="37"/>
      <c r="E38" s="37"/>
      <c r="F38" s="38"/>
      <c r="G38" s="38"/>
      <c r="H38" s="38"/>
      <c r="I38" s="38"/>
      <c r="J38" s="38"/>
      <c r="K38" s="38"/>
    </row>
    <row r="39" spans="1:16" ht="30" customHeight="1">
      <c r="A39" s="130"/>
      <c r="B39" s="36"/>
      <c r="C39" s="37"/>
      <c r="D39" s="37"/>
      <c r="E39" s="37"/>
      <c r="F39" s="38"/>
      <c r="G39" s="38"/>
      <c r="H39" s="38"/>
      <c r="I39" s="38"/>
      <c r="J39" s="38"/>
      <c r="K39" s="38"/>
    </row>
    <row r="40" spans="1:16" ht="30" customHeight="1">
      <c r="A40" s="130"/>
      <c r="B40" s="36"/>
      <c r="C40" s="37"/>
      <c r="D40" s="37"/>
      <c r="E40" s="37"/>
      <c r="F40" s="38"/>
      <c r="G40" s="38"/>
      <c r="H40" s="38"/>
      <c r="I40" s="38"/>
      <c r="J40" s="38"/>
      <c r="K40" s="38"/>
    </row>
    <row r="41" spans="1:16" ht="30" customHeight="1">
      <c r="A41" s="130"/>
      <c r="B41" s="36"/>
      <c r="C41" s="37"/>
      <c r="D41" s="37"/>
      <c r="E41" s="37"/>
      <c r="F41" s="38"/>
      <c r="G41" s="38"/>
      <c r="H41" s="38"/>
      <c r="I41" s="38"/>
      <c r="J41" s="38"/>
      <c r="K41" s="38"/>
    </row>
    <row r="42" spans="1:16" ht="30" customHeight="1">
      <c r="A42" s="130"/>
      <c r="B42" s="36"/>
      <c r="C42" s="37"/>
      <c r="D42" s="37"/>
      <c r="E42" s="37"/>
      <c r="F42" s="38"/>
      <c r="G42" s="38"/>
      <c r="H42" s="38"/>
      <c r="I42" s="38"/>
      <c r="J42" s="38"/>
      <c r="K42" s="38"/>
    </row>
    <row r="43" spans="1:16" ht="30" customHeight="1">
      <c r="A43" s="130"/>
      <c r="B43" s="36"/>
      <c r="C43" s="37"/>
      <c r="D43" s="37"/>
      <c r="E43" s="37"/>
      <c r="F43" s="38"/>
      <c r="G43" s="38"/>
      <c r="H43" s="38"/>
      <c r="I43" s="38"/>
      <c r="J43" s="38"/>
      <c r="K43" s="38"/>
    </row>
    <row r="44" spans="1:16" ht="30" customHeight="1">
      <c r="A44" s="130"/>
      <c r="B44" s="36"/>
      <c r="C44" s="37"/>
      <c r="D44" s="37"/>
      <c r="E44" s="37"/>
      <c r="F44" s="38"/>
      <c r="G44" s="38"/>
      <c r="H44" s="38"/>
      <c r="I44" s="38"/>
      <c r="J44" s="38"/>
      <c r="K44" s="38"/>
    </row>
    <row r="45" spans="1:16" ht="30" customHeight="1">
      <c r="A45" s="130"/>
      <c r="B45" s="36"/>
      <c r="C45" s="37"/>
      <c r="D45" s="37"/>
      <c r="E45" s="37"/>
      <c r="F45" s="38"/>
      <c r="G45" s="38"/>
      <c r="H45" s="38"/>
      <c r="I45" s="38"/>
      <c r="J45" s="38"/>
      <c r="K45" s="38"/>
    </row>
    <row r="46" spans="1:16" ht="30" customHeight="1">
      <c r="B46" s="1443"/>
      <c r="C46" s="1443"/>
      <c r="D46" s="1443"/>
      <c r="E46" s="1443"/>
      <c r="F46" s="1443"/>
      <c r="G46" s="1443"/>
      <c r="H46" s="1443"/>
      <c r="I46" s="137"/>
      <c r="J46" s="137"/>
      <c r="K46" s="137"/>
    </row>
    <row r="47" spans="1:16" ht="19.899999999999999" customHeight="1"/>
    <row r="48" spans="1:16" s="25" customFormat="1" ht="25.5" customHeight="1">
      <c r="A48" s="195"/>
      <c r="B48" s="60" t="s">
        <v>229</v>
      </c>
      <c r="C48" s="195"/>
      <c r="D48" s="195"/>
      <c r="E48" s="195"/>
      <c r="F48" s="59"/>
      <c r="G48" s="59"/>
      <c r="H48" s="59"/>
    </row>
    <row r="49" spans="1:8" s="133" customFormat="1" ht="25.5" customHeight="1">
      <c r="A49" s="130"/>
      <c r="B49" s="196" t="s">
        <v>230</v>
      </c>
      <c r="C49" s="130"/>
      <c r="D49" s="130"/>
      <c r="E49" s="130"/>
      <c r="F49" s="197"/>
      <c r="G49" s="197"/>
      <c r="H49" s="197"/>
    </row>
    <row r="50" spans="1:8" s="133" customFormat="1" ht="25.5" customHeight="1">
      <c r="A50" s="130"/>
      <c r="B50" s="135" t="s">
        <v>231</v>
      </c>
      <c r="C50" s="130"/>
      <c r="D50" s="130"/>
      <c r="E50" s="130"/>
      <c r="F50" s="197"/>
      <c r="G50" s="197"/>
      <c r="H50" s="197"/>
    </row>
    <row r="51" spans="1:8" s="133" customFormat="1" ht="25.5" customHeight="1">
      <c r="A51" s="130"/>
      <c r="B51" s="135" t="s">
        <v>232</v>
      </c>
      <c r="C51" s="130"/>
      <c r="D51" s="130"/>
      <c r="E51" s="130"/>
      <c r="F51" s="197"/>
      <c r="G51" s="197"/>
      <c r="H51" s="197"/>
    </row>
    <row r="52" spans="1:8" s="133" customFormat="1" ht="25.5" customHeight="1">
      <c r="A52" s="130"/>
      <c r="B52" s="135" t="s">
        <v>233</v>
      </c>
      <c r="C52" s="130"/>
      <c r="D52" s="130"/>
      <c r="E52" s="130"/>
      <c r="F52" s="197"/>
      <c r="G52" s="197"/>
      <c r="H52" s="197"/>
    </row>
    <row r="53" spans="1:8" s="133" customFormat="1" ht="25.5" customHeight="1">
      <c r="A53" s="130"/>
      <c r="B53" s="135" t="s">
        <v>234</v>
      </c>
      <c r="C53" s="130"/>
      <c r="D53" s="130"/>
      <c r="E53" s="130"/>
      <c r="F53" s="197"/>
      <c r="G53" s="197"/>
      <c r="H53" s="197"/>
    </row>
    <row r="54" spans="1:8" s="133" customFormat="1" ht="25.5" customHeight="1">
      <c r="A54" s="136"/>
      <c r="B54" s="133" t="s">
        <v>235</v>
      </c>
    </row>
    <row r="55" spans="1:8" s="133" customFormat="1" ht="25.5" customHeight="1">
      <c r="A55" s="136"/>
      <c r="B55" s="133" t="s">
        <v>236</v>
      </c>
      <c r="C55" s="136"/>
      <c r="D55" s="136"/>
      <c r="E55" s="136"/>
      <c r="F55" s="198"/>
      <c r="G55" s="198"/>
      <c r="H55" s="198"/>
    </row>
    <row r="56" spans="1:8" s="133" customFormat="1" ht="25.5" customHeight="1">
      <c r="A56" s="136"/>
      <c r="B56" s="133" t="s">
        <v>237</v>
      </c>
      <c r="C56" s="136"/>
      <c r="D56" s="136"/>
      <c r="E56" s="136"/>
      <c r="F56" s="198"/>
      <c r="G56" s="198"/>
      <c r="H56" s="198"/>
    </row>
    <row r="57" spans="1:8" s="133" customFormat="1" ht="25.5" customHeight="1">
      <c r="A57" s="136"/>
      <c r="B57" s="133" t="s">
        <v>238</v>
      </c>
      <c r="C57" s="136"/>
      <c r="D57" s="136"/>
      <c r="E57" s="136"/>
      <c r="F57" s="198"/>
      <c r="G57" s="198"/>
      <c r="H57" s="198"/>
    </row>
    <row r="58" spans="1:8" s="133" customFormat="1" ht="25.5" customHeight="1">
      <c r="A58" s="136"/>
      <c r="B58" s="133" t="s">
        <v>239</v>
      </c>
      <c r="C58" s="136"/>
      <c r="D58" s="136"/>
      <c r="E58" s="136"/>
      <c r="F58" s="198"/>
      <c r="G58" s="198"/>
      <c r="H58" s="198"/>
    </row>
    <row r="59" spans="1:8" s="133" customFormat="1" ht="25.5" customHeight="1">
      <c r="A59" s="136"/>
      <c r="B59" s="133" t="s">
        <v>240</v>
      </c>
      <c r="C59" s="136"/>
      <c r="D59" s="136"/>
      <c r="E59" s="136"/>
      <c r="F59" s="198"/>
      <c r="G59" s="198"/>
      <c r="H59" s="198"/>
    </row>
    <row r="60" spans="1:8" s="133" customFormat="1" ht="25.5" customHeight="1">
      <c r="A60" s="136"/>
      <c r="B60" s="133" t="s">
        <v>241</v>
      </c>
      <c r="C60" s="136"/>
      <c r="D60" s="136"/>
      <c r="E60" s="136"/>
      <c r="F60" s="198"/>
      <c r="G60" s="198"/>
      <c r="H60" s="198"/>
    </row>
    <row r="61" spans="1:8" s="133" customFormat="1" ht="25.5" customHeight="1">
      <c r="B61" s="133" t="s">
        <v>242</v>
      </c>
    </row>
    <row r="62" spans="1:8" s="133" customFormat="1" ht="25.5" customHeight="1">
      <c r="B62" s="133" t="s">
        <v>243</v>
      </c>
    </row>
    <row r="63" spans="1:8" s="133" customFormat="1" ht="25.5" customHeight="1">
      <c r="B63" s="133" t="s">
        <v>244</v>
      </c>
    </row>
    <row r="64" spans="1:8" s="133" customFormat="1" ht="25.5" customHeight="1">
      <c r="B64" s="133" t="s">
        <v>245</v>
      </c>
    </row>
    <row r="65" spans="1:8" s="133" customFormat="1" ht="25.5" customHeight="1">
      <c r="B65" s="133" t="s">
        <v>246</v>
      </c>
    </row>
    <row r="66" spans="1:8" s="133" customFormat="1" ht="25.5" customHeight="1">
      <c r="B66" s="133" t="s">
        <v>247</v>
      </c>
    </row>
    <row r="67" spans="1:8" s="133" customFormat="1" ht="25.5" customHeight="1">
      <c r="B67" s="133" t="s">
        <v>248</v>
      </c>
    </row>
    <row r="68" spans="1:8" s="133" customFormat="1" ht="25.5" customHeight="1">
      <c r="B68" s="133" t="s">
        <v>249</v>
      </c>
    </row>
    <row r="69" spans="1:8" s="133" customFormat="1" ht="25.5" customHeight="1">
      <c r="B69" s="133" t="s">
        <v>250</v>
      </c>
    </row>
    <row r="70" spans="1:8" s="133" customFormat="1" ht="25.5" customHeight="1">
      <c r="B70" s="133" t="s">
        <v>251</v>
      </c>
    </row>
    <row r="71" spans="1:8" s="133" customFormat="1" ht="25.5" customHeight="1">
      <c r="B71" s="133" t="s">
        <v>252</v>
      </c>
    </row>
    <row r="72" spans="1:8" s="133" customFormat="1" ht="25.5" customHeight="1">
      <c r="A72" s="136"/>
      <c r="B72" s="133" t="s">
        <v>253</v>
      </c>
      <c r="C72" s="136"/>
      <c r="D72" s="136"/>
      <c r="E72" s="136"/>
      <c r="F72" s="198"/>
      <c r="G72" s="198"/>
      <c r="H72" s="198"/>
    </row>
    <row r="73" spans="1:8" s="133" customFormat="1" ht="25.5" customHeight="1">
      <c r="B73" s="133" t="s">
        <v>254</v>
      </c>
    </row>
    <row r="74" spans="1:8" s="133" customFormat="1" ht="25.5" customHeight="1">
      <c r="B74" s="133" t="s">
        <v>255</v>
      </c>
    </row>
    <row r="75" spans="1:8" s="133" customFormat="1" ht="25.5" customHeight="1">
      <c r="B75" s="133" t="s">
        <v>256</v>
      </c>
    </row>
    <row r="76" spans="1:8" s="133" customFormat="1" ht="25.5" customHeight="1">
      <c r="B76" s="133" t="s">
        <v>257</v>
      </c>
    </row>
    <row r="77" spans="1:8" s="133" customFormat="1" ht="25.5" customHeight="1">
      <c r="B77" s="133" t="s">
        <v>258</v>
      </c>
    </row>
    <row r="78" spans="1:8" s="133" customFormat="1" ht="25.5" customHeight="1">
      <c r="B78" s="133" t="s">
        <v>259</v>
      </c>
    </row>
    <row r="79" spans="1:8" s="133" customFormat="1" ht="25.5" customHeight="1">
      <c r="B79" s="133" t="s">
        <v>260</v>
      </c>
    </row>
    <row r="80" spans="1:8" s="133" customFormat="1" ht="25.5" customHeight="1">
      <c r="B80" s="133" t="s">
        <v>261</v>
      </c>
    </row>
    <row r="81" spans="2:2" s="133" customFormat="1" ht="25.5" customHeight="1">
      <c r="B81" s="133" t="s">
        <v>262</v>
      </c>
    </row>
    <row r="82" spans="2:2" s="133" customFormat="1" ht="25.5" customHeight="1">
      <c r="B82" s="133" t="s">
        <v>263</v>
      </c>
    </row>
    <row r="83" spans="2:2" s="133" customFormat="1" ht="25.5" customHeight="1">
      <c r="B83" s="133" t="s">
        <v>264</v>
      </c>
    </row>
    <row r="84" spans="2:2" s="133" customFormat="1" ht="25.5" customHeight="1"/>
    <row r="85" spans="2:2" s="133" customFormat="1" ht="25.5" customHeight="1"/>
    <row r="86" spans="2:2" s="133" customFormat="1" ht="25.5" customHeight="1">
      <c r="B86" s="133" t="s">
        <v>265</v>
      </c>
    </row>
    <row r="87" spans="2:2" s="133" customFormat="1" ht="25.5" customHeight="1">
      <c r="B87" s="133" t="s">
        <v>266</v>
      </c>
    </row>
    <row r="88" spans="2:2" s="133" customFormat="1" ht="25.5" customHeight="1">
      <c r="B88" s="133" t="s">
        <v>267</v>
      </c>
    </row>
    <row r="89" spans="2:2" s="133" customFormat="1" ht="25.5" customHeight="1">
      <c r="B89" s="133" t="s">
        <v>268</v>
      </c>
    </row>
    <row r="90" spans="2:2" s="133" customFormat="1" ht="25.5" customHeight="1">
      <c r="B90" s="133" t="s">
        <v>269</v>
      </c>
    </row>
    <row r="91" spans="2:2" s="133" customFormat="1" ht="25.5" customHeight="1">
      <c r="B91" s="133" t="s">
        <v>270</v>
      </c>
    </row>
    <row r="92" spans="2:2" s="133" customFormat="1" ht="25.5" customHeight="1">
      <c r="B92" s="133" t="s">
        <v>271</v>
      </c>
    </row>
    <row r="93" spans="2:2" s="133" customFormat="1" ht="25.5" customHeight="1">
      <c r="B93" s="133" t="s">
        <v>272</v>
      </c>
    </row>
    <row r="94" spans="2:2" s="133" customFormat="1" ht="25.5" customHeight="1">
      <c r="B94" s="133" t="s">
        <v>273</v>
      </c>
    </row>
    <row r="95" spans="2:2" s="133" customFormat="1" ht="25.5" customHeight="1">
      <c r="B95" s="133" t="s">
        <v>274</v>
      </c>
    </row>
    <row r="96" spans="2:2" s="133" customFormat="1" ht="25.5" customHeight="1">
      <c r="B96" s="133" t="s">
        <v>275</v>
      </c>
    </row>
    <row r="97" spans="1:11" ht="19.899999999999999" customHeight="1"/>
    <row r="98" spans="1:11" ht="19.899999999999999" customHeight="1"/>
    <row r="99" spans="1:11" ht="19.899999999999999" customHeight="1"/>
    <row r="100" spans="1:11" ht="19.899999999999999" customHeight="1">
      <c r="A100" s="133"/>
      <c r="B100" s="13"/>
      <c r="C100" s="13"/>
      <c r="D100" s="13"/>
      <c r="E100" s="13"/>
      <c r="F100" s="13"/>
      <c r="G100" s="13"/>
      <c r="H100" s="13"/>
      <c r="I100" s="13"/>
      <c r="J100" s="13"/>
      <c r="K100" s="13"/>
    </row>
    <row r="101" spans="1:11" ht="19.899999999999999" customHeight="1">
      <c r="A101" s="133"/>
      <c r="B101" s="13"/>
      <c r="C101" s="13"/>
      <c r="D101" s="13"/>
      <c r="E101" s="13"/>
      <c r="F101" s="13"/>
      <c r="G101" s="13"/>
      <c r="H101" s="13"/>
      <c r="I101" s="13"/>
      <c r="J101" s="13"/>
      <c r="K101" s="13"/>
    </row>
    <row r="102" spans="1:11" ht="19.899999999999999" customHeight="1">
      <c r="A102" s="133"/>
      <c r="B102" s="13"/>
      <c r="C102" s="13"/>
      <c r="D102" s="13"/>
      <c r="E102" s="13"/>
      <c r="F102" s="13"/>
      <c r="G102" s="13"/>
      <c r="H102" s="13"/>
      <c r="I102" s="13"/>
      <c r="J102" s="13"/>
      <c r="K102" s="13"/>
    </row>
    <row r="103" spans="1:11" ht="19.899999999999999" customHeight="1">
      <c r="A103" s="133"/>
      <c r="B103" s="13"/>
      <c r="C103" s="13"/>
      <c r="D103" s="13"/>
      <c r="E103" s="13"/>
      <c r="F103" s="13"/>
      <c r="G103" s="13"/>
      <c r="H103" s="13"/>
      <c r="I103" s="13"/>
      <c r="J103" s="13"/>
      <c r="K103" s="13"/>
    </row>
    <row r="104" spans="1:11" ht="19.899999999999999" customHeight="1">
      <c r="A104" s="133"/>
      <c r="B104" s="13"/>
      <c r="C104" s="13"/>
      <c r="D104" s="13"/>
      <c r="E104" s="13"/>
      <c r="F104" s="13"/>
      <c r="G104" s="13"/>
      <c r="H104" s="13"/>
      <c r="I104" s="13"/>
      <c r="J104" s="13"/>
      <c r="K104" s="13"/>
    </row>
    <row r="105" spans="1:11" ht="19.899999999999999" customHeight="1">
      <c r="A105" s="133"/>
      <c r="B105" s="13"/>
      <c r="C105" s="13"/>
      <c r="D105" s="13"/>
      <c r="E105" s="13"/>
      <c r="F105" s="13"/>
      <c r="G105" s="13"/>
      <c r="H105" s="13"/>
      <c r="I105" s="13"/>
      <c r="J105" s="13"/>
      <c r="K105" s="13"/>
    </row>
    <row r="106" spans="1:11" ht="19.899999999999999" customHeight="1">
      <c r="A106" s="133"/>
      <c r="B106" s="13"/>
      <c r="C106" s="13"/>
      <c r="D106" s="13"/>
      <c r="E106" s="13"/>
      <c r="F106" s="13"/>
      <c r="G106" s="13"/>
      <c r="H106" s="13"/>
      <c r="I106" s="13"/>
      <c r="J106" s="13"/>
      <c r="K106" s="13"/>
    </row>
    <row r="107" spans="1:11" ht="19.899999999999999" customHeight="1">
      <c r="A107" s="133"/>
      <c r="B107" s="13"/>
      <c r="C107" s="13"/>
      <c r="D107" s="13"/>
      <c r="E107" s="13"/>
      <c r="F107" s="13"/>
      <c r="G107" s="13"/>
      <c r="H107" s="13"/>
      <c r="I107" s="13"/>
      <c r="J107" s="13"/>
      <c r="K107" s="13"/>
    </row>
    <row r="108" spans="1:11" ht="19.899999999999999" customHeight="1">
      <c r="A108" s="133"/>
      <c r="B108" s="13"/>
      <c r="C108" s="13"/>
      <c r="D108" s="13"/>
      <c r="E108" s="13"/>
      <c r="F108" s="13"/>
      <c r="G108" s="13"/>
      <c r="H108" s="13"/>
      <c r="I108" s="13"/>
      <c r="J108" s="13"/>
      <c r="K108" s="13"/>
    </row>
    <row r="109" spans="1:11" ht="19.899999999999999" customHeight="1">
      <c r="A109" s="133"/>
      <c r="B109" s="13"/>
      <c r="C109" s="13"/>
      <c r="D109" s="13"/>
      <c r="E109" s="13"/>
      <c r="F109" s="13"/>
      <c r="G109" s="13"/>
      <c r="H109" s="13"/>
      <c r="I109" s="13"/>
      <c r="J109" s="13"/>
      <c r="K109" s="13"/>
    </row>
    <row r="110" spans="1:11">
      <c r="A110" s="133"/>
      <c r="B110" s="13"/>
      <c r="C110" s="13"/>
      <c r="D110" s="13"/>
      <c r="E110" s="13"/>
      <c r="F110" s="13"/>
      <c r="G110" s="13"/>
      <c r="H110" s="13"/>
      <c r="I110" s="13"/>
      <c r="J110" s="13"/>
      <c r="K110" s="13"/>
    </row>
    <row r="111" spans="1:11">
      <c r="A111" s="133"/>
      <c r="B111" s="13"/>
      <c r="C111" s="13"/>
      <c r="D111" s="13"/>
      <c r="E111" s="13"/>
      <c r="F111" s="13"/>
      <c r="G111" s="13"/>
      <c r="H111" s="13"/>
      <c r="I111" s="13"/>
      <c r="J111" s="13"/>
      <c r="K111" s="13"/>
    </row>
    <row r="112" spans="1:11">
      <c r="A112" s="133"/>
      <c r="B112" s="13"/>
      <c r="C112" s="13"/>
      <c r="D112" s="13"/>
      <c r="E112" s="13"/>
      <c r="F112" s="13"/>
      <c r="G112" s="13"/>
      <c r="H112" s="13"/>
      <c r="I112" s="13"/>
      <c r="J112" s="13"/>
      <c r="K112" s="13"/>
    </row>
    <row r="113" spans="1:11">
      <c r="A113" s="133"/>
      <c r="B113" s="13"/>
      <c r="C113" s="13"/>
      <c r="D113" s="13"/>
      <c r="E113" s="13"/>
      <c r="F113" s="13"/>
      <c r="G113" s="13"/>
      <c r="H113" s="13"/>
      <c r="I113" s="13"/>
      <c r="J113" s="13"/>
      <c r="K113" s="13"/>
    </row>
    <row r="114" spans="1:11">
      <c r="A114" s="133"/>
      <c r="B114" s="13"/>
      <c r="C114" s="13"/>
      <c r="D114" s="13"/>
      <c r="E114" s="13"/>
      <c r="F114" s="13"/>
      <c r="G114" s="13"/>
      <c r="H114" s="13"/>
      <c r="I114" s="13"/>
      <c r="J114" s="13"/>
      <c r="K114" s="13"/>
    </row>
    <row r="115" spans="1:11">
      <c r="A115" s="133"/>
      <c r="B115" s="13"/>
      <c r="C115" s="13"/>
      <c r="D115" s="13"/>
      <c r="E115" s="13"/>
      <c r="F115" s="13"/>
      <c r="G115" s="13"/>
      <c r="H115" s="13"/>
      <c r="I115" s="13"/>
      <c r="J115" s="13"/>
      <c r="K115" s="13"/>
    </row>
    <row r="116" spans="1:11">
      <c r="A116" s="133"/>
      <c r="B116" s="13"/>
      <c r="C116" s="13"/>
      <c r="D116" s="13"/>
      <c r="E116" s="13"/>
      <c r="F116" s="13"/>
      <c r="G116" s="13"/>
      <c r="H116" s="13"/>
      <c r="I116" s="13"/>
      <c r="J116" s="13"/>
      <c r="K116" s="13"/>
    </row>
    <row r="117" spans="1:11">
      <c r="A117" s="133"/>
      <c r="B117" s="13"/>
      <c r="C117" s="13"/>
      <c r="D117" s="13"/>
      <c r="E117" s="13"/>
      <c r="F117" s="13"/>
      <c r="G117" s="13"/>
      <c r="H117" s="13"/>
      <c r="I117" s="13"/>
      <c r="J117" s="13"/>
      <c r="K117" s="13"/>
    </row>
    <row r="118" spans="1:11">
      <c r="A118" s="133"/>
      <c r="B118" s="13"/>
      <c r="C118" s="13"/>
      <c r="D118" s="13"/>
      <c r="E118" s="13"/>
      <c r="F118" s="13"/>
      <c r="G118" s="13"/>
      <c r="H118" s="13"/>
      <c r="I118" s="13"/>
      <c r="J118" s="13"/>
      <c r="K118" s="13"/>
    </row>
    <row r="119" spans="1:11">
      <c r="A119" s="133"/>
      <c r="B119" s="13"/>
      <c r="C119" s="13"/>
      <c r="D119" s="13"/>
      <c r="E119" s="13"/>
      <c r="F119" s="13"/>
      <c r="G119" s="13"/>
      <c r="H119" s="13"/>
      <c r="I119" s="13"/>
      <c r="J119" s="13"/>
      <c r="K119" s="13"/>
    </row>
    <row r="120" spans="1:11">
      <c r="A120" s="133"/>
      <c r="B120" s="13"/>
      <c r="C120" s="13"/>
      <c r="D120" s="13"/>
      <c r="E120" s="13"/>
      <c r="F120" s="13"/>
      <c r="G120" s="13"/>
      <c r="H120" s="13"/>
      <c r="I120" s="13"/>
      <c r="J120" s="13"/>
      <c r="K120" s="13"/>
    </row>
    <row r="121" spans="1:11">
      <c r="A121" s="133"/>
      <c r="B121" s="13"/>
      <c r="C121" s="13"/>
      <c r="D121" s="13"/>
      <c r="E121" s="13"/>
      <c r="F121" s="13"/>
      <c r="G121" s="13"/>
      <c r="H121" s="13"/>
      <c r="I121" s="13"/>
      <c r="J121" s="13"/>
      <c r="K121" s="13"/>
    </row>
    <row r="122" spans="1:11">
      <c r="A122" s="133"/>
      <c r="B122" s="13"/>
      <c r="C122" s="13"/>
      <c r="D122" s="13"/>
      <c r="E122" s="13"/>
      <c r="F122" s="13"/>
      <c r="G122" s="13"/>
      <c r="H122" s="13"/>
      <c r="I122" s="13"/>
      <c r="J122" s="13"/>
      <c r="K122" s="13"/>
    </row>
    <row r="123" spans="1:11">
      <c r="A123" s="133"/>
      <c r="B123" s="13"/>
      <c r="C123" s="13"/>
      <c r="D123" s="13"/>
      <c r="E123" s="13"/>
      <c r="F123" s="13"/>
      <c r="G123" s="13"/>
      <c r="H123" s="13"/>
      <c r="I123" s="13"/>
      <c r="J123" s="13"/>
      <c r="K123" s="13"/>
    </row>
    <row r="124" spans="1:11">
      <c r="A124" s="133"/>
      <c r="B124" s="13"/>
      <c r="C124" s="13"/>
      <c r="D124" s="13"/>
      <c r="E124" s="13"/>
      <c r="F124" s="13"/>
      <c r="G124" s="13"/>
      <c r="H124" s="13"/>
      <c r="I124" s="13"/>
      <c r="J124" s="13"/>
      <c r="K124" s="13"/>
    </row>
    <row r="125" spans="1:11">
      <c r="A125" s="133"/>
      <c r="B125" s="13"/>
      <c r="C125" s="13"/>
      <c r="D125" s="13"/>
      <c r="E125" s="13"/>
      <c r="F125" s="13"/>
      <c r="G125" s="13"/>
      <c r="H125" s="13"/>
      <c r="I125" s="13"/>
      <c r="J125" s="13"/>
      <c r="K125" s="13"/>
    </row>
    <row r="126" spans="1:11">
      <c r="A126" s="133"/>
      <c r="B126" s="13"/>
      <c r="C126" s="13"/>
      <c r="D126" s="13"/>
      <c r="E126" s="13"/>
      <c r="F126" s="13"/>
      <c r="G126" s="13"/>
      <c r="H126" s="13"/>
      <c r="I126" s="13"/>
      <c r="J126" s="13"/>
      <c r="K126" s="13"/>
    </row>
    <row r="127" spans="1:11">
      <c r="A127" s="133"/>
      <c r="B127" s="13"/>
      <c r="C127" s="13"/>
      <c r="D127" s="13"/>
      <c r="E127" s="13"/>
      <c r="F127" s="13"/>
      <c r="G127" s="13"/>
      <c r="H127" s="13"/>
      <c r="I127" s="13"/>
      <c r="J127" s="13"/>
      <c r="K127" s="13"/>
    </row>
    <row r="128" spans="1:11">
      <c r="A128" s="133"/>
      <c r="B128" s="13"/>
      <c r="C128" s="13"/>
      <c r="D128" s="13"/>
      <c r="E128" s="13"/>
      <c r="F128" s="13"/>
      <c r="G128" s="13"/>
      <c r="H128" s="13"/>
      <c r="I128" s="13"/>
      <c r="J128" s="13"/>
      <c r="K128" s="13"/>
    </row>
    <row r="129" spans="1:11">
      <c r="A129" s="133"/>
      <c r="B129" s="13"/>
      <c r="C129" s="13"/>
      <c r="D129" s="13"/>
      <c r="E129" s="13"/>
      <c r="F129" s="13"/>
      <c r="G129" s="13"/>
      <c r="H129" s="13"/>
      <c r="I129" s="13"/>
      <c r="J129" s="13"/>
      <c r="K129" s="13"/>
    </row>
    <row r="130" spans="1:11">
      <c r="A130" s="133"/>
      <c r="B130" s="13"/>
      <c r="C130" s="13"/>
      <c r="D130" s="13"/>
      <c r="E130" s="13"/>
      <c r="F130" s="13"/>
      <c r="G130" s="13"/>
      <c r="H130" s="13"/>
      <c r="I130" s="13"/>
      <c r="J130" s="13"/>
      <c r="K130" s="13"/>
    </row>
    <row r="131" spans="1:11">
      <c r="A131" s="133"/>
      <c r="B131" s="13"/>
      <c r="C131" s="13"/>
      <c r="D131" s="13"/>
      <c r="E131" s="13"/>
      <c r="F131" s="13"/>
      <c r="G131" s="13"/>
      <c r="H131" s="13"/>
      <c r="I131" s="13"/>
      <c r="J131" s="13"/>
      <c r="K131" s="13"/>
    </row>
    <row r="132" spans="1:11">
      <c r="A132" s="133"/>
      <c r="B132" s="13"/>
      <c r="C132" s="13"/>
      <c r="D132" s="13"/>
      <c r="E132" s="13"/>
      <c r="F132" s="13"/>
      <c r="G132" s="13"/>
      <c r="H132" s="13"/>
      <c r="I132" s="13"/>
      <c r="J132" s="13"/>
      <c r="K132" s="13"/>
    </row>
    <row r="133" spans="1:11">
      <c r="A133" s="133"/>
      <c r="B133" s="13"/>
      <c r="C133" s="13"/>
      <c r="D133" s="13"/>
      <c r="E133" s="13"/>
      <c r="F133" s="13"/>
      <c r="G133" s="13"/>
      <c r="H133" s="13"/>
      <c r="I133" s="13"/>
      <c r="J133" s="13"/>
      <c r="K133" s="13"/>
    </row>
    <row r="134" spans="1:11">
      <c r="A134" s="133"/>
      <c r="B134" s="13"/>
      <c r="C134" s="13"/>
      <c r="D134" s="13"/>
      <c r="E134" s="13"/>
      <c r="F134" s="13"/>
      <c r="G134" s="13"/>
      <c r="H134" s="13"/>
      <c r="I134" s="13"/>
      <c r="J134" s="13"/>
      <c r="K134" s="13"/>
    </row>
    <row r="135" spans="1:11">
      <c r="A135" s="133"/>
      <c r="B135" s="13"/>
      <c r="C135" s="13"/>
      <c r="D135" s="13"/>
      <c r="E135" s="13"/>
      <c r="F135" s="13"/>
      <c r="G135" s="13"/>
      <c r="H135" s="13"/>
      <c r="I135" s="13"/>
      <c r="J135" s="13"/>
      <c r="K135" s="13"/>
    </row>
    <row r="136" spans="1:11">
      <c r="A136" s="133"/>
      <c r="B136" s="13"/>
      <c r="C136" s="13"/>
      <c r="D136" s="13"/>
      <c r="E136" s="13"/>
      <c r="F136" s="13"/>
      <c r="G136" s="13"/>
      <c r="H136" s="13"/>
      <c r="I136" s="13"/>
      <c r="J136" s="13"/>
      <c r="K136" s="13"/>
    </row>
    <row r="137" spans="1:11">
      <c r="A137" s="133"/>
      <c r="B137" s="13"/>
      <c r="C137" s="13"/>
      <c r="D137" s="13"/>
      <c r="E137" s="13"/>
      <c r="F137" s="13"/>
      <c r="G137" s="13"/>
      <c r="H137" s="13"/>
      <c r="I137" s="13"/>
      <c r="J137" s="13"/>
      <c r="K137" s="13"/>
    </row>
    <row r="138" spans="1:11">
      <c r="A138" s="133"/>
      <c r="B138" s="13"/>
      <c r="C138" s="13"/>
      <c r="D138" s="13"/>
      <c r="E138" s="13"/>
      <c r="F138" s="13"/>
      <c r="G138" s="13"/>
      <c r="H138" s="13"/>
      <c r="I138" s="13"/>
      <c r="J138" s="13"/>
      <c r="K138" s="13"/>
    </row>
    <row r="139" spans="1:11">
      <c r="A139" s="133"/>
      <c r="B139" s="13"/>
      <c r="C139" s="13"/>
      <c r="D139" s="13"/>
      <c r="E139" s="13"/>
      <c r="F139" s="13"/>
      <c r="G139" s="13"/>
      <c r="H139" s="13"/>
      <c r="I139" s="13"/>
      <c r="J139" s="13"/>
      <c r="K139" s="13"/>
    </row>
    <row r="140" spans="1:11">
      <c r="A140" s="133"/>
      <c r="B140" s="13"/>
      <c r="C140" s="13"/>
      <c r="D140" s="13"/>
      <c r="E140" s="13"/>
      <c r="F140" s="13"/>
      <c r="G140" s="13"/>
      <c r="H140" s="13"/>
      <c r="I140" s="13"/>
      <c r="J140" s="13"/>
      <c r="K140" s="13"/>
    </row>
    <row r="141" spans="1:11">
      <c r="A141" s="133"/>
      <c r="B141" s="13"/>
      <c r="C141" s="13"/>
      <c r="D141" s="13"/>
      <c r="E141" s="13"/>
      <c r="F141" s="13"/>
      <c r="G141" s="13"/>
      <c r="H141" s="13"/>
      <c r="I141" s="13"/>
      <c r="J141" s="13"/>
      <c r="K141" s="13"/>
    </row>
    <row r="142" spans="1:11">
      <c r="A142" s="133"/>
      <c r="B142" s="13"/>
      <c r="C142" s="13"/>
      <c r="D142" s="13"/>
      <c r="E142" s="13"/>
      <c r="F142" s="13"/>
      <c r="G142" s="13"/>
      <c r="H142" s="13"/>
      <c r="I142" s="13"/>
      <c r="J142" s="13"/>
      <c r="K142" s="13"/>
    </row>
    <row r="143" spans="1:11">
      <c r="A143" s="133"/>
      <c r="B143" s="13"/>
      <c r="C143" s="13"/>
      <c r="D143" s="13"/>
      <c r="E143" s="13"/>
      <c r="F143" s="13"/>
      <c r="G143" s="13"/>
      <c r="H143" s="13"/>
      <c r="I143" s="13"/>
      <c r="J143" s="13"/>
      <c r="K143" s="13"/>
    </row>
    <row r="144" spans="1:11">
      <c r="A144" s="133"/>
      <c r="B144" s="13"/>
      <c r="C144" s="13"/>
      <c r="D144" s="13"/>
      <c r="E144" s="13"/>
      <c r="F144" s="13"/>
      <c r="G144" s="13"/>
      <c r="H144" s="13"/>
      <c r="I144" s="13"/>
      <c r="J144" s="13"/>
      <c r="K144" s="13"/>
    </row>
    <row r="145" spans="1:11">
      <c r="A145" s="133"/>
      <c r="B145" s="13"/>
      <c r="C145" s="13"/>
      <c r="D145" s="13"/>
      <c r="E145" s="13"/>
      <c r="F145" s="13"/>
      <c r="G145" s="13"/>
      <c r="H145" s="13"/>
      <c r="I145" s="13"/>
      <c r="J145" s="13"/>
      <c r="K145" s="13"/>
    </row>
    <row r="146" spans="1:11">
      <c r="A146" s="133"/>
      <c r="B146" s="13"/>
      <c r="C146" s="13"/>
      <c r="D146" s="13"/>
      <c r="E146" s="13"/>
      <c r="F146" s="13"/>
      <c r="G146" s="13"/>
      <c r="H146" s="13"/>
      <c r="I146" s="13"/>
      <c r="J146" s="13"/>
      <c r="K146" s="13"/>
    </row>
    <row r="147" spans="1:11">
      <c r="A147" s="133"/>
      <c r="B147" s="13"/>
      <c r="C147" s="13"/>
      <c r="D147" s="13"/>
      <c r="E147" s="13"/>
      <c r="F147" s="13"/>
      <c r="G147" s="13"/>
      <c r="H147" s="13"/>
      <c r="I147" s="13"/>
      <c r="J147" s="13"/>
      <c r="K147" s="13"/>
    </row>
    <row r="148" spans="1:11">
      <c r="A148" s="133"/>
      <c r="B148" s="13"/>
      <c r="C148" s="13"/>
      <c r="D148" s="13"/>
      <c r="E148" s="13"/>
      <c r="F148" s="13"/>
      <c r="G148" s="13"/>
      <c r="H148" s="13"/>
      <c r="I148" s="13"/>
      <c r="J148" s="13"/>
      <c r="K148" s="13"/>
    </row>
    <row r="149" spans="1:11">
      <c r="A149" s="133"/>
      <c r="B149" s="13"/>
      <c r="C149" s="13"/>
      <c r="D149" s="13"/>
      <c r="E149" s="13"/>
      <c r="F149" s="13"/>
      <c r="G149" s="13"/>
      <c r="H149" s="13"/>
      <c r="I149" s="13"/>
      <c r="J149" s="13"/>
      <c r="K149" s="13"/>
    </row>
    <row r="150" spans="1:11">
      <c r="A150" s="133"/>
      <c r="B150" s="13"/>
      <c r="C150" s="13"/>
      <c r="D150" s="13"/>
      <c r="E150" s="13"/>
      <c r="F150" s="13"/>
      <c r="G150" s="13"/>
      <c r="H150" s="13"/>
      <c r="I150" s="13"/>
      <c r="J150" s="13"/>
      <c r="K150" s="13"/>
    </row>
    <row r="151" spans="1:11">
      <c r="A151" s="133"/>
      <c r="B151" s="13"/>
      <c r="C151" s="13"/>
      <c r="D151" s="13"/>
      <c r="E151" s="13"/>
      <c r="F151" s="13"/>
      <c r="G151" s="13"/>
      <c r="H151" s="13"/>
      <c r="I151" s="13"/>
      <c r="J151" s="13"/>
      <c r="K151" s="13"/>
    </row>
    <row r="152" spans="1:11">
      <c r="A152" s="133"/>
      <c r="B152" s="13"/>
      <c r="C152" s="13"/>
      <c r="D152" s="13"/>
      <c r="E152" s="13"/>
      <c r="F152" s="13"/>
      <c r="G152" s="13"/>
      <c r="H152" s="13"/>
      <c r="I152" s="13"/>
      <c r="J152" s="13"/>
      <c r="K152" s="13"/>
    </row>
    <row r="153" spans="1:11">
      <c r="A153" s="133"/>
      <c r="B153" s="13"/>
      <c r="C153" s="13"/>
      <c r="D153" s="13"/>
      <c r="E153" s="13"/>
      <c r="F153" s="13"/>
      <c r="G153" s="13"/>
      <c r="H153" s="13"/>
      <c r="I153" s="13"/>
      <c r="J153" s="13"/>
      <c r="K153" s="13"/>
    </row>
    <row r="154" spans="1:11">
      <c r="A154" s="133"/>
      <c r="B154" s="13"/>
      <c r="C154" s="13"/>
      <c r="D154" s="13"/>
      <c r="E154" s="13"/>
      <c r="F154" s="13"/>
      <c r="G154" s="13"/>
      <c r="H154" s="13"/>
      <c r="I154" s="13"/>
      <c r="J154" s="13"/>
      <c r="K154" s="13"/>
    </row>
    <row r="155" spans="1:11">
      <c r="A155" s="133"/>
      <c r="B155" s="13"/>
      <c r="C155" s="13"/>
      <c r="D155" s="13"/>
      <c r="E155" s="13"/>
      <c r="F155" s="13"/>
      <c r="G155" s="13"/>
      <c r="H155" s="13"/>
      <c r="I155" s="13"/>
      <c r="J155" s="13"/>
      <c r="K155" s="13"/>
    </row>
    <row r="156" spans="1:11">
      <c r="A156" s="133"/>
      <c r="B156" s="13"/>
      <c r="C156" s="13"/>
      <c r="D156" s="13"/>
      <c r="E156" s="13"/>
      <c r="F156" s="13"/>
      <c r="G156" s="13"/>
      <c r="H156" s="13"/>
      <c r="I156" s="13"/>
      <c r="J156" s="13"/>
      <c r="K156" s="13"/>
    </row>
    <row r="157" spans="1:11">
      <c r="A157" s="133"/>
      <c r="B157" s="13"/>
      <c r="C157" s="13"/>
      <c r="D157" s="13"/>
      <c r="E157" s="13"/>
      <c r="F157" s="13"/>
      <c r="G157" s="13"/>
      <c r="H157" s="13"/>
      <c r="I157" s="13"/>
      <c r="J157" s="13"/>
      <c r="K157" s="13"/>
    </row>
    <row r="158" spans="1:11">
      <c r="A158" s="133"/>
      <c r="B158" s="13"/>
      <c r="C158" s="13"/>
      <c r="D158" s="13"/>
      <c r="E158" s="13"/>
      <c r="F158" s="13"/>
      <c r="G158" s="13"/>
      <c r="H158" s="13"/>
      <c r="I158" s="13"/>
      <c r="J158" s="13"/>
      <c r="K158" s="13"/>
    </row>
    <row r="159" spans="1:11">
      <c r="A159" s="133"/>
      <c r="B159" s="13"/>
      <c r="C159" s="13"/>
      <c r="D159" s="13"/>
      <c r="E159" s="13"/>
      <c r="F159" s="13"/>
      <c r="G159" s="13"/>
      <c r="H159" s="13"/>
      <c r="I159" s="13"/>
      <c r="J159" s="13"/>
      <c r="K159" s="13"/>
    </row>
    <row r="160" spans="1:11">
      <c r="A160" s="133"/>
      <c r="B160" s="13"/>
      <c r="C160" s="13"/>
      <c r="D160" s="13"/>
      <c r="E160" s="13"/>
      <c r="F160" s="13"/>
      <c r="G160" s="13"/>
      <c r="H160" s="13"/>
      <c r="I160" s="13"/>
      <c r="J160" s="13"/>
      <c r="K160" s="13"/>
    </row>
    <row r="161" spans="1:11">
      <c r="A161" s="133"/>
      <c r="B161" s="13"/>
      <c r="C161" s="13"/>
      <c r="D161" s="13"/>
      <c r="E161" s="13"/>
      <c r="F161" s="13"/>
      <c r="G161" s="13"/>
      <c r="H161" s="13"/>
      <c r="I161" s="13"/>
      <c r="J161" s="13"/>
      <c r="K161" s="13"/>
    </row>
    <row r="162" spans="1:11">
      <c r="A162" s="133"/>
      <c r="B162" s="13"/>
      <c r="C162" s="13"/>
      <c r="D162" s="13"/>
      <c r="E162" s="13"/>
      <c r="F162" s="13"/>
      <c r="G162" s="13"/>
      <c r="H162" s="13"/>
      <c r="I162" s="13"/>
      <c r="J162" s="13"/>
      <c r="K162" s="13"/>
    </row>
    <row r="163" spans="1:11">
      <c r="A163" s="133"/>
      <c r="B163" s="13"/>
      <c r="C163" s="13"/>
      <c r="D163" s="13"/>
      <c r="E163" s="13"/>
      <c r="F163" s="13"/>
      <c r="G163" s="13"/>
      <c r="H163" s="13"/>
      <c r="I163" s="13"/>
      <c r="J163" s="13"/>
      <c r="K163" s="13"/>
    </row>
    <row r="164" spans="1:11">
      <c r="A164" s="133"/>
      <c r="B164" s="13"/>
      <c r="C164" s="13"/>
      <c r="D164" s="13"/>
      <c r="E164" s="13"/>
      <c r="F164" s="13"/>
      <c r="G164" s="13"/>
      <c r="H164" s="13"/>
      <c r="I164" s="13"/>
      <c r="J164" s="13"/>
      <c r="K164" s="13"/>
    </row>
    <row r="165" spans="1:11">
      <c r="A165" s="133"/>
      <c r="B165" s="13"/>
      <c r="C165" s="13"/>
      <c r="D165" s="13"/>
      <c r="E165" s="13"/>
      <c r="F165" s="13"/>
      <c r="G165" s="13"/>
      <c r="H165" s="13"/>
      <c r="I165" s="13"/>
      <c r="J165" s="13"/>
      <c r="K165" s="13"/>
    </row>
    <row r="166" spans="1:11">
      <c r="A166" s="133"/>
      <c r="B166" s="13"/>
      <c r="C166" s="13"/>
      <c r="D166" s="13"/>
      <c r="E166" s="13"/>
      <c r="F166" s="13"/>
      <c r="G166" s="13"/>
      <c r="H166" s="13"/>
      <c r="I166" s="13"/>
      <c r="J166" s="13"/>
      <c r="K166" s="13"/>
    </row>
    <row r="167" spans="1:11">
      <c r="A167" s="133"/>
      <c r="B167" s="13"/>
      <c r="C167" s="13"/>
      <c r="D167" s="13"/>
      <c r="E167" s="13"/>
      <c r="F167" s="13"/>
      <c r="G167" s="13"/>
      <c r="H167" s="13"/>
      <c r="I167" s="13"/>
      <c r="J167" s="13"/>
      <c r="K167" s="13"/>
    </row>
    <row r="168" spans="1:11">
      <c r="A168" s="133"/>
      <c r="B168" s="13"/>
      <c r="C168" s="13"/>
      <c r="D168" s="13"/>
      <c r="E168" s="13"/>
      <c r="F168" s="13"/>
      <c r="G168" s="13"/>
      <c r="H168" s="13"/>
      <c r="I168" s="13"/>
      <c r="J168" s="13"/>
      <c r="K168" s="13"/>
    </row>
    <row r="169" spans="1:11">
      <c r="A169" s="133"/>
      <c r="B169" s="13"/>
      <c r="C169" s="13"/>
      <c r="D169" s="13"/>
      <c r="E169" s="13"/>
      <c r="F169" s="13"/>
      <c r="G169" s="13"/>
      <c r="H169" s="13"/>
      <c r="I169" s="13"/>
      <c r="J169" s="13"/>
      <c r="K169" s="13"/>
    </row>
    <row r="170" spans="1:11">
      <c r="A170" s="133"/>
      <c r="B170" s="13"/>
      <c r="C170" s="13"/>
      <c r="D170" s="13"/>
      <c r="E170" s="13"/>
      <c r="F170" s="13"/>
      <c r="G170" s="13"/>
      <c r="H170" s="13"/>
      <c r="I170" s="13"/>
      <c r="J170" s="13"/>
      <c r="K170" s="13"/>
    </row>
    <row r="171" spans="1:11">
      <c r="A171" s="133"/>
      <c r="B171" s="13"/>
      <c r="C171" s="13"/>
      <c r="D171" s="13"/>
      <c r="E171" s="13"/>
      <c r="F171" s="13"/>
      <c r="G171" s="13"/>
      <c r="H171" s="13"/>
      <c r="I171" s="13"/>
      <c r="J171" s="13"/>
      <c r="K171" s="13"/>
    </row>
    <row r="172" spans="1:11">
      <c r="A172" s="133"/>
      <c r="B172" s="13"/>
      <c r="C172" s="13"/>
      <c r="D172" s="13"/>
      <c r="E172" s="13"/>
      <c r="F172" s="13"/>
      <c r="G172" s="13"/>
      <c r="H172" s="13"/>
      <c r="I172" s="13"/>
      <c r="J172" s="13"/>
      <c r="K172" s="13"/>
    </row>
    <row r="173" spans="1:11">
      <c r="A173" s="133"/>
      <c r="B173" s="13"/>
      <c r="C173" s="13"/>
      <c r="D173" s="13"/>
      <c r="E173" s="13"/>
      <c r="F173" s="13"/>
      <c r="G173" s="13"/>
      <c r="H173" s="13"/>
      <c r="I173" s="13"/>
      <c r="J173" s="13"/>
      <c r="K173" s="13"/>
    </row>
    <row r="174" spans="1:11">
      <c r="A174" s="133"/>
      <c r="B174" s="13"/>
      <c r="C174" s="13"/>
      <c r="D174" s="13"/>
      <c r="E174" s="13"/>
      <c r="F174" s="13"/>
      <c r="G174" s="13"/>
      <c r="H174" s="13"/>
      <c r="I174" s="13"/>
      <c r="J174" s="13"/>
      <c r="K174" s="13"/>
    </row>
    <row r="175" spans="1:11">
      <c r="A175" s="133"/>
      <c r="B175" s="13"/>
      <c r="C175" s="13"/>
      <c r="D175" s="13"/>
      <c r="E175" s="13"/>
      <c r="F175" s="13"/>
      <c r="G175" s="13"/>
      <c r="H175" s="13"/>
      <c r="I175" s="13"/>
      <c r="J175" s="13"/>
      <c r="K175" s="13"/>
    </row>
    <row r="176" spans="1:11">
      <c r="A176" s="133"/>
      <c r="B176" s="13"/>
      <c r="C176" s="13"/>
      <c r="D176" s="13"/>
      <c r="E176" s="13"/>
      <c r="F176" s="13"/>
      <c r="G176" s="13"/>
      <c r="H176" s="13"/>
      <c r="I176" s="13"/>
      <c r="J176" s="13"/>
      <c r="K176" s="13"/>
    </row>
    <row r="177" spans="1:11">
      <c r="A177" s="133"/>
      <c r="B177" s="13"/>
      <c r="C177" s="13"/>
      <c r="D177" s="13"/>
      <c r="E177" s="13"/>
      <c r="F177" s="13"/>
      <c r="G177" s="13"/>
      <c r="H177" s="13"/>
      <c r="I177" s="13"/>
      <c r="J177" s="13"/>
      <c r="K177" s="13"/>
    </row>
    <row r="178" spans="1:11">
      <c r="A178" s="133"/>
      <c r="B178" s="13"/>
      <c r="C178" s="13"/>
      <c r="D178" s="13"/>
      <c r="E178" s="13"/>
      <c r="F178" s="13"/>
      <c r="G178" s="13"/>
      <c r="H178" s="13"/>
      <c r="I178" s="13"/>
      <c r="J178" s="13"/>
      <c r="K178" s="13"/>
    </row>
    <row r="179" spans="1:11">
      <c r="A179" s="133"/>
      <c r="B179" s="13"/>
      <c r="C179" s="13"/>
      <c r="D179" s="13"/>
      <c r="E179" s="13"/>
      <c r="F179" s="13"/>
      <c r="G179" s="13"/>
      <c r="H179" s="13"/>
      <c r="I179" s="13"/>
      <c r="J179" s="13"/>
      <c r="K179" s="13"/>
    </row>
    <row r="180" spans="1:11">
      <c r="A180" s="133"/>
      <c r="B180" s="13"/>
      <c r="C180" s="13"/>
      <c r="D180" s="13"/>
      <c r="E180" s="13"/>
      <c r="F180" s="13"/>
      <c r="G180" s="13"/>
      <c r="H180" s="13"/>
      <c r="I180" s="13"/>
      <c r="J180" s="13"/>
      <c r="K180" s="13"/>
    </row>
    <row r="181" spans="1:11">
      <c r="A181" s="133"/>
      <c r="B181" s="13"/>
      <c r="C181" s="13"/>
      <c r="D181" s="13"/>
      <c r="E181" s="13"/>
      <c r="F181" s="13"/>
      <c r="G181" s="13"/>
      <c r="H181" s="13"/>
      <c r="I181" s="13"/>
      <c r="J181" s="13"/>
      <c r="K181" s="13"/>
    </row>
    <row r="182" spans="1:11">
      <c r="A182" s="133"/>
      <c r="B182" s="13"/>
      <c r="C182" s="13"/>
      <c r="D182" s="13"/>
      <c r="E182" s="13"/>
      <c r="F182" s="13"/>
      <c r="G182" s="13"/>
      <c r="H182" s="13"/>
      <c r="I182" s="13"/>
      <c r="J182" s="13"/>
      <c r="K182" s="13"/>
    </row>
    <row r="183" spans="1:11">
      <c r="A183" s="133"/>
      <c r="B183" s="13"/>
      <c r="C183" s="13"/>
      <c r="D183" s="13"/>
      <c r="E183" s="13"/>
      <c r="F183" s="13"/>
      <c r="G183" s="13"/>
      <c r="H183" s="13"/>
      <c r="I183" s="13"/>
      <c r="J183" s="13"/>
      <c r="K183" s="13"/>
    </row>
    <row r="184" spans="1:11">
      <c r="A184" s="133"/>
      <c r="B184" s="13"/>
      <c r="C184" s="13"/>
      <c r="D184" s="13"/>
      <c r="E184" s="13"/>
      <c r="F184" s="13"/>
      <c r="G184" s="13"/>
      <c r="H184" s="13"/>
      <c r="I184" s="13"/>
      <c r="J184" s="13"/>
      <c r="K184" s="13"/>
    </row>
    <row r="185" spans="1:11">
      <c r="A185" s="133"/>
      <c r="B185" s="13"/>
      <c r="C185" s="13"/>
      <c r="D185" s="13"/>
      <c r="E185" s="13"/>
      <c r="F185" s="13"/>
      <c r="G185" s="13"/>
      <c r="H185" s="13"/>
      <c r="I185" s="13"/>
      <c r="J185" s="13"/>
      <c r="K185" s="13"/>
    </row>
    <row r="186" spans="1:11">
      <c r="A186" s="133"/>
      <c r="B186" s="13"/>
      <c r="C186" s="13"/>
      <c r="D186" s="13"/>
      <c r="E186" s="13"/>
      <c r="F186" s="13"/>
      <c r="G186" s="13"/>
      <c r="H186" s="13"/>
      <c r="I186" s="13"/>
      <c r="J186" s="13"/>
      <c r="K186" s="13"/>
    </row>
    <row r="187" spans="1:11">
      <c r="A187" s="133"/>
      <c r="B187" s="13"/>
      <c r="C187" s="13"/>
      <c r="D187" s="13"/>
      <c r="E187" s="13"/>
      <c r="F187" s="13"/>
      <c r="G187" s="13"/>
      <c r="H187" s="13"/>
      <c r="I187" s="13"/>
      <c r="J187" s="13"/>
      <c r="K187" s="13"/>
    </row>
    <row r="188" spans="1:11">
      <c r="A188" s="133"/>
      <c r="B188" s="13"/>
      <c r="C188" s="13"/>
      <c r="D188" s="13"/>
      <c r="E188" s="13"/>
      <c r="F188" s="13"/>
      <c r="G188" s="13"/>
      <c r="H188" s="13"/>
      <c r="I188" s="13"/>
      <c r="J188" s="13"/>
      <c r="K188" s="13"/>
    </row>
    <row r="189" spans="1:11">
      <c r="A189" s="133"/>
      <c r="B189" s="13"/>
      <c r="C189" s="13"/>
      <c r="D189" s="13"/>
      <c r="E189" s="13"/>
      <c r="F189" s="13"/>
      <c r="G189" s="13"/>
      <c r="H189" s="13"/>
      <c r="I189" s="13"/>
      <c r="J189" s="13"/>
      <c r="K189" s="13"/>
    </row>
    <row r="190" spans="1:11">
      <c r="A190" s="133"/>
      <c r="B190" s="13"/>
      <c r="C190" s="13"/>
      <c r="D190" s="13"/>
      <c r="E190" s="13"/>
      <c r="F190" s="13"/>
      <c r="G190" s="13"/>
      <c r="H190" s="13"/>
      <c r="I190" s="13"/>
      <c r="J190" s="13"/>
      <c r="K190" s="13"/>
    </row>
    <row r="191" spans="1:11">
      <c r="A191" s="133"/>
      <c r="B191" s="13"/>
      <c r="C191" s="13"/>
      <c r="D191" s="13"/>
      <c r="E191" s="13"/>
      <c r="F191" s="13"/>
      <c r="G191" s="13"/>
      <c r="H191" s="13"/>
      <c r="I191" s="13"/>
      <c r="J191" s="13"/>
      <c r="K191" s="13"/>
    </row>
    <row r="192" spans="1:11">
      <c r="A192" s="133"/>
      <c r="B192" s="13"/>
      <c r="C192" s="13"/>
      <c r="D192" s="13"/>
      <c r="E192" s="13"/>
      <c r="F192" s="13"/>
      <c r="G192" s="13"/>
      <c r="H192" s="13"/>
      <c r="I192" s="13"/>
      <c r="J192" s="13"/>
      <c r="K192" s="13"/>
    </row>
    <row r="193" spans="1:11">
      <c r="A193" s="133"/>
      <c r="B193" s="13"/>
      <c r="C193" s="13"/>
      <c r="D193" s="13"/>
      <c r="E193" s="13"/>
      <c r="F193" s="13"/>
      <c r="G193" s="13"/>
      <c r="H193" s="13"/>
      <c r="I193" s="13"/>
      <c r="J193" s="13"/>
      <c r="K193" s="13"/>
    </row>
    <row r="194" spans="1:11">
      <c r="A194" s="133"/>
      <c r="B194" s="13"/>
      <c r="C194" s="13"/>
      <c r="D194" s="13"/>
      <c r="E194" s="13"/>
      <c r="F194" s="13"/>
      <c r="G194" s="13"/>
      <c r="H194" s="13"/>
      <c r="I194" s="13"/>
      <c r="J194" s="13"/>
      <c r="K194" s="13"/>
    </row>
    <row r="195" spans="1:11">
      <c r="A195" s="133"/>
      <c r="B195" s="13"/>
      <c r="C195" s="13"/>
      <c r="D195" s="13"/>
      <c r="E195" s="13"/>
      <c r="F195" s="13"/>
      <c r="G195" s="13"/>
      <c r="H195" s="13"/>
      <c r="I195" s="13"/>
      <c r="J195" s="13"/>
      <c r="K195" s="13"/>
    </row>
    <row r="196" spans="1:11">
      <c r="A196" s="133"/>
      <c r="B196" s="13"/>
      <c r="C196" s="13"/>
      <c r="D196" s="13"/>
      <c r="E196" s="13"/>
      <c r="F196" s="13"/>
      <c r="G196" s="13"/>
      <c r="H196" s="13"/>
      <c r="I196" s="13"/>
      <c r="J196" s="13"/>
      <c r="K196" s="13"/>
    </row>
    <row r="197" spans="1:11">
      <c r="A197" s="133"/>
      <c r="B197" s="13"/>
      <c r="C197" s="13"/>
      <c r="D197" s="13"/>
      <c r="E197" s="13"/>
      <c r="F197" s="13"/>
      <c r="G197" s="13"/>
      <c r="H197" s="13"/>
      <c r="I197" s="13"/>
      <c r="J197" s="13"/>
      <c r="K197" s="13"/>
    </row>
    <row r="198" spans="1:11">
      <c r="A198" s="133"/>
      <c r="B198" s="13"/>
      <c r="C198" s="13"/>
      <c r="D198" s="13"/>
      <c r="E198" s="13"/>
      <c r="F198" s="13"/>
      <c r="G198" s="13"/>
      <c r="H198" s="13"/>
      <c r="I198" s="13"/>
      <c r="J198" s="13"/>
      <c r="K198" s="13"/>
    </row>
    <row r="199" spans="1:11">
      <c r="A199" s="133"/>
      <c r="B199" s="13"/>
      <c r="C199" s="13"/>
      <c r="D199" s="13"/>
      <c r="E199" s="13"/>
      <c r="F199" s="13"/>
      <c r="G199" s="13"/>
      <c r="H199" s="13"/>
      <c r="I199" s="13"/>
      <c r="J199" s="13"/>
      <c r="K199" s="13"/>
    </row>
    <row r="200" spans="1:11">
      <c r="A200" s="133"/>
      <c r="B200" s="13"/>
      <c r="C200" s="13"/>
      <c r="D200" s="13"/>
      <c r="E200" s="13"/>
      <c r="F200" s="13"/>
      <c r="G200" s="13"/>
      <c r="H200" s="13"/>
      <c r="I200" s="13"/>
      <c r="J200" s="13"/>
      <c r="K200" s="13"/>
    </row>
    <row r="201" spans="1:11">
      <c r="A201" s="133"/>
      <c r="B201" s="13"/>
      <c r="C201" s="13"/>
      <c r="D201" s="13"/>
      <c r="E201" s="13"/>
      <c r="F201" s="13"/>
      <c r="G201" s="13"/>
      <c r="H201" s="13"/>
      <c r="I201" s="13"/>
      <c r="J201" s="13"/>
      <c r="K201" s="13"/>
    </row>
    <row r="202" spans="1:11">
      <c r="A202" s="133"/>
      <c r="B202" s="13"/>
      <c r="C202" s="13"/>
      <c r="D202" s="13"/>
      <c r="E202" s="13"/>
      <c r="F202" s="13"/>
      <c r="G202" s="13"/>
      <c r="H202" s="13"/>
      <c r="I202" s="13"/>
      <c r="J202" s="13"/>
      <c r="K202" s="13"/>
    </row>
    <row r="203" spans="1:11">
      <c r="A203" s="133"/>
      <c r="B203" s="13"/>
      <c r="C203" s="13"/>
      <c r="D203" s="13"/>
      <c r="E203" s="13"/>
      <c r="F203" s="13"/>
      <c r="G203" s="13"/>
      <c r="H203" s="13"/>
      <c r="I203" s="13"/>
      <c r="J203" s="13"/>
      <c r="K203" s="13"/>
    </row>
    <row r="204" spans="1:11">
      <c r="A204" s="133"/>
      <c r="B204" s="13"/>
      <c r="C204" s="13"/>
      <c r="D204" s="13"/>
      <c r="E204" s="13"/>
      <c r="F204" s="13"/>
      <c r="G204" s="13"/>
      <c r="H204" s="13"/>
      <c r="I204" s="13"/>
      <c r="J204" s="13"/>
      <c r="K204" s="13"/>
    </row>
    <row r="205" spans="1:11">
      <c r="A205" s="133"/>
      <c r="B205" s="13"/>
      <c r="C205" s="13"/>
      <c r="D205" s="13"/>
      <c r="E205" s="13"/>
      <c r="F205" s="13"/>
      <c r="G205" s="13"/>
      <c r="H205" s="13"/>
      <c r="I205" s="13"/>
      <c r="J205" s="13"/>
      <c r="K205" s="13"/>
    </row>
    <row r="206" spans="1:11">
      <c r="A206" s="133"/>
      <c r="B206" s="13"/>
      <c r="C206" s="13"/>
      <c r="D206" s="13"/>
      <c r="E206" s="13"/>
      <c r="F206" s="13"/>
      <c r="G206" s="13"/>
      <c r="H206" s="13"/>
      <c r="I206" s="13"/>
      <c r="J206" s="13"/>
      <c r="K206" s="13"/>
    </row>
    <row r="207" spans="1:11">
      <c r="A207" s="133"/>
      <c r="B207" s="13"/>
      <c r="C207" s="13"/>
      <c r="D207" s="13"/>
      <c r="E207" s="13"/>
      <c r="F207" s="13"/>
      <c r="G207" s="13"/>
      <c r="H207" s="13"/>
      <c r="I207" s="13"/>
      <c r="J207" s="13"/>
      <c r="K207" s="13"/>
    </row>
    <row r="208" spans="1:11">
      <c r="A208" s="133"/>
      <c r="B208" s="13"/>
      <c r="C208" s="13"/>
      <c r="D208" s="13"/>
      <c r="E208" s="13"/>
      <c r="F208" s="13"/>
      <c r="G208" s="13"/>
      <c r="H208" s="13"/>
      <c r="I208" s="13"/>
      <c r="J208" s="13"/>
      <c r="K208" s="13"/>
    </row>
    <row r="209" spans="1:11">
      <c r="A209" s="133"/>
      <c r="B209" s="13"/>
      <c r="C209" s="13"/>
      <c r="D209" s="13"/>
      <c r="E209" s="13"/>
      <c r="F209" s="13"/>
      <c r="G209" s="13"/>
      <c r="H209" s="13"/>
      <c r="I209" s="13"/>
      <c r="J209" s="13"/>
      <c r="K209" s="13"/>
    </row>
    <row r="210" spans="1:11">
      <c r="A210" s="133"/>
      <c r="B210" s="13"/>
      <c r="C210" s="13"/>
      <c r="D210" s="13"/>
      <c r="E210" s="13"/>
      <c r="F210" s="13"/>
      <c r="G210" s="13"/>
      <c r="H210" s="13"/>
      <c r="I210" s="13"/>
      <c r="J210" s="13"/>
      <c r="K210" s="13"/>
    </row>
    <row r="211" spans="1:11">
      <c r="A211" s="133"/>
      <c r="B211" s="13"/>
      <c r="C211" s="13"/>
      <c r="D211" s="13"/>
      <c r="E211" s="13"/>
      <c r="F211" s="13"/>
      <c r="G211" s="13"/>
      <c r="H211" s="13"/>
      <c r="I211" s="13"/>
      <c r="J211" s="13"/>
      <c r="K211" s="13"/>
    </row>
    <row r="212" spans="1:11">
      <c r="A212" s="133"/>
      <c r="B212" s="13"/>
      <c r="C212" s="13"/>
      <c r="D212" s="13"/>
      <c r="E212" s="13"/>
      <c r="F212" s="13"/>
      <c r="G212" s="13"/>
      <c r="H212" s="13"/>
      <c r="I212" s="13"/>
      <c r="J212" s="13"/>
      <c r="K212" s="13"/>
    </row>
    <row r="213" spans="1:11">
      <c r="A213" s="133"/>
      <c r="B213" s="13"/>
      <c r="C213" s="13"/>
      <c r="D213" s="13"/>
      <c r="E213" s="13"/>
      <c r="F213" s="13"/>
      <c r="G213" s="13"/>
      <c r="H213" s="13"/>
      <c r="I213" s="13"/>
      <c r="J213" s="13"/>
      <c r="K213" s="13"/>
    </row>
    <row r="214" spans="1:11">
      <c r="A214" s="133"/>
      <c r="B214" s="13"/>
      <c r="C214" s="13"/>
      <c r="D214" s="13"/>
      <c r="E214" s="13"/>
      <c r="F214" s="13"/>
      <c r="G214" s="13"/>
      <c r="H214" s="13"/>
      <c r="I214" s="13"/>
      <c r="J214" s="13"/>
      <c r="K214" s="13"/>
    </row>
    <row r="215" spans="1:11">
      <c r="A215" s="133"/>
      <c r="B215" s="13"/>
      <c r="C215" s="13"/>
      <c r="D215" s="13"/>
      <c r="E215" s="13"/>
      <c r="F215" s="13"/>
      <c r="G215" s="13"/>
      <c r="H215" s="13"/>
      <c r="I215" s="13"/>
      <c r="J215" s="13"/>
      <c r="K215" s="13"/>
    </row>
    <row r="216" spans="1:11">
      <c r="A216" s="133"/>
      <c r="B216" s="13"/>
      <c r="C216" s="13"/>
      <c r="D216" s="13"/>
      <c r="E216" s="13"/>
      <c r="F216" s="13"/>
      <c r="G216" s="13"/>
      <c r="H216" s="13"/>
      <c r="I216" s="13"/>
      <c r="J216" s="13"/>
      <c r="K216" s="13"/>
    </row>
    <row r="217" spans="1:11">
      <c r="A217" s="133"/>
      <c r="B217" s="13"/>
      <c r="C217" s="13"/>
      <c r="D217" s="13"/>
      <c r="E217" s="13"/>
      <c r="F217" s="13"/>
      <c r="G217" s="13"/>
      <c r="H217" s="13"/>
      <c r="I217" s="13"/>
      <c r="J217" s="13"/>
      <c r="K217" s="13"/>
    </row>
    <row r="218" spans="1:11">
      <c r="A218" s="133"/>
      <c r="B218" s="13"/>
      <c r="C218" s="13"/>
      <c r="D218" s="13"/>
      <c r="E218" s="13"/>
      <c r="F218" s="13"/>
      <c r="G218" s="13"/>
      <c r="H218" s="13"/>
      <c r="I218" s="13"/>
      <c r="J218" s="13"/>
      <c r="K218" s="13"/>
    </row>
    <row r="219" spans="1:11">
      <c r="A219" s="133"/>
      <c r="B219" s="13"/>
      <c r="C219" s="13"/>
      <c r="D219" s="13"/>
      <c r="E219" s="13"/>
      <c r="F219" s="13"/>
      <c r="G219" s="13"/>
      <c r="H219" s="13"/>
      <c r="I219" s="13"/>
      <c r="J219" s="13"/>
      <c r="K219" s="13"/>
    </row>
    <row r="220" spans="1:11">
      <c r="A220" s="133"/>
      <c r="B220" s="13"/>
      <c r="C220" s="13"/>
      <c r="D220" s="13"/>
      <c r="E220" s="13"/>
      <c r="F220" s="13"/>
      <c r="G220" s="13"/>
      <c r="H220" s="13"/>
      <c r="I220" s="13"/>
      <c r="J220" s="13"/>
      <c r="K220" s="13"/>
    </row>
    <row r="221" spans="1:11">
      <c r="A221" s="133"/>
      <c r="B221" s="13"/>
      <c r="C221" s="13"/>
      <c r="D221" s="13"/>
      <c r="E221" s="13"/>
      <c r="F221" s="13"/>
      <c r="G221" s="13"/>
      <c r="H221" s="13"/>
      <c r="I221" s="13"/>
      <c r="J221" s="13"/>
      <c r="K221" s="13"/>
    </row>
    <row r="222" spans="1:11">
      <c r="A222" s="133"/>
      <c r="B222" s="13"/>
      <c r="C222" s="13"/>
      <c r="D222" s="13"/>
      <c r="E222" s="13"/>
      <c r="F222" s="13"/>
      <c r="G222" s="13"/>
      <c r="H222" s="13"/>
      <c r="I222" s="13"/>
      <c r="J222" s="13"/>
      <c r="K222" s="13"/>
    </row>
    <row r="223" spans="1:11">
      <c r="A223" s="133"/>
      <c r="B223" s="13"/>
      <c r="C223" s="13"/>
      <c r="D223" s="13"/>
      <c r="E223" s="13"/>
      <c r="F223" s="13"/>
      <c r="G223" s="13"/>
      <c r="H223" s="13"/>
      <c r="I223" s="13"/>
      <c r="J223" s="13"/>
      <c r="K223" s="13"/>
    </row>
    <row r="224" spans="1:11">
      <c r="A224" s="133"/>
      <c r="B224" s="13"/>
      <c r="C224" s="13"/>
      <c r="D224" s="13"/>
      <c r="E224" s="13"/>
      <c r="F224" s="13"/>
      <c r="G224" s="13"/>
      <c r="H224" s="13"/>
      <c r="I224" s="13"/>
      <c r="J224" s="13"/>
      <c r="K224" s="13"/>
    </row>
    <row r="225" spans="1:11">
      <c r="A225" s="133"/>
      <c r="B225" s="13"/>
      <c r="C225" s="13"/>
      <c r="D225" s="13"/>
      <c r="E225" s="13"/>
      <c r="F225" s="13"/>
      <c r="G225" s="13"/>
      <c r="H225" s="13"/>
      <c r="I225" s="13"/>
      <c r="J225" s="13"/>
      <c r="K225" s="13"/>
    </row>
    <row r="226" spans="1:11">
      <c r="A226" s="133"/>
      <c r="B226" s="13"/>
      <c r="C226" s="13"/>
      <c r="D226" s="13"/>
      <c r="E226" s="13"/>
      <c r="F226" s="13"/>
      <c r="G226" s="13"/>
      <c r="H226" s="13"/>
      <c r="I226" s="13"/>
      <c r="J226" s="13"/>
      <c r="K226" s="13"/>
    </row>
    <row r="227" spans="1:11">
      <c r="A227" s="133"/>
      <c r="B227" s="13"/>
      <c r="C227" s="13"/>
      <c r="D227" s="13"/>
      <c r="E227" s="13"/>
      <c r="F227" s="13"/>
      <c r="G227" s="13"/>
      <c r="H227" s="13"/>
      <c r="I227" s="13"/>
      <c r="J227" s="13"/>
      <c r="K227" s="13"/>
    </row>
    <row r="228" spans="1:11">
      <c r="A228" s="133"/>
      <c r="B228" s="13"/>
      <c r="C228" s="13"/>
      <c r="D228" s="13"/>
      <c r="E228" s="13"/>
      <c r="F228" s="13"/>
      <c r="G228" s="13"/>
      <c r="H228" s="13"/>
      <c r="I228" s="13"/>
      <c r="J228" s="13"/>
      <c r="K228" s="13"/>
    </row>
    <row r="229" spans="1:11">
      <c r="A229" s="133"/>
      <c r="B229" s="13"/>
      <c r="C229" s="13"/>
      <c r="D229" s="13"/>
      <c r="E229" s="13"/>
      <c r="F229" s="13"/>
      <c r="G229" s="13"/>
      <c r="H229" s="13"/>
      <c r="I229" s="13"/>
      <c r="J229" s="13"/>
      <c r="K229" s="13"/>
    </row>
    <row r="230" spans="1:11">
      <c r="A230" s="133"/>
      <c r="B230" s="13"/>
      <c r="C230" s="13"/>
      <c r="D230" s="13"/>
      <c r="E230" s="13"/>
      <c r="F230" s="13"/>
      <c r="G230" s="13"/>
      <c r="H230" s="13"/>
      <c r="I230" s="13"/>
      <c r="J230" s="13"/>
      <c r="K230" s="13"/>
    </row>
    <row r="231" spans="1:11">
      <c r="A231" s="133"/>
      <c r="B231" s="13"/>
      <c r="C231" s="13"/>
      <c r="D231" s="13"/>
      <c r="E231" s="13"/>
      <c r="F231" s="13"/>
      <c r="G231" s="13"/>
      <c r="H231" s="13"/>
      <c r="I231" s="13"/>
      <c r="J231" s="13"/>
      <c r="K231" s="13"/>
    </row>
    <row r="232" spans="1:11">
      <c r="A232" s="133"/>
      <c r="B232" s="13"/>
      <c r="C232" s="13"/>
      <c r="D232" s="13"/>
      <c r="E232" s="13"/>
      <c r="F232" s="13"/>
      <c r="G232" s="13"/>
      <c r="H232" s="13"/>
      <c r="I232" s="13"/>
      <c r="J232" s="13"/>
      <c r="K232" s="13"/>
    </row>
    <row r="233" spans="1:11">
      <c r="A233" s="133"/>
      <c r="B233" s="13"/>
      <c r="C233" s="13"/>
      <c r="D233" s="13"/>
      <c r="E233" s="13"/>
      <c r="F233" s="13"/>
      <c r="G233" s="13"/>
      <c r="H233" s="13"/>
      <c r="I233" s="13"/>
      <c r="J233" s="13"/>
      <c r="K233" s="13"/>
    </row>
    <row r="234" spans="1:11">
      <c r="A234" s="133"/>
      <c r="B234" s="13"/>
      <c r="C234" s="13"/>
      <c r="D234" s="13"/>
      <c r="E234" s="13"/>
      <c r="F234" s="13"/>
      <c r="G234" s="13"/>
      <c r="H234" s="13"/>
      <c r="I234" s="13"/>
      <c r="J234" s="13"/>
      <c r="K234" s="13"/>
    </row>
    <row r="235" spans="1:11">
      <c r="A235" s="133"/>
      <c r="B235" s="13"/>
      <c r="C235" s="13"/>
      <c r="D235" s="13"/>
      <c r="E235" s="13"/>
      <c r="F235" s="13"/>
      <c r="G235" s="13"/>
      <c r="H235" s="13"/>
      <c r="I235" s="13"/>
      <c r="J235" s="13"/>
      <c r="K235" s="13"/>
    </row>
    <row r="236" spans="1:11">
      <c r="A236" s="133"/>
      <c r="B236" s="13"/>
      <c r="C236" s="13"/>
      <c r="D236" s="13"/>
      <c r="E236" s="13"/>
      <c r="F236" s="13"/>
      <c r="G236" s="13"/>
      <c r="H236" s="13"/>
      <c r="I236" s="13"/>
      <c r="J236" s="13"/>
      <c r="K236" s="13"/>
    </row>
    <row r="237" spans="1:11">
      <c r="A237" s="133"/>
      <c r="B237" s="13"/>
      <c r="C237" s="13"/>
      <c r="D237" s="13"/>
      <c r="E237" s="13"/>
      <c r="F237" s="13"/>
      <c r="G237" s="13"/>
      <c r="H237" s="13"/>
      <c r="I237" s="13"/>
      <c r="J237" s="13"/>
      <c r="K237" s="13"/>
    </row>
    <row r="238" spans="1:11">
      <c r="A238" s="133"/>
      <c r="B238" s="13"/>
      <c r="C238" s="13"/>
      <c r="D238" s="13"/>
      <c r="E238" s="13"/>
      <c r="F238" s="13"/>
      <c r="G238" s="13"/>
      <c r="H238" s="13"/>
      <c r="I238" s="13"/>
      <c r="J238" s="13"/>
      <c r="K238" s="13"/>
    </row>
    <row r="239" spans="1:11">
      <c r="A239" s="133"/>
      <c r="B239" s="13"/>
      <c r="C239" s="13"/>
      <c r="D239" s="13"/>
      <c r="E239" s="13"/>
      <c r="F239" s="13"/>
      <c r="G239" s="13"/>
      <c r="H239" s="13"/>
      <c r="I239" s="13"/>
      <c r="J239" s="13"/>
      <c r="K239" s="13"/>
    </row>
    <row r="240" spans="1:11">
      <c r="A240" s="133"/>
      <c r="B240" s="13"/>
      <c r="C240" s="13"/>
      <c r="D240" s="13"/>
      <c r="E240" s="13"/>
      <c r="F240" s="13"/>
      <c r="G240" s="13"/>
      <c r="H240" s="13"/>
      <c r="I240" s="13"/>
      <c r="J240" s="13"/>
      <c r="K240" s="13"/>
    </row>
    <row r="241" spans="1:11">
      <c r="A241" s="133"/>
      <c r="B241" s="13"/>
      <c r="C241" s="13"/>
      <c r="D241" s="13"/>
      <c r="E241" s="13"/>
      <c r="F241" s="13"/>
      <c r="G241" s="13"/>
      <c r="H241" s="13"/>
      <c r="I241" s="13"/>
      <c r="J241" s="13"/>
      <c r="K241" s="13"/>
    </row>
    <row r="242" spans="1:11">
      <c r="A242" s="133"/>
      <c r="B242" s="13"/>
      <c r="C242" s="13"/>
      <c r="D242" s="13"/>
      <c r="E242" s="13"/>
      <c r="F242" s="13"/>
      <c r="G242" s="13"/>
      <c r="H242" s="13"/>
      <c r="I242" s="13"/>
      <c r="J242" s="13"/>
      <c r="K242" s="13"/>
    </row>
    <row r="243" spans="1:11">
      <c r="A243" s="133"/>
      <c r="B243" s="13"/>
      <c r="C243" s="13"/>
      <c r="D243" s="13"/>
      <c r="E243" s="13"/>
      <c r="F243" s="13"/>
      <c r="G243" s="13"/>
      <c r="H243" s="13"/>
      <c r="I243" s="13"/>
      <c r="J243" s="13"/>
      <c r="K243" s="13"/>
    </row>
    <row r="244" spans="1:11">
      <c r="A244" s="133"/>
      <c r="B244" s="13"/>
      <c r="C244" s="13"/>
      <c r="D244" s="13"/>
      <c r="E244" s="13"/>
      <c r="F244" s="13"/>
      <c r="G244" s="13"/>
      <c r="H244" s="13"/>
      <c r="I244" s="13"/>
      <c r="J244" s="13"/>
      <c r="K244" s="13"/>
    </row>
    <row r="245" spans="1:11">
      <c r="A245" s="133"/>
      <c r="B245" s="13"/>
      <c r="C245" s="13"/>
      <c r="D245" s="13"/>
      <c r="E245" s="13"/>
      <c r="F245" s="13"/>
      <c r="G245" s="13"/>
      <c r="H245" s="13"/>
      <c r="I245" s="13"/>
      <c r="J245" s="13"/>
      <c r="K245" s="13"/>
    </row>
    <row r="246" spans="1:11">
      <c r="A246" s="133"/>
      <c r="B246" s="13"/>
      <c r="C246" s="13"/>
      <c r="D246" s="13"/>
      <c r="E246" s="13"/>
      <c r="F246" s="13"/>
      <c r="G246" s="13"/>
      <c r="H246" s="13"/>
      <c r="I246" s="13"/>
      <c r="J246" s="13"/>
      <c r="K246" s="13"/>
    </row>
    <row r="247" spans="1:11">
      <c r="A247" s="133"/>
      <c r="B247" s="13"/>
      <c r="C247" s="13"/>
      <c r="D247" s="13"/>
      <c r="E247" s="13"/>
      <c r="F247" s="13"/>
      <c r="G247" s="13"/>
      <c r="H247" s="13"/>
      <c r="I247" s="13"/>
      <c r="J247" s="13"/>
      <c r="K247" s="13"/>
    </row>
    <row r="248" spans="1:11">
      <c r="A248" s="133"/>
      <c r="B248" s="13"/>
      <c r="C248" s="13"/>
      <c r="D248" s="13"/>
      <c r="E248" s="13"/>
      <c r="F248" s="13"/>
      <c r="G248" s="13"/>
      <c r="H248" s="13"/>
      <c r="I248" s="13"/>
      <c r="J248" s="13"/>
      <c r="K248" s="13"/>
    </row>
    <row r="249" spans="1:11">
      <c r="A249" s="133"/>
      <c r="B249" s="13"/>
      <c r="C249" s="13"/>
      <c r="D249" s="13"/>
      <c r="E249" s="13"/>
      <c r="F249" s="13"/>
      <c r="G249" s="13"/>
      <c r="H249" s="13"/>
      <c r="I249" s="13"/>
      <c r="J249" s="13"/>
      <c r="K249" s="13"/>
    </row>
    <row r="250" spans="1:11">
      <c r="A250" s="133"/>
      <c r="B250" s="13"/>
      <c r="C250" s="13"/>
      <c r="D250" s="13"/>
      <c r="E250" s="13"/>
      <c r="F250" s="13"/>
      <c r="G250" s="13"/>
      <c r="H250" s="13"/>
      <c r="I250" s="13"/>
      <c r="J250" s="13"/>
      <c r="K250" s="13"/>
    </row>
    <row r="251" spans="1:11">
      <c r="A251" s="133"/>
      <c r="B251" s="13"/>
      <c r="C251" s="13"/>
      <c r="D251" s="13"/>
      <c r="E251" s="13"/>
      <c r="F251" s="13"/>
      <c r="G251" s="13"/>
      <c r="H251" s="13"/>
      <c r="I251" s="13"/>
      <c r="J251" s="13"/>
      <c r="K251" s="13"/>
    </row>
    <row r="252" spans="1:11">
      <c r="A252" s="133"/>
      <c r="B252" s="13"/>
      <c r="C252" s="13"/>
      <c r="D252" s="13"/>
      <c r="E252" s="13"/>
      <c r="F252" s="13"/>
      <c r="G252" s="13"/>
      <c r="H252" s="13"/>
      <c r="I252" s="13"/>
      <c r="J252" s="13"/>
      <c r="K252" s="13"/>
    </row>
    <row r="253" spans="1:11">
      <c r="A253" s="133"/>
      <c r="B253" s="13"/>
      <c r="C253" s="13"/>
      <c r="D253" s="13"/>
      <c r="E253" s="13"/>
      <c r="F253" s="13"/>
      <c r="G253" s="13"/>
      <c r="H253" s="13"/>
      <c r="I253" s="13"/>
      <c r="J253" s="13"/>
      <c r="K253" s="13"/>
    </row>
    <row r="254" spans="1:11">
      <c r="A254" s="133"/>
      <c r="B254" s="13"/>
      <c r="C254" s="13"/>
      <c r="D254" s="13"/>
      <c r="E254" s="13"/>
      <c r="F254" s="13"/>
      <c r="G254" s="13"/>
      <c r="H254" s="13"/>
      <c r="I254" s="13"/>
      <c r="J254" s="13"/>
      <c r="K254" s="13"/>
    </row>
    <row r="255" spans="1:11">
      <c r="A255" s="133"/>
      <c r="B255" s="13"/>
      <c r="C255" s="13"/>
      <c r="D255" s="13"/>
      <c r="E255" s="13"/>
      <c r="F255" s="13"/>
      <c r="G255" s="13"/>
      <c r="H255" s="13"/>
      <c r="I255" s="13"/>
      <c r="J255" s="13"/>
      <c r="K255" s="13"/>
    </row>
    <row r="256" spans="1:11">
      <c r="A256" s="133"/>
      <c r="B256" s="13"/>
      <c r="C256" s="13"/>
      <c r="D256" s="13"/>
      <c r="E256" s="13"/>
      <c r="F256" s="13"/>
      <c r="G256" s="13"/>
      <c r="H256" s="13"/>
      <c r="I256" s="13"/>
      <c r="J256" s="13"/>
      <c r="K256" s="13"/>
    </row>
    <row r="257" spans="1:11">
      <c r="A257" s="133"/>
      <c r="B257" s="13"/>
      <c r="C257" s="13"/>
      <c r="D257" s="13"/>
      <c r="E257" s="13"/>
      <c r="F257" s="13"/>
      <c r="G257" s="13"/>
      <c r="H257" s="13"/>
      <c r="I257" s="13"/>
      <c r="J257" s="13"/>
      <c r="K257" s="13"/>
    </row>
    <row r="258" spans="1:11">
      <c r="A258" s="133"/>
      <c r="B258" s="13"/>
      <c r="C258" s="13"/>
      <c r="D258" s="13"/>
      <c r="E258" s="13"/>
      <c r="F258" s="13"/>
      <c r="G258" s="13"/>
      <c r="H258" s="13"/>
      <c r="I258" s="13"/>
      <c r="J258" s="13"/>
      <c r="K258" s="13"/>
    </row>
    <row r="259" spans="1:11">
      <c r="A259" s="133"/>
      <c r="B259" s="13"/>
      <c r="C259" s="13"/>
      <c r="D259" s="13"/>
      <c r="E259" s="13"/>
      <c r="F259" s="13"/>
      <c r="G259" s="13"/>
      <c r="H259" s="13"/>
      <c r="I259" s="13"/>
      <c r="J259" s="13"/>
      <c r="K259" s="13"/>
    </row>
    <row r="260" spans="1:11">
      <c r="A260" s="133"/>
      <c r="B260" s="13"/>
      <c r="C260" s="13"/>
      <c r="D260" s="13"/>
      <c r="E260" s="13"/>
      <c r="F260" s="13"/>
      <c r="G260" s="13"/>
      <c r="H260" s="13"/>
      <c r="I260" s="13"/>
      <c r="J260" s="13"/>
      <c r="K260" s="13"/>
    </row>
    <row r="261" spans="1:11">
      <c r="A261" s="133"/>
      <c r="B261" s="13"/>
      <c r="C261" s="13"/>
      <c r="D261" s="13"/>
      <c r="E261" s="13"/>
      <c r="F261" s="13"/>
      <c r="G261" s="13"/>
      <c r="H261" s="13"/>
      <c r="I261" s="13"/>
      <c r="J261" s="13"/>
      <c r="K261" s="13"/>
    </row>
    <row r="262" spans="1:11">
      <c r="A262" s="133"/>
      <c r="B262" s="13"/>
      <c r="C262" s="13"/>
      <c r="D262" s="13"/>
      <c r="E262" s="13"/>
      <c r="F262" s="13"/>
      <c r="G262" s="13"/>
      <c r="H262" s="13"/>
      <c r="I262" s="13"/>
      <c r="J262" s="13"/>
      <c r="K262" s="13"/>
    </row>
    <row r="263" spans="1:11">
      <c r="A263" s="133"/>
      <c r="B263" s="13"/>
      <c r="C263" s="13"/>
      <c r="D263" s="13"/>
      <c r="E263" s="13"/>
      <c r="F263" s="13"/>
      <c r="G263" s="13"/>
      <c r="H263" s="13"/>
      <c r="I263" s="13"/>
      <c r="J263" s="13"/>
      <c r="K263" s="13"/>
    </row>
    <row r="264" spans="1:11">
      <c r="A264" s="133"/>
      <c r="B264" s="13"/>
      <c r="C264" s="13"/>
      <c r="D264" s="13"/>
      <c r="E264" s="13"/>
      <c r="F264" s="13"/>
      <c r="G264" s="13"/>
      <c r="H264" s="13"/>
      <c r="I264" s="13"/>
      <c r="J264" s="13"/>
      <c r="K264" s="13"/>
    </row>
    <row r="265" spans="1:11">
      <c r="A265" s="133"/>
      <c r="B265" s="13"/>
      <c r="C265" s="13"/>
      <c r="D265" s="13"/>
      <c r="E265" s="13"/>
      <c r="F265" s="13"/>
      <c r="G265" s="13"/>
      <c r="H265" s="13"/>
      <c r="I265" s="13"/>
      <c r="J265" s="13"/>
      <c r="K265" s="13"/>
    </row>
    <row r="266" spans="1:11">
      <c r="A266" s="133"/>
      <c r="B266" s="13"/>
      <c r="C266" s="13"/>
      <c r="D266" s="13"/>
      <c r="E266" s="13"/>
      <c r="F266" s="13"/>
      <c r="G266" s="13"/>
      <c r="H266" s="13"/>
      <c r="I266" s="13"/>
      <c r="J266" s="13"/>
      <c r="K266" s="13"/>
    </row>
    <row r="267" spans="1:11">
      <c r="A267" s="133"/>
      <c r="B267" s="13"/>
      <c r="C267" s="13"/>
      <c r="D267" s="13"/>
      <c r="E267" s="13"/>
      <c r="F267" s="13"/>
      <c r="G267" s="13"/>
      <c r="H267" s="13"/>
      <c r="I267" s="13"/>
      <c r="J267" s="13"/>
      <c r="K267" s="13"/>
    </row>
    <row r="268" spans="1:11">
      <c r="A268" s="133"/>
      <c r="B268" s="13"/>
      <c r="C268" s="13"/>
      <c r="D268" s="13"/>
      <c r="E268" s="13"/>
      <c r="F268" s="13"/>
      <c r="G268" s="13"/>
      <c r="H268" s="13"/>
      <c r="I268" s="13"/>
      <c r="J268" s="13"/>
      <c r="K268" s="13"/>
    </row>
    <row r="269" spans="1:11">
      <c r="A269" s="133"/>
      <c r="B269" s="13"/>
      <c r="C269" s="13"/>
      <c r="D269" s="13"/>
      <c r="E269" s="13"/>
      <c r="F269" s="13"/>
      <c r="G269" s="13"/>
      <c r="H269" s="13"/>
      <c r="I269" s="13"/>
      <c r="J269" s="13"/>
      <c r="K269" s="13"/>
    </row>
    <row r="270" spans="1:11">
      <c r="A270" s="133"/>
      <c r="B270" s="13"/>
      <c r="C270" s="13"/>
      <c r="D270" s="13"/>
      <c r="E270" s="13"/>
      <c r="F270" s="13"/>
      <c r="G270" s="13"/>
      <c r="H270" s="13"/>
      <c r="I270" s="13"/>
      <c r="J270" s="13"/>
      <c r="K270" s="13"/>
    </row>
    <row r="271" spans="1:11">
      <c r="A271" s="133"/>
      <c r="B271" s="13"/>
      <c r="C271" s="13"/>
      <c r="D271" s="13"/>
      <c r="E271" s="13"/>
      <c r="F271" s="13"/>
      <c r="G271" s="13"/>
      <c r="H271" s="13"/>
      <c r="I271" s="13"/>
      <c r="J271" s="13"/>
      <c r="K271" s="13"/>
    </row>
    <row r="272" spans="1:11">
      <c r="A272" s="133"/>
      <c r="B272" s="13"/>
      <c r="C272" s="13"/>
      <c r="D272" s="13"/>
      <c r="E272" s="13"/>
      <c r="F272" s="13"/>
      <c r="G272" s="13"/>
      <c r="H272" s="13"/>
      <c r="I272" s="13"/>
      <c r="J272" s="13"/>
      <c r="K272" s="13"/>
    </row>
    <row r="273" spans="1:11">
      <c r="A273" s="133"/>
      <c r="B273" s="13"/>
      <c r="C273" s="13"/>
      <c r="D273" s="13"/>
      <c r="E273" s="13"/>
      <c r="F273" s="13"/>
      <c r="G273" s="13"/>
      <c r="H273" s="13"/>
      <c r="I273" s="13"/>
      <c r="J273" s="13"/>
      <c r="K273" s="13"/>
    </row>
    <row r="274" spans="1:11">
      <c r="A274" s="133"/>
      <c r="B274" s="13"/>
      <c r="C274" s="13"/>
      <c r="D274" s="13"/>
      <c r="E274" s="13"/>
      <c r="F274" s="13"/>
      <c r="G274" s="13"/>
      <c r="H274" s="13"/>
      <c r="I274" s="13"/>
      <c r="J274" s="13"/>
      <c r="K274" s="13"/>
    </row>
    <row r="275" spans="1:11">
      <c r="A275" s="133"/>
      <c r="B275" s="13"/>
      <c r="C275" s="13"/>
      <c r="D275" s="13"/>
      <c r="E275" s="13"/>
      <c r="F275" s="13"/>
      <c r="G275" s="13"/>
      <c r="H275" s="13"/>
      <c r="I275" s="13"/>
      <c r="J275" s="13"/>
      <c r="K275" s="13"/>
    </row>
    <row r="276" spans="1:11">
      <c r="A276" s="133"/>
      <c r="B276" s="13"/>
      <c r="C276" s="13"/>
      <c r="D276" s="13"/>
      <c r="E276" s="13"/>
      <c r="F276" s="13"/>
      <c r="G276" s="13"/>
      <c r="H276" s="13"/>
      <c r="I276" s="13"/>
      <c r="J276" s="13"/>
      <c r="K276" s="13"/>
    </row>
    <row r="277" spans="1:11">
      <c r="A277" s="133"/>
      <c r="B277" s="13"/>
      <c r="C277" s="13"/>
      <c r="D277" s="13"/>
      <c r="E277" s="13"/>
      <c r="F277" s="13"/>
      <c r="G277" s="13"/>
      <c r="H277" s="13"/>
      <c r="I277" s="13"/>
      <c r="J277" s="13"/>
      <c r="K277" s="13"/>
    </row>
    <row r="278" spans="1:11">
      <c r="A278" s="133"/>
      <c r="B278" s="13"/>
      <c r="C278" s="13"/>
      <c r="D278" s="13"/>
      <c r="E278" s="13"/>
      <c r="F278" s="13"/>
      <c r="G278" s="13"/>
      <c r="H278" s="13"/>
      <c r="I278" s="13"/>
      <c r="J278" s="13"/>
      <c r="K278" s="13"/>
    </row>
    <row r="279" spans="1:11">
      <c r="A279" s="133"/>
      <c r="B279" s="13"/>
      <c r="C279" s="13"/>
      <c r="D279" s="13"/>
      <c r="E279" s="13"/>
      <c r="F279" s="13"/>
      <c r="G279" s="13"/>
      <c r="H279" s="13"/>
      <c r="I279" s="13"/>
      <c r="J279" s="13"/>
      <c r="K279" s="13"/>
    </row>
    <row r="280" spans="1:11">
      <c r="A280" s="133"/>
      <c r="B280" s="13"/>
      <c r="C280" s="13"/>
      <c r="D280" s="13"/>
      <c r="E280" s="13"/>
      <c r="F280" s="13"/>
      <c r="G280" s="13"/>
      <c r="H280" s="13"/>
      <c r="I280" s="13"/>
      <c r="J280" s="13"/>
      <c r="K280" s="13"/>
    </row>
    <row r="281" spans="1:11">
      <c r="A281" s="133"/>
      <c r="B281" s="13"/>
      <c r="C281" s="13"/>
      <c r="D281" s="13"/>
      <c r="E281" s="13"/>
      <c r="F281" s="13"/>
      <c r="G281" s="13"/>
      <c r="H281" s="13"/>
      <c r="I281" s="13"/>
      <c r="J281" s="13"/>
      <c r="K281" s="13"/>
    </row>
    <row r="282" spans="1:11">
      <c r="A282" s="133"/>
      <c r="B282" s="13"/>
      <c r="C282" s="13"/>
      <c r="D282" s="13"/>
      <c r="E282" s="13"/>
      <c r="F282" s="13"/>
      <c r="G282" s="13"/>
      <c r="H282" s="13"/>
      <c r="I282" s="13"/>
      <c r="J282" s="13"/>
      <c r="K282" s="13"/>
    </row>
    <row r="283" spans="1:11">
      <c r="A283" s="133"/>
      <c r="B283" s="13"/>
      <c r="C283" s="13"/>
      <c r="D283" s="13"/>
      <c r="E283" s="13"/>
      <c r="F283" s="13"/>
      <c r="G283" s="13"/>
      <c r="H283" s="13"/>
      <c r="I283" s="13"/>
      <c r="J283" s="13"/>
      <c r="K283" s="13"/>
    </row>
    <row r="284" spans="1:11">
      <c r="A284" s="133"/>
      <c r="B284" s="13"/>
      <c r="C284" s="13"/>
      <c r="D284" s="13"/>
      <c r="E284" s="13"/>
      <c r="F284" s="13"/>
      <c r="G284" s="13"/>
      <c r="H284" s="13"/>
      <c r="I284" s="13"/>
      <c r="J284" s="13"/>
      <c r="K284" s="13"/>
    </row>
    <row r="285" spans="1:11">
      <c r="A285" s="133"/>
      <c r="B285" s="13"/>
      <c r="C285" s="13"/>
      <c r="D285" s="13"/>
      <c r="E285" s="13"/>
      <c r="F285" s="13"/>
      <c r="G285" s="13"/>
      <c r="H285" s="13"/>
      <c r="I285" s="13"/>
      <c r="J285" s="13"/>
      <c r="K285" s="13"/>
    </row>
    <row r="286" spans="1:11">
      <c r="A286" s="133"/>
      <c r="B286" s="13"/>
      <c r="C286" s="13"/>
      <c r="D286" s="13"/>
      <c r="E286" s="13"/>
      <c r="F286" s="13"/>
      <c r="G286" s="13"/>
      <c r="H286" s="13"/>
      <c r="I286" s="13"/>
      <c r="J286" s="13"/>
      <c r="K286" s="13"/>
    </row>
    <row r="287" spans="1:11">
      <c r="A287" s="133"/>
      <c r="B287" s="13"/>
      <c r="C287" s="13"/>
      <c r="D287" s="13"/>
      <c r="E287" s="13"/>
      <c r="F287" s="13"/>
      <c r="G287" s="13"/>
      <c r="H287" s="13"/>
      <c r="I287" s="13"/>
      <c r="J287" s="13"/>
      <c r="K287" s="13"/>
    </row>
    <row r="288" spans="1:11">
      <c r="A288" s="133"/>
      <c r="B288" s="13"/>
      <c r="C288" s="13"/>
      <c r="D288" s="13"/>
      <c r="E288" s="13"/>
      <c r="F288" s="13"/>
      <c r="G288" s="13"/>
      <c r="H288" s="13"/>
      <c r="I288" s="13"/>
      <c r="J288" s="13"/>
      <c r="K288" s="13"/>
    </row>
    <row r="289" spans="1:11">
      <c r="A289" s="133"/>
      <c r="B289" s="13"/>
      <c r="C289" s="13"/>
      <c r="D289" s="13"/>
      <c r="E289" s="13"/>
      <c r="F289" s="13"/>
      <c r="G289" s="13"/>
      <c r="H289" s="13"/>
      <c r="I289" s="13"/>
      <c r="J289" s="13"/>
      <c r="K289" s="13"/>
    </row>
    <row r="290" spans="1:11">
      <c r="A290" s="133"/>
      <c r="B290" s="13"/>
      <c r="C290" s="13"/>
      <c r="D290" s="13"/>
      <c r="E290" s="13"/>
      <c r="F290" s="13"/>
      <c r="G290" s="13"/>
      <c r="H290" s="13"/>
      <c r="I290" s="13"/>
      <c r="J290" s="13"/>
      <c r="K290" s="13"/>
    </row>
    <row r="291" spans="1:11">
      <c r="A291" s="133"/>
      <c r="B291" s="13"/>
      <c r="C291" s="13"/>
      <c r="D291" s="13"/>
      <c r="E291" s="13"/>
      <c r="F291" s="13"/>
      <c r="G291" s="13"/>
      <c r="H291" s="13"/>
      <c r="I291" s="13"/>
      <c r="J291" s="13"/>
      <c r="K291" s="13"/>
    </row>
    <row r="292" spans="1:11">
      <c r="A292" s="133"/>
      <c r="B292" s="13"/>
      <c r="C292" s="13"/>
      <c r="D292" s="13"/>
      <c r="E292" s="13"/>
      <c r="F292" s="13"/>
      <c r="G292" s="13"/>
      <c r="H292" s="13"/>
      <c r="I292" s="13"/>
      <c r="J292" s="13"/>
      <c r="K292" s="13"/>
    </row>
    <row r="293" spans="1:11">
      <c r="A293" s="133"/>
      <c r="B293" s="13"/>
      <c r="C293" s="13"/>
      <c r="D293" s="13"/>
      <c r="E293" s="13"/>
      <c r="F293" s="13"/>
      <c r="G293" s="13"/>
      <c r="H293" s="13"/>
      <c r="I293" s="13"/>
      <c r="J293" s="13"/>
      <c r="K293" s="13"/>
    </row>
    <row r="294" spans="1:11">
      <c r="A294" s="133"/>
      <c r="B294" s="13"/>
      <c r="C294" s="13"/>
      <c r="D294" s="13"/>
      <c r="E294" s="13"/>
      <c r="F294" s="13"/>
      <c r="G294" s="13"/>
      <c r="H294" s="13"/>
      <c r="I294" s="13"/>
      <c r="J294" s="13"/>
      <c r="K294" s="13"/>
    </row>
    <row r="295" spans="1:11">
      <c r="A295" s="133"/>
      <c r="B295" s="13"/>
      <c r="C295" s="13"/>
      <c r="D295" s="13"/>
      <c r="E295" s="13"/>
      <c r="F295" s="13"/>
      <c r="G295" s="13"/>
      <c r="H295" s="13"/>
      <c r="I295" s="13"/>
      <c r="J295" s="13"/>
      <c r="K295" s="13"/>
    </row>
    <row r="296" spans="1:11">
      <c r="A296" s="133"/>
      <c r="B296" s="13"/>
      <c r="C296" s="13"/>
      <c r="D296" s="13"/>
      <c r="E296" s="13"/>
      <c r="F296" s="13"/>
      <c r="G296" s="13"/>
      <c r="H296" s="13"/>
      <c r="I296" s="13"/>
      <c r="J296" s="13"/>
      <c r="K296" s="13"/>
    </row>
    <row r="297" spans="1:11">
      <c r="A297" s="133"/>
      <c r="B297" s="13"/>
      <c r="C297" s="13"/>
      <c r="D297" s="13"/>
      <c r="E297" s="13"/>
      <c r="F297" s="13"/>
      <c r="G297" s="13"/>
      <c r="H297" s="13"/>
      <c r="I297" s="13"/>
      <c r="J297" s="13"/>
      <c r="K297" s="13"/>
    </row>
    <row r="298" spans="1:11">
      <c r="A298" s="133"/>
      <c r="B298" s="13"/>
      <c r="C298" s="13"/>
      <c r="D298" s="13"/>
      <c r="E298" s="13"/>
      <c r="F298" s="13"/>
      <c r="G298" s="13"/>
      <c r="H298" s="13"/>
      <c r="I298" s="13"/>
      <c r="J298" s="13"/>
      <c r="K298" s="13"/>
    </row>
    <row r="299" spans="1:11">
      <c r="A299" s="133"/>
      <c r="B299" s="13"/>
      <c r="C299" s="13"/>
      <c r="D299" s="13"/>
      <c r="E299" s="13"/>
      <c r="F299" s="13"/>
      <c r="G299" s="13"/>
      <c r="H299" s="13"/>
      <c r="I299" s="13"/>
      <c r="J299" s="13"/>
      <c r="K299" s="13"/>
    </row>
    <row r="300" spans="1:11">
      <c r="A300" s="133"/>
      <c r="B300" s="13"/>
      <c r="C300" s="13"/>
      <c r="D300" s="13"/>
      <c r="E300" s="13"/>
      <c r="F300" s="13"/>
      <c r="G300" s="13"/>
      <c r="H300" s="13"/>
      <c r="I300" s="13"/>
      <c r="J300" s="13"/>
      <c r="K300" s="13"/>
    </row>
    <row r="301" spans="1:11">
      <c r="A301" s="133"/>
      <c r="B301" s="13"/>
      <c r="C301" s="13"/>
      <c r="D301" s="13"/>
      <c r="E301" s="13"/>
      <c r="F301" s="13"/>
      <c r="G301" s="13"/>
      <c r="H301" s="13"/>
      <c r="I301" s="13"/>
      <c r="J301" s="13"/>
      <c r="K301" s="13"/>
    </row>
    <row r="302" spans="1:11">
      <c r="A302" s="133"/>
      <c r="B302" s="13"/>
      <c r="C302" s="13"/>
      <c r="D302" s="13"/>
      <c r="E302" s="13"/>
      <c r="F302" s="13"/>
      <c r="G302" s="13"/>
      <c r="H302" s="13"/>
      <c r="I302" s="13"/>
      <c r="J302" s="13"/>
      <c r="K302" s="13"/>
    </row>
    <row r="303" spans="1:11">
      <c r="A303" s="133"/>
      <c r="B303" s="13"/>
      <c r="C303" s="13"/>
      <c r="D303" s="13"/>
      <c r="E303" s="13"/>
      <c r="F303" s="13"/>
      <c r="G303" s="13"/>
      <c r="H303" s="13"/>
      <c r="I303" s="13"/>
      <c r="J303" s="13"/>
      <c r="K303" s="13"/>
    </row>
    <row r="304" spans="1:11">
      <c r="A304" s="133"/>
      <c r="B304" s="13"/>
      <c r="C304" s="13"/>
      <c r="D304" s="13"/>
      <c r="E304" s="13"/>
      <c r="F304" s="13"/>
      <c r="G304" s="13"/>
      <c r="H304" s="13"/>
      <c r="I304" s="13"/>
      <c r="J304" s="13"/>
      <c r="K304" s="13"/>
    </row>
    <row r="305" spans="1:11">
      <c r="A305" s="133"/>
      <c r="B305" s="13"/>
      <c r="C305" s="13"/>
      <c r="D305" s="13"/>
      <c r="E305" s="13"/>
      <c r="F305" s="13"/>
      <c r="G305" s="13"/>
      <c r="H305" s="13"/>
      <c r="I305" s="13"/>
      <c r="J305" s="13"/>
      <c r="K305" s="13"/>
    </row>
    <row r="306" spans="1:11">
      <c r="A306" s="133"/>
      <c r="B306" s="13"/>
      <c r="C306" s="13"/>
      <c r="D306" s="13"/>
      <c r="E306" s="13"/>
      <c r="F306" s="13"/>
      <c r="G306" s="13"/>
      <c r="H306" s="13"/>
      <c r="I306" s="13"/>
      <c r="J306" s="13"/>
      <c r="K306" s="13"/>
    </row>
    <row r="307" spans="1:11">
      <c r="A307" s="133"/>
      <c r="B307" s="13"/>
      <c r="C307" s="13"/>
      <c r="D307" s="13"/>
      <c r="E307" s="13"/>
      <c r="F307" s="13"/>
      <c r="G307" s="13"/>
      <c r="H307" s="13"/>
      <c r="I307" s="13"/>
      <c r="J307" s="13"/>
      <c r="K307" s="13"/>
    </row>
    <row r="308" spans="1:11">
      <c r="A308" s="133"/>
      <c r="B308" s="13"/>
      <c r="C308" s="13"/>
      <c r="D308" s="13"/>
      <c r="E308" s="13"/>
      <c r="F308" s="13"/>
      <c r="G308" s="13"/>
      <c r="H308" s="13"/>
      <c r="I308" s="13"/>
      <c r="J308" s="13"/>
      <c r="K308" s="13"/>
    </row>
    <row r="309" spans="1:11">
      <c r="A309" s="133"/>
      <c r="B309" s="13"/>
      <c r="C309" s="13"/>
      <c r="D309" s="13"/>
      <c r="E309" s="13"/>
      <c r="F309" s="13"/>
      <c r="G309" s="13"/>
      <c r="H309" s="13"/>
      <c r="I309" s="13"/>
      <c r="J309" s="13"/>
      <c r="K309" s="13"/>
    </row>
    <row r="310" spans="1:11">
      <c r="A310" s="133"/>
      <c r="B310" s="13"/>
      <c r="C310" s="13"/>
      <c r="D310" s="13"/>
      <c r="E310" s="13"/>
      <c r="F310" s="13"/>
      <c r="G310" s="13"/>
      <c r="H310" s="13"/>
      <c r="I310" s="13"/>
      <c r="J310" s="13"/>
      <c r="K310" s="13"/>
    </row>
    <row r="311" spans="1:11">
      <c r="A311" s="133"/>
      <c r="B311" s="13"/>
      <c r="C311" s="13"/>
      <c r="D311" s="13"/>
      <c r="E311" s="13"/>
      <c r="F311" s="13"/>
      <c r="G311" s="13"/>
      <c r="H311" s="13"/>
      <c r="I311" s="13"/>
      <c r="J311" s="13"/>
      <c r="K311" s="13"/>
    </row>
    <row r="312" spans="1:11">
      <c r="A312" s="133"/>
      <c r="B312" s="13"/>
      <c r="C312" s="13"/>
      <c r="D312" s="13"/>
      <c r="E312" s="13"/>
      <c r="F312" s="13"/>
      <c r="G312" s="13"/>
      <c r="H312" s="13"/>
      <c r="I312" s="13"/>
      <c r="J312" s="13"/>
      <c r="K312" s="13"/>
    </row>
    <row r="313" spans="1:11">
      <c r="A313" s="133"/>
      <c r="B313" s="13"/>
      <c r="C313" s="13"/>
      <c r="D313" s="13"/>
      <c r="E313" s="13"/>
      <c r="F313" s="13"/>
      <c r="G313" s="13"/>
      <c r="H313" s="13"/>
      <c r="I313" s="13"/>
      <c r="J313" s="13"/>
      <c r="K313" s="13"/>
    </row>
    <row r="314" spans="1:11">
      <c r="A314" s="133"/>
      <c r="B314" s="13"/>
      <c r="C314" s="13"/>
      <c r="D314" s="13"/>
      <c r="E314" s="13"/>
      <c r="F314" s="13"/>
      <c r="G314" s="13"/>
      <c r="H314" s="13"/>
      <c r="I314" s="13"/>
      <c r="J314" s="13"/>
      <c r="K314" s="13"/>
    </row>
    <row r="315" spans="1:11">
      <c r="A315" s="133"/>
      <c r="B315" s="13"/>
      <c r="C315" s="13"/>
      <c r="D315" s="13"/>
      <c r="E315" s="13"/>
      <c r="F315" s="13"/>
      <c r="G315" s="13"/>
      <c r="H315" s="13"/>
      <c r="I315" s="13"/>
      <c r="J315" s="13"/>
      <c r="K315" s="13"/>
    </row>
    <row r="316" spans="1:11">
      <c r="A316" s="133"/>
      <c r="B316" s="13"/>
      <c r="C316" s="13"/>
      <c r="D316" s="13"/>
      <c r="E316" s="13"/>
      <c r="F316" s="13"/>
      <c r="G316" s="13"/>
      <c r="H316" s="13"/>
      <c r="I316" s="13"/>
      <c r="J316" s="13"/>
      <c r="K316" s="13"/>
    </row>
    <row r="317" spans="1:11">
      <c r="A317" s="133"/>
      <c r="B317" s="13"/>
      <c r="C317" s="13"/>
      <c r="D317" s="13"/>
      <c r="E317" s="13"/>
      <c r="F317" s="13"/>
      <c r="G317" s="13"/>
      <c r="H317" s="13"/>
      <c r="I317" s="13"/>
      <c r="J317" s="13"/>
      <c r="K317" s="13"/>
    </row>
    <row r="318" spans="1:11">
      <c r="A318" s="133"/>
      <c r="B318" s="13"/>
      <c r="C318" s="13"/>
      <c r="D318" s="13"/>
      <c r="E318" s="13"/>
      <c r="F318" s="13"/>
      <c r="G318" s="13"/>
      <c r="H318" s="13"/>
      <c r="I318" s="13"/>
      <c r="J318" s="13"/>
      <c r="K318" s="13"/>
    </row>
    <row r="319" spans="1:11">
      <c r="A319" s="133"/>
      <c r="B319" s="13"/>
      <c r="C319" s="13"/>
      <c r="D319" s="13"/>
      <c r="E319" s="13"/>
      <c r="F319" s="13"/>
      <c r="G319" s="13"/>
      <c r="H319" s="13"/>
      <c r="I319" s="13"/>
      <c r="J319" s="13"/>
      <c r="K319" s="13"/>
    </row>
    <row r="320" spans="1:11">
      <c r="A320" s="133"/>
      <c r="B320" s="13"/>
      <c r="C320" s="13"/>
      <c r="D320" s="13"/>
      <c r="E320" s="13"/>
      <c r="F320" s="13"/>
      <c r="G320" s="13"/>
      <c r="H320" s="13"/>
      <c r="I320" s="13"/>
      <c r="J320" s="13"/>
      <c r="K320" s="13"/>
    </row>
    <row r="321" spans="1:11">
      <c r="A321" s="133"/>
      <c r="B321" s="13"/>
      <c r="C321" s="13"/>
      <c r="D321" s="13"/>
      <c r="E321" s="13"/>
      <c r="F321" s="13"/>
      <c r="G321" s="13"/>
      <c r="H321" s="13"/>
      <c r="I321" s="13"/>
      <c r="J321" s="13"/>
      <c r="K321" s="13"/>
    </row>
    <row r="322" spans="1:11">
      <c r="A322" s="133"/>
      <c r="B322" s="13"/>
      <c r="C322" s="13"/>
      <c r="D322" s="13"/>
      <c r="E322" s="13"/>
      <c r="F322" s="13"/>
      <c r="G322" s="13"/>
      <c r="H322" s="13"/>
      <c r="I322" s="13"/>
      <c r="J322" s="13"/>
      <c r="K322" s="13"/>
    </row>
    <row r="323" spans="1:11">
      <c r="A323" s="133"/>
      <c r="B323" s="13"/>
      <c r="C323" s="13"/>
      <c r="D323" s="13"/>
      <c r="E323" s="13"/>
      <c r="F323" s="13"/>
      <c r="G323" s="13"/>
      <c r="H323" s="13"/>
      <c r="I323" s="13"/>
      <c r="J323" s="13"/>
      <c r="K323" s="13"/>
    </row>
    <row r="324" spans="1:11">
      <c r="A324" s="133"/>
      <c r="B324" s="13"/>
      <c r="C324" s="13"/>
      <c r="D324" s="13"/>
      <c r="E324" s="13"/>
      <c r="F324" s="13"/>
      <c r="G324" s="13"/>
      <c r="H324" s="13"/>
      <c r="I324" s="13"/>
      <c r="J324" s="13"/>
      <c r="K324" s="13"/>
    </row>
    <row r="325" spans="1:11">
      <c r="A325" s="133"/>
      <c r="B325" s="13"/>
      <c r="C325" s="13"/>
      <c r="D325" s="13"/>
      <c r="E325" s="13"/>
      <c r="F325" s="13"/>
      <c r="G325" s="13"/>
      <c r="H325" s="13"/>
      <c r="I325" s="13"/>
      <c r="J325" s="13"/>
      <c r="K325" s="13"/>
    </row>
    <row r="326" spans="1:11">
      <c r="A326" s="133"/>
      <c r="B326" s="13"/>
      <c r="C326" s="13"/>
      <c r="D326" s="13"/>
      <c r="E326" s="13"/>
      <c r="F326" s="13"/>
      <c r="G326" s="13"/>
      <c r="H326" s="13"/>
      <c r="I326" s="13"/>
      <c r="J326" s="13"/>
      <c r="K326" s="13"/>
    </row>
    <row r="327" spans="1:11">
      <c r="A327" s="133"/>
      <c r="B327" s="13"/>
      <c r="C327" s="13"/>
      <c r="D327" s="13"/>
      <c r="E327" s="13"/>
      <c r="F327" s="13"/>
      <c r="G327" s="13"/>
      <c r="H327" s="13"/>
      <c r="I327" s="13"/>
      <c r="J327" s="13"/>
      <c r="K327" s="13"/>
    </row>
    <row r="328" spans="1:11">
      <c r="A328" s="133"/>
      <c r="B328" s="13"/>
      <c r="C328" s="13"/>
      <c r="D328" s="13"/>
      <c r="E328" s="13"/>
      <c r="F328" s="13"/>
      <c r="G328" s="13"/>
      <c r="H328" s="13"/>
      <c r="I328" s="13"/>
      <c r="J328" s="13"/>
      <c r="K328" s="13"/>
    </row>
    <row r="329" spans="1:11">
      <c r="A329" s="133"/>
      <c r="B329" s="13"/>
      <c r="C329" s="13"/>
      <c r="D329" s="13"/>
      <c r="E329" s="13"/>
      <c r="F329" s="13"/>
      <c r="G329" s="13"/>
      <c r="H329" s="13"/>
      <c r="I329" s="13"/>
      <c r="J329" s="13"/>
      <c r="K329" s="13"/>
    </row>
    <row r="330" spans="1:11">
      <c r="A330" s="133"/>
      <c r="B330" s="13"/>
      <c r="C330" s="13"/>
      <c r="D330" s="13"/>
      <c r="E330" s="13"/>
      <c r="F330" s="13"/>
      <c r="G330" s="13"/>
      <c r="H330" s="13"/>
      <c r="I330" s="13"/>
      <c r="J330" s="13"/>
      <c r="K330" s="13"/>
    </row>
    <row r="331" spans="1:11">
      <c r="A331" s="133"/>
      <c r="B331" s="13"/>
      <c r="C331" s="13"/>
      <c r="D331" s="13"/>
      <c r="E331" s="13"/>
      <c r="F331" s="13"/>
      <c r="G331" s="13"/>
      <c r="H331" s="13"/>
      <c r="I331" s="13"/>
      <c r="J331" s="13"/>
      <c r="K331" s="13"/>
    </row>
    <row r="332" spans="1:11">
      <c r="A332" s="133"/>
      <c r="B332" s="13"/>
      <c r="C332" s="13"/>
      <c r="D332" s="13"/>
      <c r="E332" s="13"/>
      <c r="F332" s="13"/>
      <c r="G332" s="13"/>
      <c r="H332" s="13"/>
      <c r="I332" s="13"/>
      <c r="J332" s="13"/>
      <c r="K332" s="13"/>
    </row>
    <row r="333" spans="1:11">
      <c r="A333" s="133"/>
      <c r="B333" s="13"/>
      <c r="C333" s="13"/>
      <c r="D333" s="13"/>
      <c r="E333" s="13"/>
      <c r="F333" s="13"/>
      <c r="G333" s="13"/>
      <c r="H333" s="13"/>
      <c r="I333" s="13"/>
      <c r="J333" s="13"/>
      <c r="K333" s="13"/>
    </row>
    <row r="334" spans="1:11">
      <c r="A334" s="133"/>
      <c r="B334" s="13"/>
      <c r="C334" s="13"/>
      <c r="D334" s="13"/>
      <c r="E334" s="13"/>
      <c r="F334" s="13"/>
      <c r="G334" s="13"/>
      <c r="H334" s="13"/>
      <c r="I334" s="13"/>
      <c r="J334" s="13"/>
      <c r="K334" s="13"/>
    </row>
    <row r="335" spans="1:11">
      <c r="A335" s="133"/>
      <c r="B335" s="13"/>
      <c r="C335" s="13"/>
      <c r="D335" s="13"/>
      <c r="E335" s="13"/>
      <c r="F335" s="13"/>
      <c r="G335" s="13"/>
      <c r="H335" s="13"/>
      <c r="I335" s="13"/>
      <c r="J335" s="13"/>
      <c r="K335" s="13"/>
    </row>
    <row r="336" spans="1:11">
      <c r="A336" s="133"/>
      <c r="B336" s="13"/>
      <c r="C336" s="13"/>
      <c r="D336" s="13"/>
      <c r="E336" s="13"/>
      <c r="F336" s="13"/>
      <c r="G336" s="13"/>
      <c r="H336" s="13"/>
      <c r="I336" s="13"/>
      <c r="J336" s="13"/>
      <c r="K336" s="13"/>
    </row>
    <row r="337" spans="1:11">
      <c r="A337" s="133"/>
      <c r="B337" s="13"/>
      <c r="C337" s="13"/>
      <c r="D337" s="13"/>
      <c r="E337" s="13"/>
      <c r="F337" s="13"/>
      <c r="G337" s="13"/>
      <c r="H337" s="13"/>
      <c r="I337" s="13"/>
      <c r="J337" s="13"/>
      <c r="K337" s="13"/>
    </row>
    <row r="338" spans="1:11">
      <c r="A338" s="133"/>
      <c r="B338" s="13"/>
      <c r="C338" s="13"/>
      <c r="D338" s="13"/>
      <c r="E338" s="13"/>
      <c r="F338" s="13"/>
      <c r="G338" s="13"/>
      <c r="H338" s="13"/>
      <c r="I338" s="13"/>
      <c r="J338" s="13"/>
      <c r="K338" s="13"/>
    </row>
    <row r="339" spans="1:11">
      <c r="A339" s="133"/>
      <c r="B339" s="13"/>
      <c r="C339" s="13"/>
      <c r="D339" s="13"/>
      <c r="E339" s="13"/>
      <c r="F339" s="13"/>
      <c r="G339" s="13"/>
      <c r="H339" s="13"/>
      <c r="I339" s="13"/>
      <c r="J339" s="13"/>
      <c r="K339" s="13"/>
    </row>
    <row r="340" spans="1:11">
      <c r="A340" s="133"/>
      <c r="B340" s="13"/>
      <c r="C340" s="13"/>
      <c r="D340" s="13"/>
      <c r="E340" s="13"/>
      <c r="F340" s="13"/>
      <c r="G340" s="13"/>
      <c r="H340" s="13"/>
      <c r="I340" s="13"/>
      <c r="J340" s="13"/>
      <c r="K340" s="13"/>
    </row>
    <row r="341" spans="1:11">
      <c r="A341" s="133"/>
      <c r="B341" s="13"/>
      <c r="C341" s="13"/>
      <c r="D341" s="13"/>
      <c r="E341" s="13"/>
      <c r="F341" s="13"/>
      <c r="G341" s="13"/>
      <c r="H341" s="13"/>
      <c r="I341" s="13"/>
      <c r="J341" s="13"/>
      <c r="K341" s="13"/>
    </row>
    <row r="342" spans="1:11">
      <c r="A342" s="133"/>
      <c r="B342" s="13"/>
      <c r="C342" s="13"/>
      <c r="D342" s="13"/>
      <c r="E342" s="13"/>
      <c r="F342" s="13"/>
      <c r="G342" s="13"/>
      <c r="H342" s="13"/>
      <c r="I342" s="13"/>
      <c r="J342" s="13"/>
      <c r="K342" s="13"/>
    </row>
    <row r="343" spans="1:11">
      <c r="A343" s="133"/>
      <c r="B343" s="13"/>
      <c r="C343" s="13"/>
      <c r="D343" s="13"/>
      <c r="E343" s="13"/>
      <c r="F343" s="13"/>
      <c r="G343" s="13"/>
      <c r="H343" s="13"/>
      <c r="I343" s="13"/>
      <c r="J343" s="13"/>
      <c r="K343" s="13"/>
    </row>
    <row r="344" spans="1:11">
      <c r="A344" s="133"/>
      <c r="B344" s="13"/>
      <c r="C344" s="13"/>
      <c r="D344" s="13"/>
      <c r="E344" s="13"/>
      <c r="F344" s="13"/>
      <c r="G344" s="13"/>
      <c r="H344" s="13"/>
      <c r="I344" s="13"/>
      <c r="J344" s="13"/>
      <c r="K344" s="13"/>
    </row>
    <row r="345" spans="1:11">
      <c r="A345" s="133"/>
      <c r="B345" s="13"/>
      <c r="C345" s="13"/>
      <c r="D345" s="13"/>
      <c r="E345" s="13"/>
      <c r="F345" s="13"/>
      <c r="G345" s="13"/>
      <c r="H345" s="13"/>
      <c r="I345" s="13"/>
      <c r="J345" s="13"/>
      <c r="K345" s="13"/>
    </row>
    <row r="346" spans="1:11">
      <c r="A346" s="133"/>
      <c r="B346" s="13"/>
      <c r="C346" s="13"/>
      <c r="D346" s="13"/>
      <c r="E346" s="13"/>
      <c r="F346" s="13"/>
      <c r="G346" s="13"/>
      <c r="H346" s="13"/>
      <c r="I346" s="13"/>
      <c r="J346" s="13"/>
      <c r="K346" s="13"/>
    </row>
    <row r="347" spans="1:11">
      <c r="A347" s="133"/>
      <c r="B347" s="13"/>
      <c r="C347" s="13"/>
      <c r="D347" s="13"/>
      <c r="E347" s="13"/>
      <c r="F347" s="13"/>
      <c r="G347" s="13"/>
      <c r="H347" s="13"/>
      <c r="I347" s="13"/>
      <c r="J347" s="13"/>
      <c r="K347" s="13"/>
    </row>
    <row r="348" spans="1:11">
      <c r="A348" s="133"/>
      <c r="B348" s="13"/>
      <c r="C348" s="13"/>
      <c r="D348" s="13"/>
      <c r="E348" s="13"/>
      <c r="F348" s="13"/>
      <c r="G348" s="13"/>
      <c r="H348" s="13"/>
      <c r="I348" s="13"/>
      <c r="J348" s="13"/>
      <c r="K348" s="13"/>
    </row>
    <row r="349" spans="1:11">
      <c r="A349" s="133"/>
      <c r="B349" s="13"/>
      <c r="C349" s="13"/>
      <c r="D349" s="13"/>
      <c r="E349" s="13"/>
      <c r="F349" s="13"/>
      <c r="G349" s="13"/>
      <c r="H349" s="13"/>
      <c r="I349" s="13"/>
      <c r="J349" s="13"/>
      <c r="K349" s="13"/>
    </row>
    <row r="350" spans="1:11">
      <c r="A350" s="133"/>
      <c r="B350" s="13"/>
      <c r="C350" s="13"/>
      <c r="D350" s="13"/>
      <c r="E350" s="13"/>
      <c r="F350" s="13"/>
      <c r="G350" s="13"/>
      <c r="H350" s="13"/>
      <c r="I350" s="13"/>
      <c r="J350" s="13"/>
      <c r="K350" s="13"/>
    </row>
    <row r="351" spans="1:11">
      <c r="A351" s="133"/>
      <c r="B351" s="13"/>
      <c r="C351" s="13"/>
      <c r="D351" s="13"/>
      <c r="E351" s="13"/>
      <c r="F351" s="13"/>
      <c r="G351" s="13"/>
      <c r="H351" s="13"/>
      <c r="I351" s="13"/>
      <c r="J351" s="13"/>
      <c r="K351" s="13"/>
    </row>
    <row r="352" spans="1:11">
      <c r="A352" s="133"/>
      <c r="B352" s="13"/>
      <c r="C352" s="13"/>
      <c r="D352" s="13"/>
      <c r="E352" s="13"/>
      <c r="F352" s="13"/>
      <c r="G352" s="13"/>
      <c r="H352" s="13"/>
      <c r="I352" s="13"/>
      <c r="J352" s="13"/>
      <c r="K352" s="13"/>
    </row>
    <row r="353" spans="1:11">
      <c r="A353" s="133"/>
      <c r="B353" s="13"/>
      <c r="C353" s="13"/>
      <c r="D353" s="13"/>
      <c r="E353" s="13"/>
      <c r="F353" s="13"/>
      <c r="G353" s="13"/>
      <c r="H353" s="13"/>
      <c r="I353" s="13"/>
      <c r="J353" s="13"/>
      <c r="K353" s="13"/>
    </row>
    <row r="354" spans="1:11">
      <c r="A354" s="133"/>
      <c r="B354" s="13"/>
      <c r="C354" s="13"/>
      <c r="D354" s="13"/>
      <c r="E354" s="13"/>
      <c r="F354" s="13"/>
      <c r="G354" s="13"/>
      <c r="H354" s="13"/>
      <c r="I354" s="13"/>
      <c r="J354" s="13"/>
      <c r="K354" s="13"/>
    </row>
    <row r="355" spans="1:11">
      <c r="A355" s="133"/>
      <c r="B355" s="13"/>
      <c r="C355" s="13"/>
      <c r="D355" s="13"/>
      <c r="E355" s="13"/>
      <c r="F355" s="13"/>
      <c r="G355" s="13"/>
      <c r="H355" s="13"/>
      <c r="I355" s="13"/>
      <c r="J355" s="13"/>
      <c r="K355" s="13"/>
    </row>
    <row r="356" spans="1:11">
      <c r="A356" s="133"/>
      <c r="B356" s="13"/>
      <c r="C356" s="13"/>
      <c r="D356" s="13"/>
      <c r="E356" s="13"/>
      <c r="F356" s="13"/>
      <c r="G356" s="13"/>
      <c r="H356" s="13"/>
      <c r="I356" s="13"/>
      <c r="J356" s="13"/>
      <c r="K356" s="13"/>
    </row>
    <row r="357" spans="1:11">
      <c r="A357" s="133"/>
      <c r="B357" s="13"/>
      <c r="C357" s="13"/>
      <c r="D357" s="13"/>
      <c r="E357" s="13"/>
      <c r="F357" s="13"/>
      <c r="G357" s="13"/>
      <c r="H357" s="13"/>
      <c r="I357" s="13"/>
      <c r="J357" s="13"/>
      <c r="K357" s="13"/>
    </row>
    <row r="358" spans="1:11">
      <c r="A358" s="133"/>
      <c r="B358" s="13"/>
      <c r="C358" s="13"/>
      <c r="D358" s="13"/>
      <c r="E358" s="13"/>
      <c r="F358" s="13"/>
      <c r="G358" s="13"/>
      <c r="H358" s="13"/>
      <c r="I358" s="13"/>
      <c r="J358" s="13"/>
      <c r="K358" s="13"/>
    </row>
    <row r="359" spans="1:11">
      <c r="A359" s="133"/>
      <c r="B359" s="13"/>
      <c r="C359" s="13"/>
      <c r="D359" s="13"/>
      <c r="E359" s="13"/>
      <c r="F359" s="13"/>
      <c r="G359" s="13"/>
      <c r="H359" s="13"/>
      <c r="I359" s="13"/>
      <c r="J359" s="13"/>
      <c r="K359" s="13"/>
    </row>
    <row r="360" spans="1:11">
      <c r="A360" s="133"/>
      <c r="B360" s="13"/>
      <c r="C360" s="13"/>
      <c r="D360" s="13"/>
      <c r="E360" s="13"/>
      <c r="F360" s="13"/>
      <c r="G360" s="13"/>
      <c r="H360" s="13"/>
      <c r="I360" s="13"/>
      <c r="J360" s="13"/>
      <c r="K360" s="13"/>
    </row>
    <row r="361" spans="1:11">
      <c r="A361" s="133"/>
      <c r="B361" s="13"/>
      <c r="C361" s="13"/>
      <c r="D361" s="13"/>
      <c r="E361" s="13"/>
      <c r="F361" s="13"/>
      <c r="G361" s="13"/>
      <c r="H361" s="13"/>
      <c r="I361" s="13"/>
      <c r="J361" s="13"/>
      <c r="K361" s="13"/>
    </row>
    <row r="362" spans="1:11">
      <c r="A362" s="133"/>
      <c r="B362" s="13"/>
      <c r="C362" s="13"/>
      <c r="D362" s="13"/>
      <c r="E362" s="13"/>
      <c r="F362" s="13"/>
      <c r="G362" s="13"/>
      <c r="H362" s="13"/>
      <c r="I362" s="13"/>
      <c r="J362" s="13"/>
      <c r="K362" s="13"/>
    </row>
    <row r="363" spans="1:11">
      <c r="A363" s="133"/>
      <c r="B363" s="13"/>
      <c r="C363" s="13"/>
      <c r="D363" s="13"/>
      <c r="E363" s="13"/>
      <c r="F363" s="13"/>
      <c r="G363" s="13"/>
      <c r="H363" s="13"/>
      <c r="I363" s="13"/>
      <c r="J363" s="13"/>
      <c r="K363" s="13"/>
    </row>
    <row r="364" spans="1:11">
      <c r="A364" s="133"/>
      <c r="B364" s="13"/>
      <c r="C364" s="13"/>
      <c r="D364" s="13"/>
      <c r="E364" s="13"/>
      <c r="F364" s="13"/>
      <c r="G364" s="13"/>
      <c r="H364" s="13"/>
      <c r="I364" s="13"/>
      <c r="J364" s="13"/>
      <c r="K364" s="13"/>
    </row>
    <row r="365" spans="1:11">
      <c r="A365" s="133"/>
      <c r="B365" s="13"/>
      <c r="C365" s="13"/>
      <c r="D365" s="13"/>
      <c r="E365" s="13"/>
      <c r="F365" s="13"/>
      <c r="G365" s="13"/>
      <c r="H365" s="13"/>
      <c r="I365" s="13"/>
      <c r="J365" s="13"/>
      <c r="K365" s="13"/>
    </row>
    <row r="366" spans="1:11">
      <c r="A366" s="133"/>
      <c r="B366" s="13"/>
      <c r="C366" s="13"/>
      <c r="D366" s="13"/>
      <c r="E366" s="13"/>
      <c r="F366" s="13"/>
      <c r="G366" s="13"/>
      <c r="H366" s="13"/>
      <c r="I366" s="13"/>
      <c r="J366" s="13"/>
      <c r="K366" s="13"/>
    </row>
    <row r="367" spans="1:11">
      <c r="A367" s="133"/>
      <c r="B367" s="13"/>
      <c r="C367" s="13"/>
      <c r="D367" s="13"/>
      <c r="E367" s="13"/>
      <c r="F367" s="13"/>
      <c r="G367" s="13"/>
      <c r="H367" s="13"/>
      <c r="I367" s="13"/>
      <c r="J367" s="13"/>
      <c r="K367" s="13"/>
    </row>
    <row r="368" spans="1:11">
      <c r="A368" s="133"/>
      <c r="B368" s="13"/>
      <c r="C368" s="13"/>
      <c r="D368" s="13"/>
      <c r="E368" s="13"/>
      <c r="F368" s="13"/>
      <c r="G368" s="13"/>
      <c r="H368" s="13"/>
      <c r="I368" s="13"/>
      <c r="J368" s="13"/>
      <c r="K368" s="13"/>
    </row>
    <row r="369" spans="1:11">
      <c r="A369" s="133"/>
      <c r="B369" s="13"/>
      <c r="C369" s="13"/>
      <c r="D369" s="13"/>
      <c r="E369" s="13"/>
      <c r="F369" s="13"/>
      <c r="G369" s="13"/>
      <c r="H369" s="13"/>
      <c r="I369" s="13"/>
      <c r="J369" s="13"/>
      <c r="K369" s="13"/>
    </row>
    <row r="370" spans="1:11">
      <c r="A370" s="133"/>
      <c r="B370" s="13"/>
      <c r="C370" s="13"/>
      <c r="D370" s="13"/>
      <c r="E370" s="13"/>
      <c r="F370" s="13"/>
      <c r="G370" s="13"/>
      <c r="H370" s="13"/>
      <c r="I370" s="13"/>
      <c r="J370" s="13"/>
      <c r="K370" s="13"/>
    </row>
    <row r="371" spans="1:11">
      <c r="A371" s="133"/>
      <c r="B371" s="13"/>
      <c r="C371" s="13"/>
      <c r="D371" s="13"/>
      <c r="E371" s="13"/>
      <c r="F371" s="13"/>
      <c r="G371" s="13"/>
      <c r="H371" s="13"/>
      <c r="I371" s="13"/>
      <c r="J371" s="13"/>
      <c r="K371" s="13"/>
    </row>
    <row r="372" spans="1:11">
      <c r="A372" s="133"/>
      <c r="B372" s="13"/>
      <c r="C372" s="13"/>
      <c r="D372" s="13"/>
      <c r="E372" s="13"/>
      <c r="F372" s="13"/>
      <c r="G372" s="13"/>
      <c r="H372" s="13"/>
      <c r="I372" s="13"/>
      <c r="J372" s="13"/>
      <c r="K372" s="13"/>
    </row>
    <row r="373" spans="1:11">
      <c r="A373" s="133"/>
      <c r="B373" s="13"/>
      <c r="C373" s="13"/>
      <c r="D373" s="13"/>
      <c r="E373" s="13"/>
      <c r="F373" s="13"/>
      <c r="G373" s="13"/>
      <c r="H373" s="13"/>
      <c r="I373" s="13"/>
      <c r="J373" s="13"/>
      <c r="K373" s="13"/>
    </row>
    <row r="374" spans="1:11">
      <c r="A374" s="133"/>
      <c r="B374" s="13"/>
      <c r="C374" s="13"/>
      <c r="D374" s="13"/>
      <c r="E374" s="13"/>
      <c r="F374" s="13"/>
      <c r="G374" s="13"/>
      <c r="H374" s="13"/>
      <c r="I374" s="13"/>
      <c r="J374" s="13"/>
      <c r="K374" s="13"/>
    </row>
    <row r="375" spans="1:11">
      <c r="A375" s="133"/>
      <c r="B375" s="13"/>
      <c r="C375" s="13"/>
      <c r="D375" s="13"/>
      <c r="E375" s="13"/>
      <c r="F375" s="13"/>
      <c r="G375" s="13"/>
      <c r="H375" s="13"/>
      <c r="I375" s="13"/>
      <c r="J375" s="13"/>
      <c r="K375" s="13"/>
    </row>
    <row r="376" spans="1:11">
      <c r="A376" s="133"/>
      <c r="B376" s="13"/>
      <c r="C376" s="13"/>
      <c r="D376" s="13"/>
      <c r="E376" s="13"/>
      <c r="F376" s="13"/>
      <c r="G376" s="13"/>
      <c r="H376" s="13"/>
      <c r="I376" s="13"/>
      <c r="J376" s="13"/>
      <c r="K376" s="13"/>
    </row>
    <row r="377" spans="1:11">
      <c r="A377" s="133"/>
      <c r="B377" s="13"/>
      <c r="C377" s="13"/>
      <c r="D377" s="13"/>
      <c r="E377" s="13"/>
      <c r="F377" s="13"/>
      <c r="G377" s="13"/>
      <c r="H377" s="13"/>
      <c r="I377" s="13"/>
      <c r="J377" s="13"/>
      <c r="K377" s="13"/>
    </row>
    <row r="378" spans="1:11">
      <c r="A378" s="133"/>
      <c r="B378" s="13"/>
      <c r="C378" s="13"/>
      <c r="D378" s="13"/>
      <c r="E378" s="13"/>
      <c r="F378" s="13"/>
      <c r="G378" s="13"/>
      <c r="H378" s="13"/>
      <c r="I378" s="13"/>
      <c r="J378" s="13"/>
      <c r="K378" s="13"/>
    </row>
    <row r="379" spans="1:11">
      <c r="A379" s="133"/>
      <c r="B379" s="13"/>
      <c r="C379" s="13"/>
      <c r="D379" s="13"/>
      <c r="E379" s="13"/>
      <c r="F379" s="13"/>
      <c r="G379" s="13"/>
      <c r="H379" s="13"/>
      <c r="I379" s="13"/>
      <c r="J379" s="13"/>
      <c r="K379" s="13"/>
    </row>
    <row r="380" spans="1:11">
      <c r="A380" s="133"/>
      <c r="B380" s="13"/>
      <c r="C380" s="13"/>
      <c r="D380" s="13"/>
      <c r="E380" s="13"/>
      <c r="F380" s="13"/>
      <c r="G380" s="13"/>
      <c r="H380" s="13"/>
      <c r="I380" s="13"/>
      <c r="J380" s="13"/>
      <c r="K380" s="13"/>
    </row>
    <row r="381" spans="1:11">
      <c r="A381" s="133"/>
      <c r="B381" s="13"/>
      <c r="C381" s="13"/>
      <c r="D381" s="13"/>
      <c r="E381" s="13"/>
      <c r="F381" s="13"/>
      <c r="G381" s="13"/>
      <c r="H381" s="13"/>
      <c r="I381" s="13"/>
      <c r="J381" s="13"/>
      <c r="K381" s="13"/>
    </row>
    <row r="382" spans="1:11">
      <c r="A382" s="133"/>
      <c r="B382" s="13"/>
      <c r="C382" s="13"/>
      <c r="D382" s="13"/>
      <c r="E382" s="13"/>
      <c r="F382" s="13"/>
      <c r="G382" s="13"/>
      <c r="H382" s="13"/>
      <c r="I382" s="13"/>
      <c r="J382" s="13"/>
      <c r="K382" s="13"/>
    </row>
    <row r="383" spans="1:11">
      <c r="A383" s="133"/>
      <c r="B383" s="13"/>
      <c r="C383" s="13"/>
      <c r="D383" s="13"/>
      <c r="E383" s="13"/>
      <c r="F383" s="13"/>
      <c r="G383" s="13"/>
      <c r="H383" s="13"/>
      <c r="I383" s="13"/>
      <c r="J383" s="13"/>
      <c r="K383" s="13"/>
    </row>
    <row r="384" spans="1:11">
      <c r="A384" s="133"/>
      <c r="B384" s="13"/>
      <c r="C384" s="13"/>
      <c r="D384" s="13"/>
      <c r="E384" s="13"/>
      <c r="F384" s="13"/>
      <c r="G384" s="13"/>
      <c r="H384" s="13"/>
      <c r="I384" s="13"/>
      <c r="J384" s="13"/>
      <c r="K384" s="13"/>
    </row>
    <row r="385" spans="1:11">
      <c r="A385" s="133"/>
      <c r="B385" s="13"/>
      <c r="C385" s="13"/>
      <c r="D385" s="13"/>
      <c r="E385" s="13"/>
      <c r="F385" s="13"/>
      <c r="G385" s="13"/>
      <c r="H385" s="13"/>
      <c r="I385" s="13"/>
      <c r="J385" s="13"/>
      <c r="K385" s="13"/>
    </row>
    <row r="386" spans="1:11">
      <c r="A386" s="133"/>
      <c r="B386" s="13"/>
      <c r="C386" s="13"/>
      <c r="D386" s="13"/>
      <c r="E386" s="13"/>
      <c r="F386" s="13"/>
      <c r="G386" s="13"/>
      <c r="H386" s="13"/>
      <c r="I386" s="13"/>
      <c r="J386" s="13"/>
      <c r="K386" s="13"/>
    </row>
    <row r="387" spans="1:11">
      <c r="A387" s="133"/>
      <c r="B387" s="13"/>
      <c r="C387" s="13"/>
      <c r="D387" s="13"/>
      <c r="E387" s="13"/>
      <c r="F387" s="13"/>
      <c r="G387" s="13"/>
      <c r="H387" s="13"/>
      <c r="I387" s="13"/>
      <c r="J387" s="13"/>
      <c r="K387" s="13"/>
    </row>
    <row r="388" spans="1:11">
      <c r="A388" s="133"/>
      <c r="B388" s="13"/>
      <c r="C388" s="13"/>
      <c r="D388" s="13"/>
      <c r="E388" s="13"/>
      <c r="F388" s="13"/>
      <c r="G388" s="13"/>
      <c r="H388" s="13"/>
      <c r="I388" s="13"/>
      <c r="J388" s="13"/>
      <c r="K388" s="13"/>
    </row>
    <row r="389" spans="1:11">
      <c r="A389" s="133"/>
      <c r="B389" s="13"/>
      <c r="C389" s="13"/>
      <c r="D389" s="13"/>
      <c r="E389" s="13"/>
      <c r="F389" s="13"/>
      <c r="G389" s="13"/>
      <c r="H389" s="13"/>
      <c r="I389" s="13"/>
      <c r="J389" s="13"/>
      <c r="K389" s="13"/>
    </row>
    <row r="390" spans="1:11">
      <c r="A390" s="133"/>
      <c r="B390" s="13"/>
      <c r="C390" s="13"/>
      <c r="D390" s="13"/>
      <c r="E390" s="13"/>
      <c r="F390" s="13"/>
      <c r="G390" s="13"/>
      <c r="H390" s="13"/>
      <c r="I390" s="13"/>
      <c r="J390" s="13"/>
      <c r="K390" s="13"/>
    </row>
    <row r="391" spans="1:11">
      <c r="A391" s="133"/>
      <c r="B391" s="13"/>
      <c r="C391" s="13"/>
      <c r="D391" s="13"/>
      <c r="E391" s="13"/>
      <c r="F391" s="13"/>
      <c r="G391" s="13"/>
      <c r="H391" s="13"/>
      <c r="I391" s="13"/>
      <c r="J391" s="13"/>
      <c r="K391" s="13"/>
    </row>
    <row r="392" spans="1:11">
      <c r="A392" s="133"/>
      <c r="B392" s="13"/>
      <c r="C392" s="13"/>
      <c r="D392" s="13"/>
      <c r="E392" s="13"/>
      <c r="F392" s="13"/>
      <c r="G392" s="13"/>
      <c r="H392" s="13"/>
      <c r="I392" s="13"/>
      <c r="J392" s="13"/>
      <c r="K392" s="13"/>
    </row>
    <row r="393" spans="1:11">
      <c r="A393" s="133"/>
      <c r="B393" s="13"/>
      <c r="C393" s="13"/>
      <c r="D393" s="13"/>
      <c r="E393" s="13"/>
      <c r="F393" s="13"/>
      <c r="G393" s="13"/>
      <c r="H393" s="13"/>
      <c r="I393" s="13"/>
      <c r="J393" s="13"/>
      <c r="K393" s="13"/>
    </row>
    <row r="394" spans="1:11">
      <c r="A394" s="133"/>
      <c r="B394" s="13"/>
      <c r="C394" s="13"/>
      <c r="D394" s="13"/>
      <c r="E394" s="13"/>
      <c r="F394" s="13"/>
      <c r="G394" s="13"/>
      <c r="H394" s="13"/>
      <c r="I394" s="13"/>
      <c r="J394" s="13"/>
      <c r="K394" s="13"/>
    </row>
    <row r="395" spans="1:11">
      <c r="A395" s="133"/>
      <c r="B395" s="13"/>
      <c r="C395" s="13"/>
      <c r="D395" s="13"/>
      <c r="E395" s="13"/>
      <c r="F395" s="13"/>
      <c r="G395" s="13"/>
      <c r="H395" s="13"/>
      <c r="I395" s="13"/>
      <c r="J395" s="13"/>
      <c r="K395" s="13"/>
    </row>
    <row r="396" spans="1:11">
      <c r="A396" s="133"/>
      <c r="B396" s="13"/>
      <c r="C396" s="13"/>
      <c r="D396" s="13"/>
      <c r="E396" s="13"/>
      <c r="F396" s="13"/>
      <c r="G396" s="13"/>
      <c r="H396" s="13"/>
      <c r="I396" s="13"/>
      <c r="J396" s="13"/>
      <c r="K396" s="13"/>
    </row>
    <row r="397" spans="1:11">
      <c r="A397" s="133"/>
      <c r="B397" s="13"/>
      <c r="C397" s="13"/>
      <c r="D397" s="13"/>
      <c r="E397" s="13"/>
      <c r="F397" s="13"/>
      <c r="G397" s="13"/>
      <c r="H397" s="13"/>
      <c r="I397" s="13"/>
      <c r="J397" s="13"/>
      <c r="K397" s="13"/>
    </row>
    <row r="398" spans="1:11">
      <c r="A398" s="133"/>
      <c r="B398" s="13"/>
      <c r="C398" s="13"/>
      <c r="D398" s="13"/>
      <c r="E398" s="13"/>
      <c r="F398" s="13"/>
      <c r="G398" s="13"/>
      <c r="H398" s="13"/>
      <c r="I398" s="13"/>
      <c r="J398" s="13"/>
      <c r="K398" s="13"/>
    </row>
    <row r="399" spans="1:11">
      <c r="A399" s="133"/>
      <c r="B399" s="13"/>
      <c r="C399" s="13"/>
      <c r="D399" s="13"/>
      <c r="E399" s="13"/>
      <c r="F399" s="13"/>
      <c r="G399" s="13"/>
      <c r="H399" s="13"/>
      <c r="I399" s="13"/>
      <c r="J399" s="13"/>
      <c r="K399" s="13"/>
    </row>
    <row r="400" spans="1:11">
      <c r="A400" s="133"/>
      <c r="B400" s="13"/>
      <c r="C400" s="13"/>
      <c r="D400" s="13"/>
      <c r="E400" s="13"/>
      <c r="F400" s="13"/>
      <c r="G400" s="13"/>
      <c r="H400" s="13"/>
      <c r="I400" s="13"/>
      <c r="J400" s="13"/>
      <c r="K400" s="13"/>
    </row>
    <row r="401" spans="1:11">
      <c r="A401" s="133"/>
      <c r="B401" s="13"/>
      <c r="C401" s="13"/>
      <c r="D401" s="13"/>
      <c r="E401" s="13"/>
      <c r="F401" s="13"/>
      <c r="G401" s="13"/>
      <c r="H401" s="13"/>
      <c r="I401" s="13"/>
      <c r="J401" s="13"/>
      <c r="K401" s="13"/>
    </row>
    <row r="402" spans="1:11">
      <c r="A402" s="133"/>
      <c r="B402" s="13"/>
      <c r="C402" s="13"/>
      <c r="D402" s="13"/>
      <c r="E402" s="13"/>
      <c r="F402" s="13"/>
      <c r="G402" s="13"/>
      <c r="H402" s="13"/>
      <c r="I402" s="13"/>
      <c r="J402" s="13"/>
      <c r="K402" s="13"/>
    </row>
    <row r="403" spans="1:11">
      <c r="A403" s="133"/>
      <c r="B403" s="13"/>
      <c r="C403" s="13"/>
      <c r="D403" s="13"/>
      <c r="E403" s="13"/>
      <c r="F403" s="13"/>
      <c r="G403" s="13"/>
      <c r="H403" s="13"/>
      <c r="I403" s="13"/>
      <c r="J403" s="13"/>
      <c r="K403" s="13"/>
    </row>
    <row r="404" spans="1:11">
      <c r="A404" s="133"/>
      <c r="B404" s="13"/>
      <c r="C404" s="13"/>
      <c r="D404" s="13"/>
      <c r="E404" s="13"/>
      <c r="F404" s="13"/>
      <c r="G404" s="13"/>
      <c r="H404" s="13"/>
      <c r="I404" s="13"/>
      <c r="J404" s="13"/>
      <c r="K404" s="13"/>
    </row>
    <row r="405" spans="1:11">
      <c r="A405" s="133"/>
      <c r="B405" s="13"/>
      <c r="C405" s="13"/>
      <c r="D405" s="13"/>
      <c r="E405" s="13"/>
      <c r="F405" s="13"/>
      <c r="G405" s="13"/>
      <c r="H405" s="13"/>
      <c r="I405" s="13"/>
      <c r="J405" s="13"/>
      <c r="K405" s="13"/>
    </row>
    <row r="406" spans="1:11">
      <c r="A406" s="133"/>
      <c r="B406" s="13"/>
      <c r="C406" s="13"/>
      <c r="D406" s="13"/>
      <c r="E406" s="13"/>
      <c r="F406" s="13"/>
      <c r="G406" s="13"/>
      <c r="H406" s="13"/>
      <c r="I406" s="13"/>
      <c r="J406" s="13"/>
      <c r="K406" s="13"/>
    </row>
    <row r="407" spans="1:11">
      <c r="A407" s="133"/>
      <c r="B407" s="13"/>
      <c r="C407" s="13"/>
      <c r="D407" s="13"/>
      <c r="E407" s="13"/>
      <c r="F407" s="13"/>
      <c r="G407" s="13"/>
      <c r="H407" s="13"/>
      <c r="I407" s="13"/>
      <c r="J407" s="13"/>
      <c r="K407" s="13"/>
    </row>
    <row r="408" spans="1:11">
      <c r="A408" s="133"/>
      <c r="B408" s="13"/>
      <c r="C408" s="13"/>
      <c r="D408" s="13"/>
      <c r="E408" s="13"/>
      <c r="F408" s="13"/>
      <c r="G408" s="13"/>
      <c r="H408" s="13"/>
      <c r="I408" s="13"/>
      <c r="J408" s="13"/>
      <c r="K408" s="13"/>
    </row>
    <row r="409" spans="1:11">
      <c r="A409" s="133"/>
      <c r="B409" s="13"/>
      <c r="C409" s="13"/>
      <c r="D409" s="13"/>
      <c r="E409" s="13"/>
      <c r="F409" s="13"/>
      <c r="G409" s="13"/>
      <c r="H409" s="13"/>
      <c r="I409" s="13"/>
      <c r="J409" s="13"/>
      <c r="K409" s="13"/>
    </row>
    <row r="410" spans="1:11">
      <c r="A410" s="133"/>
      <c r="B410" s="13"/>
      <c r="C410" s="13"/>
      <c r="D410" s="13"/>
      <c r="E410" s="13"/>
      <c r="F410" s="13"/>
      <c r="G410" s="13"/>
      <c r="H410" s="13"/>
      <c r="I410" s="13"/>
      <c r="J410" s="13"/>
      <c r="K410" s="13"/>
    </row>
    <row r="411" spans="1:11">
      <c r="A411" s="133"/>
      <c r="B411" s="13"/>
      <c r="C411" s="13"/>
      <c r="D411" s="13"/>
      <c r="E411" s="13"/>
      <c r="F411" s="13"/>
      <c r="G411" s="13"/>
      <c r="H411" s="13"/>
      <c r="I411" s="13"/>
      <c r="J411" s="13"/>
      <c r="K411" s="13"/>
    </row>
    <row r="412" spans="1:11">
      <c r="A412" s="133"/>
      <c r="B412" s="13"/>
      <c r="C412" s="13"/>
      <c r="D412" s="13"/>
      <c r="E412" s="13"/>
      <c r="F412" s="13"/>
      <c r="G412" s="13"/>
      <c r="H412" s="13"/>
      <c r="I412" s="13"/>
      <c r="J412" s="13"/>
      <c r="K412" s="13"/>
    </row>
    <row r="413" spans="1:11">
      <c r="A413" s="133"/>
      <c r="B413" s="13"/>
      <c r="C413" s="13"/>
      <c r="D413" s="13"/>
      <c r="E413" s="13"/>
      <c r="F413" s="13"/>
      <c r="G413" s="13"/>
      <c r="H413" s="13"/>
      <c r="I413" s="13"/>
      <c r="J413" s="13"/>
      <c r="K413" s="13"/>
    </row>
    <row r="414" spans="1:11">
      <c r="A414" s="133"/>
      <c r="B414" s="13"/>
      <c r="C414" s="13"/>
      <c r="D414" s="13"/>
      <c r="E414" s="13"/>
      <c r="F414" s="13"/>
      <c r="G414" s="13"/>
      <c r="H414" s="13"/>
      <c r="I414" s="13"/>
      <c r="J414" s="13"/>
      <c r="K414" s="13"/>
    </row>
    <row r="415" spans="1:11">
      <c r="A415" s="133"/>
      <c r="B415" s="13"/>
      <c r="C415" s="13"/>
      <c r="D415" s="13"/>
      <c r="E415" s="13"/>
      <c r="F415" s="13"/>
      <c r="G415" s="13"/>
      <c r="H415" s="13"/>
      <c r="I415" s="13"/>
      <c r="J415" s="13"/>
      <c r="K415" s="13"/>
    </row>
    <row r="416" spans="1:11">
      <c r="A416" s="133"/>
      <c r="B416" s="13"/>
      <c r="C416" s="13"/>
      <c r="D416" s="13"/>
      <c r="E416" s="13"/>
      <c r="F416" s="13"/>
      <c r="G416" s="13"/>
      <c r="H416" s="13"/>
      <c r="I416" s="13"/>
      <c r="J416" s="13"/>
      <c r="K416" s="13"/>
    </row>
    <row r="417" spans="1:11">
      <c r="A417" s="133"/>
      <c r="B417" s="13"/>
      <c r="C417" s="13"/>
      <c r="D417" s="13"/>
      <c r="E417" s="13"/>
      <c r="F417" s="13"/>
      <c r="G417" s="13"/>
      <c r="H417" s="13"/>
      <c r="I417" s="13"/>
      <c r="J417" s="13"/>
      <c r="K417" s="13"/>
    </row>
    <row r="418" spans="1:11">
      <c r="A418" s="133"/>
      <c r="B418" s="13"/>
      <c r="C418" s="13"/>
      <c r="D418" s="13"/>
      <c r="E418" s="13"/>
      <c r="F418" s="13"/>
      <c r="G418" s="13"/>
      <c r="H418" s="13"/>
      <c r="I418" s="13"/>
      <c r="J418" s="13"/>
      <c r="K418" s="13"/>
    </row>
    <row r="419" spans="1:11">
      <c r="A419" s="133"/>
      <c r="B419" s="13"/>
      <c r="C419" s="13"/>
      <c r="D419" s="13"/>
      <c r="E419" s="13"/>
      <c r="F419" s="13"/>
      <c r="G419" s="13"/>
      <c r="H419" s="13"/>
      <c r="I419" s="13"/>
      <c r="J419" s="13"/>
      <c r="K419" s="13"/>
    </row>
    <row r="420" spans="1:11">
      <c r="A420" s="133"/>
      <c r="B420" s="13"/>
      <c r="C420" s="13"/>
      <c r="D420" s="13"/>
      <c r="E420" s="13"/>
      <c r="F420" s="13"/>
      <c r="G420" s="13"/>
      <c r="H420" s="13"/>
      <c r="I420" s="13"/>
      <c r="J420" s="13"/>
      <c r="K420" s="13"/>
    </row>
    <row r="421" spans="1:11">
      <c r="A421" s="133"/>
      <c r="B421" s="13"/>
      <c r="C421" s="13"/>
      <c r="D421" s="13"/>
      <c r="E421" s="13"/>
      <c r="F421" s="13"/>
      <c r="G421" s="13"/>
      <c r="H421" s="13"/>
      <c r="I421" s="13"/>
      <c r="J421" s="13"/>
      <c r="K421" s="13"/>
    </row>
    <row r="422" spans="1:11">
      <c r="A422" s="133"/>
      <c r="B422" s="13"/>
      <c r="C422" s="13"/>
      <c r="D422" s="13"/>
      <c r="E422" s="13"/>
      <c r="F422" s="13"/>
      <c r="G422" s="13"/>
      <c r="H422" s="13"/>
      <c r="I422" s="13"/>
      <c r="J422" s="13"/>
      <c r="K422" s="13"/>
    </row>
    <row r="423" spans="1:11">
      <c r="A423" s="133"/>
      <c r="B423" s="13"/>
      <c r="C423" s="13"/>
      <c r="D423" s="13"/>
      <c r="E423" s="13"/>
      <c r="F423" s="13"/>
      <c r="G423" s="13"/>
      <c r="H423" s="13"/>
      <c r="I423" s="13"/>
      <c r="J423" s="13"/>
      <c r="K423" s="13"/>
    </row>
    <row r="424" spans="1:11">
      <c r="A424" s="133"/>
      <c r="B424" s="13"/>
      <c r="C424" s="13"/>
      <c r="D424" s="13"/>
      <c r="E424" s="13"/>
      <c r="F424" s="13"/>
      <c r="G424" s="13"/>
      <c r="H424" s="13"/>
      <c r="I424" s="13"/>
      <c r="J424" s="13"/>
      <c r="K424" s="13"/>
    </row>
    <row r="425" spans="1:11">
      <c r="A425" s="133"/>
      <c r="B425" s="13"/>
      <c r="C425" s="13"/>
      <c r="D425" s="13"/>
      <c r="E425" s="13"/>
      <c r="F425" s="13"/>
      <c r="G425" s="13"/>
      <c r="H425" s="13"/>
      <c r="I425" s="13"/>
      <c r="J425" s="13"/>
      <c r="K425" s="13"/>
    </row>
    <row r="426" spans="1:11">
      <c r="A426" s="133"/>
      <c r="B426" s="13"/>
      <c r="C426" s="13"/>
      <c r="D426" s="13"/>
      <c r="E426" s="13"/>
      <c r="F426" s="13"/>
      <c r="G426" s="13"/>
      <c r="H426" s="13"/>
      <c r="I426" s="13"/>
      <c r="J426" s="13"/>
      <c r="K426" s="13"/>
    </row>
    <row r="427" spans="1:11">
      <c r="A427" s="133"/>
      <c r="B427" s="13"/>
      <c r="C427" s="13"/>
      <c r="D427" s="13"/>
      <c r="E427" s="13"/>
      <c r="F427" s="13"/>
      <c r="G427" s="13"/>
      <c r="H427" s="13"/>
      <c r="I427" s="13"/>
      <c r="J427" s="13"/>
      <c r="K427" s="13"/>
    </row>
    <row r="428" spans="1:11">
      <c r="A428" s="133"/>
      <c r="B428" s="13"/>
      <c r="C428" s="13"/>
      <c r="D428" s="13"/>
      <c r="E428" s="13"/>
      <c r="F428" s="13"/>
      <c r="G428" s="13"/>
      <c r="H428" s="13"/>
      <c r="I428" s="13"/>
      <c r="J428" s="13"/>
      <c r="K428" s="13"/>
    </row>
    <row r="429" spans="1:11">
      <c r="A429" s="133"/>
      <c r="B429" s="13"/>
      <c r="C429" s="13"/>
      <c r="D429" s="13"/>
      <c r="E429" s="13"/>
      <c r="F429" s="13"/>
      <c r="G429" s="13"/>
      <c r="H429" s="13"/>
      <c r="I429" s="13"/>
      <c r="J429" s="13"/>
      <c r="K429" s="13"/>
    </row>
    <row r="430" spans="1:11">
      <c r="A430" s="133"/>
      <c r="B430" s="13"/>
      <c r="C430" s="13"/>
      <c r="D430" s="13"/>
      <c r="E430" s="13"/>
      <c r="F430" s="13"/>
      <c r="G430" s="13"/>
      <c r="H430" s="13"/>
      <c r="I430" s="13"/>
      <c r="J430" s="13"/>
      <c r="K430" s="13"/>
    </row>
    <row r="431" spans="1:11">
      <c r="A431" s="133"/>
      <c r="B431" s="13"/>
      <c r="C431" s="13"/>
      <c r="D431" s="13"/>
      <c r="E431" s="13"/>
      <c r="F431" s="13"/>
      <c r="G431" s="13"/>
      <c r="H431" s="13"/>
      <c r="I431" s="13"/>
      <c r="J431" s="13"/>
      <c r="K431" s="13"/>
    </row>
  </sheetData>
  <mergeCells count="31">
    <mergeCell ref="B46:H46"/>
    <mergeCell ref="M9:M11"/>
    <mergeCell ref="N9:O9"/>
    <mergeCell ref="F10:F11"/>
    <mergeCell ref="G10:H10"/>
    <mergeCell ref="J10:J11"/>
    <mergeCell ref="K10:K11"/>
    <mergeCell ref="N10:N11"/>
    <mergeCell ref="O10:O11"/>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A4:P4"/>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9"/>
  <sheetViews>
    <sheetView topLeftCell="A17" workbookViewId="0">
      <selection activeCell="D22" sqref="D22"/>
    </sheetView>
  </sheetViews>
  <sheetFormatPr defaultRowHeight="18"/>
  <cols>
    <col min="1" max="1" width="6.453125" style="666" customWidth="1"/>
    <col min="2" max="2" width="28.1796875" style="671" customWidth="1"/>
    <col min="3" max="3" width="11.26953125" style="665" customWidth="1"/>
    <col min="4" max="4" width="17" style="665" customWidth="1"/>
    <col min="5" max="5" width="19.54296875" style="665" customWidth="1"/>
    <col min="6" max="6" width="19" style="665" customWidth="1"/>
    <col min="7" max="7" width="17.81640625" style="665" customWidth="1"/>
    <col min="8" max="8" width="16.453125" style="665" customWidth="1"/>
    <col min="9" max="12" width="15.453125" style="665" customWidth="1"/>
    <col min="13" max="13" width="12.54296875" style="665" hidden="1" customWidth="1"/>
    <col min="14" max="14" width="0" style="665" hidden="1" customWidth="1"/>
    <col min="15" max="15" width="11.1796875" style="665" customWidth="1"/>
    <col min="16" max="16" width="13.81640625" style="665" customWidth="1"/>
    <col min="17" max="228" width="9.1796875" style="665"/>
    <col min="229" max="229" width="6.1796875" style="665" customWidth="1"/>
    <col min="230" max="230" width="37.54296875" style="665" customWidth="1"/>
    <col min="231" max="231" width="13.26953125" style="665" customWidth="1"/>
    <col min="232" max="232" width="19.54296875" style="665" customWidth="1"/>
    <col min="233" max="233" width="11.81640625" style="665" customWidth="1"/>
    <col min="234" max="234" width="14.54296875" style="665" customWidth="1"/>
    <col min="235" max="235" width="12" style="665" customWidth="1"/>
    <col min="236" max="236" width="11.7265625" style="665" customWidth="1"/>
    <col min="237" max="237" width="12.81640625" style="665" customWidth="1"/>
    <col min="238" max="238" width="13.26953125" style="665" customWidth="1"/>
    <col min="239" max="239" width="12" style="665" customWidth="1"/>
    <col min="240" max="240" width="15.7265625" style="665" customWidth="1"/>
    <col min="241" max="241" width="13.1796875" style="665" customWidth="1"/>
    <col min="242" max="242" width="14.453125" style="665" customWidth="1"/>
    <col min="243" max="243" width="14" style="665" customWidth="1"/>
    <col min="244" max="246" width="9.1796875" style="665" customWidth="1"/>
    <col min="247" max="247" width="15.26953125" style="665" customWidth="1"/>
    <col min="248" max="256" width="9.1796875" style="665"/>
    <col min="257" max="257" width="6.453125" style="665" customWidth="1"/>
    <col min="258" max="258" width="28.1796875" style="665" customWidth="1"/>
    <col min="259" max="259" width="11.26953125" style="665" customWidth="1"/>
    <col min="260" max="260" width="17" style="665" customWidth="1"/>
    <col min="261" max="261" width="18.26953125" style="665" customWidth="1"/>
    <col min="262" max="262" width="19" style="665" customWidth="1"/>
    <col min="263" max="263" width="17.81640625" style="665" customWidth="1"/>
    <col min="264" max="264" width="16.453125" style="665" customWidth="1"/>
    <col min="265" max="268" width="15.453125" style="665" customWidth="1"/>
    <col min="269" max="270" width="0" style="665" hidden="1" customWidth="1"/>
    <col min="271" max="271" width="11.1796875" style="665" customWidth="1"/>
    <col min="272" max="272" width="13.81640625" style="665" customWidth="1"/>
    <col min="273" max="484" width="9.1796875" style="665"/>
    <col min="485" max="485" width="6.1796875" style="665" customWidth="1"/>
    <col min="486" max="486" width="37.54296875" style="665" customWidth="1"/>
    <col min="487" max="487" width="13.26953125" style="665" customWidth="1"/>
    <col min="488" max="488" width="19.54296875" style="665" customWidth="1"/>
    <col min="489" max="489" width="11.81640625" style="665" customWidth="1"/>
    <col min="490" max="490" width="14.54296875" style="665" customWidth="1"/>
    <col min="491" max="491" width="12" style="665" customWidth="1"/>
    <col min="492" max="492" width="11.7265625" style="665" customWidth="1"/>
    <col min="493" max="493" width="12.81640625" style="665" customWidth="1"/>
    <col min="494" max="494" width="13.26953125" style="665" customWidth="1"/>
    <col min="495" max="495" width="12" style="665" customWidth="1"/>
    <col min="496" max="496" width="15.7265625" style="665" customWidth="1"/>
    <col min="497" max="497" width="13.1796875" style="665" customWidth="1"/>
    <col min="498" max="498" width="14.453125" style="665" customWidth="1"/>
    <col min="499" max="499" width="14" style="665" customWidth="1"/>
    <col min="500" max="502" width="9.1796875" style="665" customWidth="1"/>
    <col min="503" max="503" width="15.26953125" style="665" customWidth="1"/>
    <col min="504" max="512" width="9.1796875" style="665"/>
    <col min="513" max="513" width="6.453125" style="665" customWidth="1"/>
    <col min="514" max="514" width="28.1796875" style="665" customWidth="1"/>
    <col min="515" max="515" width="11.26953125" style="665" customWidth="1"/>
    <col min="516" max="516" width="17" style="665" customWidth="1"/>
    <col min="517" max="517" width="18.26953125" style="665" customWidth="1"/>
    <col min="518" max="518" width="19" style="665" customWidth="1"/>
    <col min="519" max="519" width="17.81640625" style="665" customWidth="1"/>
    <col min="520" max="520" width="16.453125" style="665" customWidth="1"/>
    <col min="521" max="524" width="15.453125" style="665" customWidth="1"/>
    <col min="525" max="526" width="0" style="665" hidden="1" customWidth="1"/>
    <col min="527" max="527" width="11.1796875" style="665" customWidth="1"/>
    <col min="528" max="528" width="13.81640625" style="665" customWidth="1"/>
    <col min="529" max="740" width="9.1796875" style="665"/>
    <col min="741" max="741" width="6.1796875" style="665" customWidth="1"/>
    <col min="742" max="742" width="37.54296875" style="665" customWidth="1"/>
    <col min="743" max="743" width="13.26953125" style="665" customWidth="1"/>
    <col min="744" max="744" width="19.54296875" style="665" customWidth="1"/>
    <col min="745" max="745" width="11.81640625" style="665" customWidth="1"/>
    <col min="746" max="746" width="14.54296875" style="665" customWidth="1"/>
    <col min="747" max="747" width="12" style="665" customWidth="1"/>
    <col min="748" max="748" width="11.7265625" style="665" customWidth="1"/>
    <col min="749" max="749" width="12.81640625" style="665" customWidth="1"/>
    <col min="750" max="750" width="13.26953125" style="665" customWidth="1"/>
    <col min="751" max="751" width="12" style="665" customWidth="1"/>
    <col min="752" max="752" width="15.7265625" style="665" customWidth="1"/>
    <col min="753" max="753" width="13.1796875" style="665" customWidth="1"/>
    <col min="754" max="754" width="14.453125" style="665" customWidth="1"/>
    <col min="755" max="755" width="14" style="665" customWidth="1"/>
    <col min="756" max="758" width="9.1796875" style="665" customWidth="1"/>
    <col min="759" max="759" width="15.26953125" style="665" customWidth="1"/>
    <col min="760" max="768" width="9.1796875" style="665"/>
    <col min="769" max="769" width="6.453125" style="665" customWidth="1"/>
    <col min="770" max="770" width="28.1796875" style="665" customWidth="1"/>
    <col min="771" max="771" width="11.26953125" style="665" customWidth="1"/>
    <col min="772" max="772" width="17" style="665" customWidth="1"/>
    <col min="773" max="773" width="18.26953125" style="665" customWidth="1"/>
    <col min="774" max="774" width="19" style="665" customWidth="1"/>
    <col min="775" max="775" width="17.81640625" style="665" customWidth="1"/>
    <col min="776" max="776" width="16.453125" style="665" customWidth="1"/>
    <col min="777" max="780" width="15.453125" style="665" customWidth="1"/>
    <col min="781" max="782" width="0" style="665" hidden="1" customWidth="1"/>
    <col min="783" max="783" width="11.1796875" style="665" customWidth="1"/>
    <col min="784" max="784" width="13.81640625" style="665" customWidth="1"/>
    <col min="785" max="996" width="9.1796875" style="665"/>
    <col min="997" max="997" width="6.1796875" style="665" customWidth="1"/>
    <col min="998" max="998" width="37.54296875" style="665" customWidth="1"/>
    <col min="999" max="999" width="13.26953125" style="665" customWidth="1"/>
    <col min="1000" max="1000" width="19.54296875" style="665" customWidth="1"/>
    <col min="1001" max="1001" width="11.81640625" style="665" customWidth="1"/>
    <col min="1002" max="1002" width="14.54296875" style="665" customWidth="1"/>
    <col min="1003" max="1003" width="12" style="665" customWidth="1"/>
    <col min="1004" max="1004" width="11.7265625" style="665" customWidth="1"/>
    <col min="1005" max="1005" width="12.81640625" style="665" customWidth="1"/>
    <col min="1006" max="1006" width="13.26953125" style="665" customWidth="1"/>
    <col min="1007" max="1007" width="12" style="665" customWidth="1"/>
    <col min="1008" max="1008" width="15.7265625" style="665" customWidth="1"/>
    <col min="1009" max="1009" width="13.1796875" style="665" customWidth="1"/>
    <col min="1010" max="1010" width="14.453125" style="665" customWidth="1"/>
    <col min="1011" max="1011" width="14" style="665" customWidth="1"/>
    <col min="1012" max="1014" width="9.1796875" style="665" customWidth="1"/>
    <col min="1015" max="1015" width="15.26953125" style="665" customWidth="1"/>
    <col min="1016" max="1024" width="9.1796875" style="665"/>
    <col min="1025" max="1025" width="6.453125" style="665" customWidth="1"/>
    <col min="1026" max="1026" width="28.1796875" style="665" customWidth="1"/>
    <col min="1027" max="1027" width="11.26953125" style="665" customWidth="1"/>
    <col min="1028" max="1028" width="17" style="665" customWidth="1"/>
    <col min="1029" max="1029" width="18.26953125" style="665" customWidth="1"/>
    <col min="1030" max="1030" width="19" style="665" customWidth="1"/>
    <col min="1031" max="1031" width="17.81640625" style="665" customWidth="1"/>
    <col min="1032" max="1032" width="16.453125" style="665" customWidth="1"/>
    <col min="1033" max="1036" width="15.453125" style="665" customWidth="1"/>
    <col min="1037" max="1038" width="0" style="665" hidden="1" customWidth="1"/>
    <col min="1039" max="1039" width="11.1796875" style="665" customWidth="1"/>
    <col min="1040" max="1040" width="13.81640625" style="665" customWidth="1"/>
    <col min="1041" max="1252" width="9.1796875" style="665"/>
    <col min="1253" max="1253" width="6.1796875" style="665" customWidth="1"/>
    <col min="1254" max="1254" width="37.54296875" style="665" customWidth="1"/>
    <col min="1255" max="1255" width="13.26953125" style="665" customWidth="1"/>
    <col min="1256" max="1256" width="19.54296875" style="665" customWidth="1"/>
    <col min="1257" max="1257" width="11.81640625" style="665" customWidth="1"/>
    <col min="1258" max="1258" width="14.54296875" style="665" customWidth="1"/>
    <col min="1259" max="1259" width="12" style="665" customWidth="1"/>
    <col min="1260" max="1260" width="11.7265625" style="665" customWidth="1"/>
    <col min="1261" max="1261" width="12.81640625" style="665" customWidth="1"/>
    <col min="1262" max="1262" width="13.26953125" style="665" customWidth="1"/>
    <col min="1263" max="1263" width="12" style="665" customWidth="1"/>
    <col min="1264" max="1264" width="15.7265625" style="665" customWidth="1"/>
    <col min="1265" max="1265" width="13.1796875" style="665" customWidth="1"/>
    <col min="1266" max="1266" width="14.453125" style="665" customWidth="1"/>
    <col min="1267" max="1267" width="14" style="665" customWidth="1"/>
    <col min="1268" max="1270" width="9.1796875" style="665" customWidth="1"/>
    <col min="1271" max="1271" width="15.26953125" style="665" customWidth="1"/>
    <col min="1272" max="1280" width="9.1796875" style="665"/>
    <col min="1281" max="1281" width="6.453125" style="665" customWidth="1"/>
    <col min="1282" max="1282" width="28.1796875" style="665" customWidth="1"/>
    <col min="1283" max="1283" width="11.26953125" style="665" customWidth="1"/>
    <col min="1284" max="1284" width="17" style="665" customWidth="1"/>
    <col min="1285" max="1285" width="18.26953125" style="665" customWidth="1"/>
    <col min="1286" max="1286" width="19" style="665" customWidth="1"/>
    <col min="1287" max="1287" width="17.81640625" style="665" customWidth="1"/>
    <col min="1288" max="1288" width="16.453125" style="665" customWidth="1"/>
    <col min="1289" max="1292" width="15.453125" style="665" customWidth="1"/>
    <col min="1293" max="1294" width="0" style="665" hidden="1" customWidth="1"/>
    <col min="1295" max="1295" width="11.1796875" style="665" customWidth="1"/>
    <col min="1296" max="1296" width="13.81640625" style="665" customWidth="1"/>
    <col min="1297" max="1508" width="9.1796875" style="665"/>
    <col min="1509" max="1509" width="6.1796875" style="665" customWidth="1"/>
    <col min="1510" max="1510" width="37.54296875" style="665" customWidth="1"/>
    <col min="1511" max="1511" width="13.26953125" style="665" customWidth="1"/>
    <col min="1512" max="1512" width="19.54296875" style="665" customWidth="1"/>
    <col min="1513" max="1513" width="11.81640625" style="665" customWidth="1"/>
    <col min="1514" max="1514" width="14.54296875" style="665" customWidth="1"/>
    <col min="1515" max="1515" width="12" style="665" customWidth="1"/>
    <col min="1516" max="1516" width="11.7265625" style="665" customWidth="1"/>
    <col min="1517" max="1517" width="12.81640625" style="665" customWidth="1"/>
    <col min="1518" max="1518" width="13.26953125" style="665" customWidth="1"/>
    <col min="1519" max="1519" width="12" style="665" customWidth="1"/>
    <col min="1520" max="1520" width="15.7265625" style="665" customWidth="1"/>
    <col min="1521" max="1521" width="13.1796875" style="665" customWidth="1"/>
    <col min="1522" max="1522" width="14.453125" style="665" customWidth="1"/>
    <col min="1523" max="1523" width="14" style="665" customWidth="1"/>
    <col min="1524" max="1526" width="9.1796875" style="665" customWidth="1"/>
    <col min="1527" max="1527" width="15.26953125" style="665" customWidth="1"/>
    <col min="1528" max="1536" width="9.1796875" style="665"/>
    <col min="1537" max="1537" width="6.453125" style="665" customWidth="1"/>
    <col min="1538" max="1538" width="28.1796875" style="665" customWidth="1"/>
    <col min="1539" max="1539" width="11.26953125" style="665" customWidth="1"/>
    <col min="1540" max="1540" width="17" style="665" customWidth="1"/>
    <col min="1541" max="1541" width="18.26953125" style="665" customWidth="1"/>
    <col min="1542" max="1542" width="19" style="665" customWidth="1"/>
    <col min="1543" max="1543" width="17.81640625" style="665" customWidth="1"/>
    <col min="1544" max="1544" width="16.453125" style="665" customWidth="1"/>
    <col min="1545" max="1548" width="15.453125" style="665" customWidth="1"/>
    <col min="1549" max="1550" width="0" style="665" hidden="1" customWidth="1"/>
    <col min="1551" max="1551" width="11.1796875" style="665" customWidth="1"/>
    <col min="1552" max="1552" width="13.81640625" style="665" customWidth="1"/>
    <col min="1553" max="1764" width="9.1796875" style="665"/>
    <col min="1765" max="1765" width="6.1796875" style="665" customWidth="1"/>
    <col min="1766" max="1766" width="37.54296875" style="665" customWidth="1"/>
    <col min="1767" max="1767" width="13.26953125" style="665" customWidth="1"/>
    <col min="1768" max="1768" width="19.54296875" style="665" customWidth="1"/>
    <col min="1769" max="1769" width="11.81640625" style="665" customWidth="1"/>
    <col min="1770" max="1770" width="14.54296875" style="665" customWidth="1"/>
    <col min="1771" max="1771" width="12" style="665" customWidth="1"/>
    <col min="1772" max="1772" width="11.7265625" style="665" customWidth="1"/>
    <col min="1773" max="1773" width="12.81640625" style="665" customWidth="1"/>
    <col min="1774" max="1774" width="13.26953125" style="665" customWidth="1"/>
    <col min="1775" max="1775" width="12" style="665" customWidth="1"/>
    <col min="1776" max="1776" width="15.7265625" style="665" customWidth="1"/>
    <col min="1777" max="1777" width="13.1796875" style="665" customWidth="1"/>
    <col min="1778" max="1778" width="14.453125" style="665" customWidth="1"/>
    <col min="1779" max="1779" width="14" style="665" customWidth="1"/>
    <col min="1780" max="1782" width="9.1796875" style="665" customWidth="1"/>
    <col min="1783" max="1783" width="15.26953125" style="665" customWidth="1"/>
    <col min="1784" max="1792" width="9.1796875" style="665"/>
    <col min="1793" max="1793" width="6.453125" style="665" customWidth="1"/>
    <col min="1794" max="1794" width="28.1796875" style="665" customWidth="1"/>
    <col min="1795" max="1795" width="11.26953125" style="665" customWidth="1"/>
    <col min="1796" max="1796" width="17" style="665" customWidth="1"/>
    <col min="1797" max="1797" width="18.26953125" style="665" customWidth="1"/>
    <col min="1798" max="1798" width="19" style="665" customWidth="1"/>
    <col min="1799" max="1799" width="17.81640625" style="665" customWidth="1"/>
    <col min="1800" max="1800" width="16.453125" style="665" customWidth="1"/>
    <col min="1801" max="1804" width="15.453125" style="665" customWidth="1"/>
    <col min="1805" max="1806" width="0" style="665" hidden="1" customWidth="1"/>
    <col min="1807" max="1807" width="11.1796875" style="665" customWidth="1"/>
    <col min="1808" max="1808" width="13.81640625" style="665" customWidth="1"/>
    <col min="1809" max="2020" width="9.1796875" style="665"/>
    <col min="2021" max="2021" width="6.1796875" style="665" customWidth="1"/>
    <col min="2022" max="2022" width="37.54296875" style="665" customWidth="1"/>
    <col min="2023" max="2023" width="13.26953125" style="665" customWidth="1"/>
    <col min="2024" max="2024" width="19.54296875" style="665" customWidth="1"/>
    <col min="2025" max="2025" width="11.81640625" style="665" customWidth="1"/>
    <col min="2026" max="2026" width="14.54296875" style="665" customWidth="1"/>
    <col min="2027" max="2027" width="12" style="665" customWidth="1"/>
    <col min="2028" max="2028" width="11.7265625" style="665" customWidth="1"/>
    <col min="2029" max="2029" width="12.81640625" style="665" customWidth="1"/>
    <col min="2030" max="2030" width="13.26953125" style="665" customWidth="1"/>
    <col min="2031" max="2031" width="12" style="665" customWidth="1"/>
    <col min="2032" max="2032" width="15.7265625" style="665" customWidth="1"/>
    <col min="2033" max="2033" width="13.1796875" style="665" customWidth="1"/>
    <col min="2034" max="2034" width="14.453125" style="665" customWidth="1"/>
    <col min="2035" max="2035" width="14" style="665" customWidth="1"/>
    <col min="2036" max="2038" width="9.1796875" style="665" customWidth="1"/>
    <col min="2039" max="2039" width="15.26953125" style="665" customWidth="1"/>
    <col min="2040" max="2048" width="9.1796875" style="665"/>
    <col min="2049" max="2049" width="6.453125" style="665" customWidth="1"/>
    <col min="2050" max="2050" width="28.1796875" style="665" customWidth="1"/>
    <col min="2051" max="2051" width="11.26953125" style="665" customWidth="1"/>
    <col min="2052" max="2052" width="17" style="665" customWidth="1"/>
    <col min="2053" max="2053" width="18.26953125" style="665" customWidth="1"/>
    <col min="2054" max="2054" width="19" style="665" customWidth="1"/>
    <col min="2055" max="2055" width="17.81640625" style="665" customWidth="1"/>
    <col min="2056" max="2056" width="16.453125" style="665" customWidth="1"/>
    <col min="2057" max="2060" width="15.453125" style="665" customWidth="1"/>
    <col min="2061" max="2062" width="0" style="665" hidden="1" customWidth="1"/>
    <col min="2063" max="2063" width="11.1796875" style="665" customWidth="1"/>
    <col min="2064" max="2064" width="13.81640625" style="665" customWidth="1"/>
    <col min="2065" max="2276" width="9.1796875" style="665"/>
    <col min="2277" max="2277" width="6.1796875" style="665" customWidth="1"/>
    <col min="2278" max="2278" width="37.54296875" style="665" customWidth="1"/>
    <col min="2279" max="2279" width="13.26953125" style="665" customWidth="1"/>
    <col min="2280" max="2280" width="19.54296875" style="665" customWidth="1"/>
    <col min="2281" max="2281" width="11.81640625" style="665" customWidth="1"/>
    <col min="2282" max="2282" width="14.54296875" style="665" customWidth="1"/>
    <col min="2283" max="2283" width="12" style="665" customWidth="1"/>
    <col min="2284" max="2284" width="11.7265625" style="665" customWidth="1"/>
    <col min="2285" max="2285" width="12.81640625" style="665" customWidth="1"/>
    <col min="2286" max="2286" width="13.26953125" style="665" customWidth="1"/>
    <col min="2287" max="2287" width="12" style="665" customWidth="1"/>
    <col min="2288" max="2288" width="15.7265625" style="665" customWidth="1"/>
    <col min="2289" max="2289" width="13.1796875" style="665" customWidth="1"/>
    <col min="2290" max="2290" width="14.453125" style="665" customWidth="1"/>
    <col min="2291" max="2291" width="14" style="665" customWidth="1"/>
    <col min="2292" max="2294" width="9.1796875" style="665" customWidth="1"/>
    <col min="2295" max="2295" width="15.26953125" style="665" customWidth="1"/>
    <col min="2296" max="2304" width="9.1796875" style="665"/>
    <col min="2305" max="2305" width="6.453125" style="665" customWidth="1"/>
    <col min="2306" max="2306" width="28.1796875" style="665" customWidth="1"/>
    <col min="2307" max="2307" width="11.26953125" style="665" customWidth="1"/>
    <col min="2308" max="2308" width="17" style="665" customWidth="1"/>
    <col min="2309" max="2309" width="18.26953125" style="665" customWidth="1"/>
    <col min="2310" max="2310" width="19" style="665" customWidth="1"/>
    <col min="2311" max="2311" width="17.81640625" style="665" customWidth="1"/>
    <col min="2312" max="2312" width="16.453125" style="665" customWidth="1"/>
    <col min="2313" max="2316" width="15.453125" style="665" customWidth="1"/>
    <col min="2317" max="2318" width="0" style="665" hidden="1" customWidth="1"/>
    <col min="2319" max="2319" width="11.1796875" style="665" customWidth="1"/>
    <col min="2320" max="2320" width="13.81640625" style="665" customWidth="1"/>
    <col min="2321" max="2532" width="9.1796875" style="665"/>
    <col min="2533" max="2533" width="6.1796875" style="665" customWidth="1"/>
    <col min="2534" max="2534" width="37.54296875" style="665" customWidth="1"/>
    <col min="2535" max="2535" width="13.26953125" style="665" customWidth="1"/>
    <col min="2536" max="2536" width="19.54296875" style="665" customWidth="1"/>
    <col min="2537" max="2537" width="11.81640625" style="665" customWidth="1"/>
    <col min="2538" max="2538" width="14.54296875" style="665" customWidth="1"/>
    <col min="2539" max="2539" width="12" style="665" customWidth="1"/>
    <col min="2540" max="2540" width="11.7265625" style="665" customWidth="1"/>
    <col min="2541" max="2541" width="12.81640625" style="665" customWidth="1"/>
    <col min="2542" max="2542" width="13.26953125" style="665" customWidth="1"/>
    <col min="2543" max="2543" width="12" style="665" customWidth="1"/>
    <col min="2544" max="2544" width="15.7265625" style="665" customWidth="1"/>
    <col min="2545" max="2545" width="13.1796875" style="665" customWidth="1"/>
    <col min="2546" max="2546" width="14.453125" style="665" customWidth="1"/>
    <col min="2547" max="2547" width="14" style="665" customWidth="1"/>
    <col min="2548" max="2550" width="9.1796875" style="665" customWidth="1"/>
    <col min="2551" max="2551" width="15.26953125" style="665" customWidth="1"/>
    <col min="2552" max="2560" width="9.1796875" style="665"/>
    <col min="2561" max="2561" width="6.453125" style="665" customWidth="1"/>
    <col min="2562" max="2562" width="28.1796875" style="665" customWidth="1"/>
    <col min="2563" max="2563" width="11.26953125" style="665" customWidth="1"/>
    <col min="2564" max="2564" width="17" style="665" customWidth="1"/>
    <col min="2565" max="2565" width="18.26953125" style="665" customWidth="1"/>
    <col min="2566" max="2566" width="19" style="665" customWidth="1"/>
    <col min="2567" max="2567" width="17.81640625" style="665" customWidth="1"/>
    <col min="2568" max="2568" width="16.453125" style="665" customWidth="1"/>
    <col min="2569" max="2572" width="15.453125" style="665" customWidth="1"/>
    <col min="2573" max="2574" width="0" style="665" hidden="1" customWidth="1"/>
    <col min="2575" max="2575" width="11.1796875" style="665" customWidth="1"/>
    <col min="2576" max="2576" width="13.81640625" style="665" customWidth="1"/>
    <col min="2577" max="2788" width="9.1796875" style="665"/>
    <col min="2789" max="2789" width="6.1796875" style="665" customWidth="1"/>
    <col min="2790" max="2790" width="37.54296875" style="665" customWidth="1"/>
    <col min="2791" max="2791" width="13.26953125" style="665" customWidth="1"/>
    <col min="2792" max="2792" width="19.54296875" style="665" customWidth="1"/>
    <col min="2793" max="2793" width="11.81640625" style="665" customWidth="1"/>
    <col min="2794" max="2794" width="14.54296875" style="665" customWidth="1"/>
    <col min="2795" max="2795" width="12" style="665" customWidth="1"/>
    <col min="2796" max="2796" width="11.7265625" style="665" customWidth="1"/>
    <col min="2797" max="2797" width="12.81640625" style="665" customWidth="1"/>
    <col min="2798" max="2798" width="13.26953125" style="665" customWidth="1"/>
    <col min="2799" max="2799" width="12" style="665" customWidth="1"/>
    <col min="2800" max="2800" width="15.7265625" style="665" customWidth="1"/>
    <col min="2801" max="2801" width="13.1796875" style="665" customWidth="1"/>
    <col min="2802" max="2802" width="14.453125" style="665" customWidth="1"/>
    <col min="2803" max="2803" width="14" style="665" customWidth="1"/>
    <col min="2804" max="2806" width="9.1796875" style="665" customWidth="1"/>
    <col min="2807" max="2807" width="15.26953125" style="665" customWidth="1"/>
    <col min="2808" max="2816" width="9.1796875" style="665"/>
    <col min="2817" max="2817" width="6.453125" style="665" customWidth="1"/>
    <col min="2818" max="2818" width="28.1796875" style="665" customWidth="1"/>
    <col min="2819" max="2819" width="11.26953125" style="665" customWidth="1"/>
    <col min="2820" max="2820" width="17" style="665" customWidth="1"/>
    <col min="2821" max="2821" width="18.26953125" style="665" customWidth="1"/>
    <col min="2822" max="2822" width="19" style="665" customWidth="1"/>
    <col min="2823" max="2823" width="17.81640625" style="665" customWidth="1"/>
    <col min="2824" max="2824" width="16.453125" style="665" customWidth="1"/>
    <col min="2825" max="2828" width="15.453125" style="665" customWidth="1"/>
    <col min="2829" max="2830" width="0" style="665" hidden="1" customWidth="1"/>
    <col min="2831" max="2831" width="11.1796875" style="665" customWidth="1"/>
    <col min="2832" max="2832" width="13.81640625" style="665" customWidth="1"/>
    <col min="2833" max="3044" width="9.1796875" style="665"/>
    <col min="3045" max="3045" width="6.1796875" style="665" customWidth="1"/>
    <col min="3046" max="3046" width="37.54296875" style="665" customWidth="1"/>
    <col min="3047" max="3047" width="13.26953125" style="665" customWidth="1"/>
    <col min="3048" max="3048" width="19.54296875" style="665" customWidth="1"/>
    <col min="3049" max="3049" width="11.81640625" style="665" customWidth="1"/>
    <col min="3050" max="3050" width="14.54296875" style="665" customWidth="1"/>
    <col min="3051" max="3051" width="12" style="665" customWidth="1"/>
    <col min="3052" max="3052" width="11.7265625" style="665" customWidth="1"/>
    <col min="3053" max="3053" width="12.81640625" style="665" customWidth="1"/>
    <col min="3054" max="3054" width="13.26953125" style="665" customWidth="1"/>
    <col min="3055" max="3055" width="12" style="665" customWidth="1"/>
    <col min="3056" max="3056" width="15.7265625" style="665" customWidth="1"/>
    <col min="3057" max="3057" width="13.1796875" style="665" customWidth="1"/>
    <col min="3058" max="3058" width="14.453125" style="665" customWidth="1"/>
    <col min="3059" max="3059" width="14" style="665" customWidth="1"/>
    <col min="3060" max="3062" width="9.1796875" style="665" customWidth="1"/>
    <col min="3063" max="3063" width="15.26953125" style="665" customWidth="1"/>
    <col min="3064" max="3072" width="9.1796875" style="665"/>
    <col min="3073" max="3073" width="6.453125" style="665" customWidth="1"/>
    <col min="3074" max="3074" width="28.1796875" style="665" customWidth="1"/>
    <col min="3075" max="3075" width="11.26953125" style="665" customWidth="1"/>
    <col min="3076" max="3076" width="17" style="665" customWidth="1"/>
    <col min="3077" max="3077" width="18.26953125" style="665" customWidth="1"/>
    <col min="3078" max="3078" width="19" style="665" customWidth="1"/>
    <col min="3079" max="3079" width="17.81640625" style="665" customWidth="1"/>
    <col min="3080" max="3080" width="16.453125" style="665" customWidth="1"/>
    <col min="3081" max="3084" width="15.453125" style="665" customWidth="1"/>
    <col min="3085" max="3086" width="0" style="665" hidden="1" customWidth="1"/>
    <col min="3087" max="3087" width="11.1796875" style="665" customWidth="1"/>
    <col min="3088" max="3088" width="13.81640625" style="665" customWidth="1"/>
    <col min="3089" max="3300" width="9.1796875" style="665"/>
    <col min="3301" max="3301" width="6.1796875" style="665" customWidth="1"/>
    <col min="3302" max="3302" width="37.54296875" style="665" customWidth="1"/>
    <col min="3303" max="3303" width="13.26953125" style="665" customWidth="1"/>
    <col min="3304" max="3304" width="19.54296875" style="665" customWidth="1"/>
    <col min="3305" max="3305" width="11.81640625" style="665" customWidth="1"/>
    <col min="3306" max="3306" width="14.54296875" style="665" customWidth="1"/>
    <col min="3307" max="3307" width="12" style="665" customWidth="1"/>
    <col min="3308" max="3308" width="11.7265625" style="665" customWidth="1"/>
    <col min="3309" max="3309" width="12.81640625" style="665" customWidth="1"/>
    <col min="3310" max="3310" width="13.26953125" style="665" customWidth="1"/>
    <col min="3311" max="3311" width="12" style="665" customWidth="1"/>
    <col min="3312" max="3312" width="15.7265625" style="665" customWidth="1"/>
    <col min="3313" max="3313" width="13.1796875" style="665" customWidth="1"/>
    <col min="3314" max="3314" width="14.453125" style="665" customWidth="1"/>
    <col min="3315" max="3315" width="14" style="665" customWidth="1"/>
    <col min="3316" max="3318" width="9.1796875" style="665" customWidth="1"/>
    <col min="3319" max="3319" width="15.26953125" style="665" customWidth="1"/>
    <col min="3320" max="3328" width="9.1796875" style="665"/>
    <col min="3329" max="3329" width="6.453125" style="665" customWidth="1"/>
    <col min="3330" max="3330" width="28.1796875" style="665" customWidth="1"/>
    <col min="3331" max="3331" width="11.26953125" style="665" customWidth="1"/>
    <col min="3332" max="3332" width="17" style="665" customWidth="1"/>
    <col min="3333" max="3333" width="18.26953125" style="665" customWidth="1"/>
    <col min="3334" max="3334" width="19" style="665" customWidth="1"/>
    <col min="3335" max="3335" width="17.81640625" style="665" customWidth="1"/>
    <col min="3336" max="3336" width="16.453125" style="665" customWidth="1"/>
    <col min="3337" max="3340" width="15.453125" style="665" customWidth="1"/>
    <col min="3341" max="3342" width="0" style="665" hidden="1" customWidth="1"/>
    <col min="3343" max="3343" width="11.1796875" style="665" customWidth="1"/>
    <col min="3344" max="3344" width="13.81640625" style="665" customWidth="1"/>
    <col min="3345" max="3556" width="9.1796875" style="665"/>
    <col min="3557" max="3557" width="6.1796875" style="665" customWidth="1"/>
    <col min="3558" max="3558" width="37.54296875" style="665" customWidth="1"/>
    <col min="3559" max="3559" width="13.26953125" style="665" customWidth="1"/>
    <col min="3560" max="3560" width="19.54296875" style="665" customWidth="1"/>
    <col min="3561" max="3561" width="11.81640625" style="665" customWidth="1"/>
    <col min="3562" max="3562" width="14.54296875" style="665" customWidth="1"/>
    <col min="3563" max="3563" width="12" style="665" customWidth="1"/>
    <col min="3564" max="3564" width="11.7265625" style="665" customWidth="1"/>
    <col min="3565" max="3565" width="12.81640625" style="665" customWidth="1"/>
    <col min="3566" max="3566" width="13.26953125" style="665" customWidth="1"/>
    <col min="3567" max="3567" width="12" style="665" customWidth="1"/>
    <col min="3568" max="3568" width="15.7265625" style="665" customWidth="1"/>
    <col min="3569" max="3569" width="13.1796875" style="665" customWidth="1"/>
    <col min="3570" max="3570" width="14.453125" style="665" customWidth="1"/>
    <col min="3571" max="3571" width="14" style="665" customWidth="1"/>
    <col min="3572" max="3574" width="9.1796875" style="665" customWidth="1"/>
    <col min="3575" max="3575" width="15.26953125" style="665" customWidth="1"/>
    <col min="3576" max="3584" width="9.1796875" style="665"/>
    <col min="3585" max="3585" width="6.453125" style="665" customWidth="1"/>
    <col min="3586" max="3586" width="28.1796875" style="665" customWidth="1"/>
    <col min="3587" max="3587" width="11.26953125" style="665" customWidth="1"/>
    <col min="3588" max="3588" width="17" style="665" customWidth="1"/>
    <col min="3589" max="3589" width="18.26953125" style="665" customWidth="1"/>
    <col min="3590" max="3590" width="19" style="665" customWidth="1"/>
    <col min="3591" max="3591" width="17.81640625" style="665" customWidth="1"/>
    <col min="3592" max="3592" width="16.453125" style="665" customWidth="1"/>
    <col min="3593" max="3596" width="15.453125" style="665" customWidth="1"/>
    <col min="3597" max="3598" width="0" style="665" hidden="1" customWidth="1"/>
    <col min="3599" max="3599" width="11.1796875" style="665" customWidth="1"/>
    <col min="3600" max="3600" width="13.81640625" style="665" customWidth="1"/>
    <col min="3601" max="3812" width="9.1796875" style="665"/>
    <col min="3813" max="3813" width="6.1796875" style="665" customWidth="1"/>
    <col min="3814" max="3814" width="37.54296875" style="665" customWidth="1"/>
    <col min="3815" max="3815" width="13.26953125" style="665" customWidth="1"/>
    <col min="3816" max="3816" width="19.54296875" style="665" customWidth="1"/>
    <col min="3817" max="3817" width="11.81640625" style="665" customWidth="1"/>
    <col min="3818" max="3818" width="14.54296875" style="665" customWidth="1"/>
    <col min="3819" max="3819" width="12" style="665" customWidth="1"/>
    <col min="3820" max="3820" width="11.7265625" style="665" customWidth="1"/>
    <col min="3821" max="3821" width="12.81640625" style="665" customWidth="1"/>
    <col min="3822" max="3822" width="13.26953125" style="665" customWidth="1"/>
    <col min="3823" max="3823" width="12" style="665" customWidth="1"/>
    <col min="3824" max="3824" width="15.7265625" style="665" customWidth="1"/>
    <col min="3825" max="3825" width="13.1796875" style="665" customWidth="1"/>
    <col min="3826" max="3826" width="14.453125" style="665" customWidth="1"/>
    <col min="3827" max="3827" width="14" style="665" customWidth="1"/>
    <col min="3828" max="3830" width="9.1796875" style="665" customWidth="1"/>
    <col min="3831" max="3831" width="15.26953125" style="665" customWidth="1"/>
    <col min="3832" max="3840" width="9.1796875" style="665"/>
    <col min="3841" max="3841" width="6.453125" style="665" customWidth="1"/>
    <col min="3842" max="3842" width="28.1796875" style="665" customWidth="1"/>
    <col min="3843" max="3843" width="11.26953125" style="665" customWidth="1"/>
    <col min="3844" max="3844" width="17" style="665" customWidth="1"/>
    <col min="3845" max="3845" width="18.26953125" style="665" customWidth="1"/>
    <col min="3846" max="3846" width="19" style="665" customWidth="1"/>
    <col min="3847" max="3847" width="17.81640625" style="665" customWidth="1"/>
    <col min="3848" max="3848" width="16.453125" style="665" customWidth="1"/>
    <col min="3849" max="3852" width="15.453125" style="665" customWidth="1"/>
    <col min="3853" max="3854" width="0" style="665" hidden="1" customWidth="1"/>
    <col min="3855" max="3855" width="11.1796875" style="665" customWidth="1"/>
    <col min="3856" max="3856" width="13.81640625" style="665" customWidth="1"/>
    <col min="3857" max="4068" width="9.1796875" style="665"/>
    <col min="4069" max="4069" width="6.1796875" style="665" customWidth="1"/>
    <col min="4070" max="4070" width="37.54296875" style="665" customWidth="1"/>
    <col min="4071" max="4071" width="13.26953125" style="665" customWidth="1"/>
    <col min="4072" max="4072" width="19.54296875" style="665" customWidth="1"/>
    <col min="4073" max="4073" width="11.81640625" style="665" customWidth="1"/>
    <col min="4074" max="4074" width="14.54296875" style="665" customWidth="1"/>
    <col min="4075" max="4075" width="12" style="665" customWidth="1"/>
    <col min="4076" max="4076" width="11.7265625" style="665" customWidth="1"/>
    <col min="4077" max="4077" width="12.81640625" style="665" customWidth="1"/>
    <col min="4078" max="4078" width="13.26953125" style="665" customWidth="1"/>
    <col min="4079" max="4079" width="12" style="665" customWidth="1"/>
    <col min="4080" max="4080" width="15.7265625" style="665" customWidth="1"/>
    <col min="4081" max="4081" width="13.1796875" style="665" customWidth="1"/>
    <col min="4082" max="4082" width="14.453125" style="665" customWidth="1"/>
    <col min="4083" max="4083" width="14" style="665" customWidth="1"/>
    <col min="4084" max="4086" width="9.1796875" style="665" customWidth="1"/>
    <col min="4087" max="4087" width="15.26953125" style="665" customWidth="1"/>
    <col min="4088" max="4096" width="9.1796875" style="665"/>
    <col min="4097" max="4097" width="6.453125" style="665" customWidth="1"/>
    <col min="4098" max="4098" width="28.1796875" style="665" customWidth="1"/>
    <col min="4099" max="4099" width="11.26953125" style="665" customWidth="1"/>
    <col min="4100" max="4100" width="17" style="665" customWidth="1"/>
    <col min="4101" max="4101" width="18.26953125" style="665" customWidth="1"/>
    <col min="4102" max="4102" width="19" style="665" customWidth="1"/>
    <col min="4103" max="4103" width="17.81640625" style="665" customWidth="1"/>
    <col min="4104" max="4104" width="16.453125" style="665" customWidth="1"/>
    <col min="4105" max="4108" width="15.453125" style="665" customWidth="1"/>
    <col min="4109" max="4110" width="0" style="665" hidden="1" customWidth="1"/>
    <col min="4111" max="4111" width="11.1796875" style="665" customWidth="1"/>
    <col min="4112" max="4112" width="13.81640625" style="665" customWidth="1"/>
    <col min="4113" max="4324" width="9.1796875" style="665"/>
    <col min="4325" max="4325" width="6.1796875" style="665" customWidth="1"/>
    <col min="4326" max="4326" width="37.54296875" style="665" customWidth="1"/>
    <col min="4327" max="4327" width="13.26953125" style="665" customWidth="1"/>
    <col min="4328" max="4328" width="19.54296875" style="665" customWidth="1"/>
    <col min="4329" max="4329" width="11.81640625" style="665" customWidth="1"/>
    <col min="4330" max="4330" width="14.54296875" style="665" customWidth="1"/>
    <col min="4331" max="4331" width="12" style="665" customWidth="1"/>
    <col min="4332" max="4332" width="11.7265625" style="665" customWidth="1"/>
    <col min="4333" max="4333" width="12.81640625" style="665" customWidth="1"/>
    <col min="4334" max="4334" width="13.26953125" style="665" customWidth="1"/>
    <col min="4335" max="4335" width="12" style="665" customWidth="1"/>
    <col min="4336" max="4336" width="15.7265625" style="665" customWidth="1"/>
    <col min="4337" max="4337" width="13.1796875" style="665" customWidth="1"/>
    <col min="4338" max="4338" width="14.453125" style="665" customWidth="1"/>
    <col min="4339" max="4339" width="14" style="665" customWidth="1"/>
    <col min="4340" max="4342" width="9.1796875" style="665" customWidth="1"/>
    <col min="4343" max="4343" width="15.26953125" style="665" customWidth="1"/>
    <col min="4344" max="4352" width="9.1796875" style="665"/>
    <col min="4353" max="4353" width="6.453125" style="665" customWidth="1"/>
    <col min="4354" max="4354" width="28.1796875" style="665" customWidth="1"/>
    <col min="4355" max="4355" width="11.26953125" style="665" customWidth="1"/>
    <col min="4356" max="4356" width="17" style="665" customWidth="1"/>
    <col min="4357" max="4357" width="18.26953125" style="665" customWidth="1"/>
    <col min="4358" max="4358" width="19" style="665" customWidth="1"/>
    <col min="4359" max="4359" width="17.81640625" style="665" customWidth="1"/>
    <col min="4360" max="4360" width="16.453125" style="665" customWidth="1"/>
    <col min="4361" max="4364" width="15.453125" style="665" customWidth="1"/>
    <col min="4365" max="4366" width="0" style="665" hidden="1" customWidth="1"/>
    <col min="4367" max="4367" width="11.1796875" style="665" customWidth="1"/>
    <col min="4368" max="4368" width="13.81640625" style="665" customWidth="1"/>
    <col min="4369" max="4580" width="9.1796875" style="665"/>
    <col min="4581" max="4581" width="6.1796875" style="665" customWidth="1"/>
    <col min="4582" max="4582" width="37.54296875" style="665" customWidth="1"/>
    <col min="4583" max="4583" width="13.26953125" style="665" customWidth="1"/>
    <col min="4584" max="4584" width="19.54296875" style="665" customWidth="1"/>
    <col min="4585" max="4585" width="11.81640625" style="665" customWidth="1"/>
    <col min="4586" max="4586" width="14.54296875" style="665" customWidth="1"/>
    <col min="4587" max="4587" width="12" style="665" customWidth="1"/>
    <col min="4588" max="4588" width="11.7265625" style="665" customWidth="1"/>
    <col min="4589" max="4589" width="12.81640625" style="665" customWidth="1"/>
    <col min="4590" max="4590" width="13.26953125" style="665" customWidth="1"/>
    <col min="4591" max="4591" width="12" style="665" customWidth="1"/>
    <col min="4592" max="4592" width="15.7265625" style="665" customWidth="1"/>
    <col min="4593" max="4593" width="13.1796875" style="665" customWidth="1"/>
    <col min="4594" max="4594" width="14.453125" style="665" customWidth="1"/>
    <col min="4595" max="4595" width="14" style="665" customWidth="1"/>
    <col min="4596" max="4598" width="9.1796875" style="665" customWidth="1"/>
    <col min="4599" max="4599" width="15.26953125" style="665" customWidth="1"/>
    <col min="4600" max="4608" width="9.1796875" style="665"/>
    <col min="4609" max="4609" width="6.453125" style="665" customWidth="1"/>
    <col min="4610" max="4610" width="28.1796875" style="665" customWidth="1"/>
    <col min="4611" max="4611" width="11.26953125" style="665" customWidth="1"/>
    <col min="4612" max="4612" width="17" style="665" customWidth="1"/>
    <col min="4613" max="4613" width="18.26953125" style="665" customWidth="1"/>
    <col min="4614" max="4614" width="19" style="665" customWidth="1"/>
    <col min="4615" max="4615" width="17.81640625" style="665" customWidth="1"/>
    <col min="4616" max="4616" width="16.453125" style="665" customWidth="1"/>
    <col min="4617" max="4620" width="15.453125" style="665" customWidth="1"/>
    <col min="4621" max="4622" width="0" style="665" hidden="1" customWidth="1"/>
    <col min="4623" max="4623" width="11.1796875" style="665" customWidth="1"/>
    <col min="4624" max="4624" width="13.81640625" style="665" customWidth="1"/>
    <col min="4625" max="4836" width="9.1796875" style="665"/>
    <col min="4837" max="4837" width="6.1796875" style="665" customWidth="1"/>
    <col min="4838" max="4838" width="37.54296875" style="665" customWidth="1"/>
    <col min="4839" max="4839" width="13.26953125" style="665" customWidth="1"/>
    <col min="4840" max="4840" width="19.54296875" style="665" customWidth="1"/>
    <col min="4841" max="4841" width="11.81640625" style="665" customWidth="1"/>
    <col min="4842" max="4842" width="14.54296875" style="665" customWidth="1"/>
    <col min="4843" max="4843" width="12" style="665" customWidth="1"/>
    <col min="4844" max="4844" width="11.7265625" style="665" customWidth="1"/>
    <col min="4845" max="4845" width="12.81640625" style="665" customWidth="1"/>
    <col min="4846" max="4846" width="13.26953125" style="665" customWidth="1"/>
    <col min="4847" max="4847" width="12" style="665" customWidth="1"/>
    <col min="4848" max="4848" width="15.7265625" style="665" customWidth="1"/>
    <col min="4849" max="4849" width="13.1796875" style="665" customWidth="1"/>
    <col min="4850" max="4850" width="14.453125" style="665" customWidth="1"/>
    <col min="4851" max="4851" width="14" style="665" customWidth="1"/>
    <col min="4852" max="4854" width="9.1796875" style="665" customWidth="1"/>
    <col min="4855" max="4855" width="15.26953125" style="665" customWidth="1"/>
    <col min="4856" max="4864" width="9.1796875" style="665"/>
    <col min="4865" max="4865" width="6.453125" style="665" customWidth="1"/>
    <col min="4866" max="4866" width="28.1796875" style="665" customWidth="1"/>
    <col min="4867" max="4867" width="11.26953125" style="665" customWidth="1"/>
    <col min="4868" max="4868" width="17" style="665" customWidth="1"/>
    <col min="4869" max="4869" width="18.26953125" style="665" customWidth="1"/>
    <col min="4870" max="4870" width="19" style="665" customWidth="1"/>
    <col min="4871" max="4871" width="17.81640625" style="665" customWidth="1"/>
    <col min="4872" max="4872" width="16.453125" style="665" customWidth="1"/>
    <col min="4873" max="4876" width="15.453125" style="665" customWidth="1"/>
    <col min="4877" max="4878" width="0" style="665" hidden="1" customWidth="1"/>
    <col min="4879" max="4879" width="11.1796875" style="665" customWidth="1"/>
    <col min="4880" max="4880" width="13.81640625" style="665" customWidth="1"/>
    <col min="4881" max="5092" width="9.1796875" style="665"/>
    <col min="5093" max="5093" width="6.1796875" style="665" customWidth="1"/>
    <col min="5094" max="5094" width="37.54296875" style="665" customWidth="1"/>
    <col min="5095" max="5095" width="13.26953125" style="665" customWidth="1"/>
    <col min="5096" max="5096" width="19.54296875" style="665" customWidth="1"/>
    <col min="5097" max="5097" width="11.81640625" style="665" customWidth="1"/>
    <col min="5098" max="5098" width="14.54296875" style="665" customWidth="1"/>
    <col min="5099" max="5099" width="12" style="665" customWidth="1"/>
    <col min="5100" max="5100" width="11.7265625" style="665" customWidth="1"/>
    <col min="5101" max="5101" width="12.81640625" style="665" customWidth="1"/>
    <col min="5102" max="5102" width="13.26953125" style="665" customWidth="1"/>
    <col min="5103" max="5103" width="12" style="665" customWidth="1"/>
    <col min="5104" max="5104" width="15.7265625" style="665" customWidth="1"/>
    <col min="5105" max="5105" width="13.1796875" style="665" customWidth="1"/>
    <col min="5106" max="5106" width="14.453125" style="665" customWidth="1"/>
    <col min="5107" max="5107" width="14" style="665" customWidth="1"/>
    <col min="5108" max="5110" width="9.1796875" style="665" customWidth="1"/>
    <col min="5111" max="5111" width="15.26953125" style="665" customWidth="1"/>
    <col min="5112" max="5120" width="9.1796875" style="665"/>
    <col min="5121" max="5121" width="6.453125" style="665" customWidth="1"/>
    <col min="5122" max="5122" width="28.1796875" style="665" customWidth="1"/>
    <col min="5123" max="5123" width="11.26953125" style="665" customWidth="1"/>
    <col min="5124" max="5124" width="17" style="665" customWidth="1"/>
    <col min="5125" max="5125" width="18.26953125" style="665" customWidth="1"/>
    <col min="5126" max="5126" width="19" style="665" customWidth="1"/>
    <col min="5127" max="5127" width="17.81640625" style="665" customWidth="1"/>
    <col min="5128" max="5128" width="16.453125" style="665" customWidth="1"/>
    <col min="5129" max="5132" width="15.453125" style="665" customWidth="1"/>
    <col min="5133" max="5134" width="0" style="665" hidden="1" customWidth="1"/>
    <col min="5135" max="5135" width="11.1796875" style="665" customWidth="1"/>
    <col min="5136" max="5136" width="13.81640625" style="665" customWidth="1"/>
    <col min="5137" max="5348" width="9.1796875" style="665"/>
    <col min="5349" max="5349" width="6.1796875" style="665" customWidth="1"/>
    <col min="5350" max="5350" width="37.54296875" style="665" customWidth="1"/>
    <col min="5351" max="5351" width="13.26953125" style="665" customWidth="1"/>
    <col min="5352" max="5352" width="19.54296875" style="665" customWidth="1"/>
    <col min="5353" max="5353" width="11.81640625" style="665" customWidth="1"/>
    <col min="5354" max="5354" width="14.54296875" style="665" customWidth="1"/>
    <col min="5355" max="5355" width="12" style="665" customWidth="1"/>
    <col min="5356" max="5356" width="11.7265625" style="665" customWidth="1"/>
    <col min="5357" max="5357" width="12.81640625" style="665" customWidth="1"/>
    <col min="5358" max="5358" width="13.26953125" style="665" customWidth="1"/>
    <col min="5359" max="5359" width="12" style="665" customWidth="1"/>
    <col min="5360" max="5360" width="15.7265625" style="665" customWidth="1"/>
    <col min="5361" max="5361" width="13.1796875" style="665" customWidth="1"/>
    <col min="5362" max="5362" width="14.453125" style="665" customWidth="1"/>
    <col min="5363" max="5363" width="14" style="665" customWidth="1"/>
    <col min="5364" max="5366" width="9.1796875" style="665" customWidth="1"/>
    <col min="5367" max="5367" width="15.26953125" style="665" customWidth="1"/>
    <col min="5368" max="5376" width="9.1796875" style="665"/>
    <col min="5377" max="5377" width="6.453125" style="665" customWidth="1"/>
    <col min="5378" max="5378" width="28.1796875" style="665" customWidth="1"/>
    <col min="5379" max="5379" width="11.26953125" style="665" customWidth="1"/>
    <col min="5380" max="5380" width="17" style="665" customWidth="1"/>
    <col min="5381" max="5381" width="18.26953125" style="665" customWidth="1"/>
    <col min="5382" max="5382" width="19" style="665" customWidth="1"/>
    <col min="5383" max="5383" width="17.81640625" style="665" customWidth="1"/>
    <col min="5384" max="5384" width="16.453125" style="665" customWidth="1"/>
    <col min="5385" max="5388" width="15.453125" style="665" customWidth="1"/>
    <col min="5389" max="5390" width="0" style="665" hidden="1" customWidth="1"/>
    <col min="5391" max="5391" width="11.1796875" style="665" customWidth="1"/>
    <col min="5392" max="5392" width="13.81640625" style="665" customWidth="1"/>
    <col min="5393" max="5604" width="9.1796875" style="665"/>
    <col min="5605" max="5605" width="6.1796875" style="665" customWidth="1"/>
    <col min="5606" max="5606" width="37.54296875" style="665" customWidth="1"/>
    <col min="5607" max="5607" width="13.26953125" style="665" customWidth="1"/>
    <col min="5608" max="5608" width="19.54296875" style="665" customWidth="1"/>
    <col min="5609" max="5609" width="11.81640625" style="665" customWidth="1"/>
    <col min="5610" max="5610" width="14.54296875" style="665" customWidth="1"/>
    <col min="5611" max="5611" width="12" style="665" customWidth="1"/>
    <col min="5612" max="5612" width="11.7265625" style="665" customWidth="1"/>
    <col min="5613" max="5613" width="12.81640625" style="665" customWidth="1"/>
    <col min="5614" max="5614" width="13.26953125" style="665" customWidth="1"/>
    <col min="5615" max="5615" width="12" style="665" customWidth="1"/>
    <col min="5616" max="5616" width="15.7265625" style="665" customWidth="1"/>
    <col min="5617" max="5617" width="13.1796875" style="665" customWidth="1"/>
    <col min="5618" max="5618" width="14.453125" style="665" customWidth="1"/>
    <col min="5619" max="5619" width="14" style="665" customWidth="1"/>
    <col min="5620" max="5622" width="9.1796875" style="665" customWidth="1"/>
    <col min="5623" max="5623" width="15.26953125" style="665" customWidth="1"/>
    <col min="5624" max="5632" width="9.1796875" style="665"/>
    <col min="5633" max="5633" width="6.453125" style="665" customWidth="1"/>
    <col min="5634" max="5634" width="28.1796875" style="665" customWidth="1"/>
    <col min="5635" max="5635" width="11.26953125" style="665" customWidth="1"/>
    <col min="5636" max="5636" width="17" style="665" customWidth="1"/>
    <col min="5637" max="5637" width="18.26953125" style="665" customWidth="1"/>
    <col min="5638" max="5638" width="19" style="665" customWidth="1"/>
    <col min="5639" max="5639" width="17.81640625" style="665" customWidth="1"/>
    <col min="5640" max="5640" width="16.453125" style="665" customWidth="1"/>
    <col min="5641" max="5644" width="15.453125" style="665" customWidth="1"/>
    <col min="5645" max="5646" width="0" style="665" hidden="1" customWidth="1"/>
    <col min="5647" max="5647" width="11.1796875" style="665" customWidth="1"/>
    <col min="5648" max="5648" width="13.81640625" style="665" customWidth="1"/>
    <col min="5649" max="5860" width="9.1796875" style="665"/>
    <col min="5861" max="5861" width="6.1796875" style="665" customWidth="1"/>
    <col min="5862" max="5862" width="37.54296875" style="665" customWidth="1"/>
    <col min="5863" max="5863" width="13.26953125" style="665" customWidth="1"/>
    <col min="5864" max="5864" width="19.54296875" style="665" customWidth="1"/>
    <col min="5865" max="5865" width="11.81640625" style="665" customWidth="1"/>
    <col min="5866" max="5866" width="14.54296875" style="665" customWidth="1"/>
    <col min="5867" max="5867" width="12" style="665" customWidth="1"/>
    <col min="5868" max="5868" width="11.7265625" style="665" customWidth="1"/>
    <col min="5869" max="5869" width="12.81640625" style="665" customWidth="1"/>
    <col min="5870" max="5870" width="13.26953125" style="665" customWidth="1"/>
    <col min="5871" max="5871" width="12" style="665" customWidth="1"/>
    <col min="5872" max="5872" width="15.7265625" style="665" customWidth="1"/>
    <col min="5873" max="5873" width="13.1796875" style="665" customWidth="1"/>
    <col min="5874" max="5874" width="14.453125" style="665" customWidth="1"/>
    <col min="5875" max="5875" width="14" style="665" customWidth="1"/>
    <col min="5876" max="5878" width="9.1796875" style="665" customWidth="1"/>
    <col min="5879" max="5879" width="15.26953125" style="665" customWidth="1"/>
    <col min="5880" max="5888" width="9.1796875" style="665"/>
    <col min="5889" max="5889" width="6.453125" style="665" customWidth="1"/>
    <col min="5890" max="5890" width="28.1796875" style="665" customWidth="1"/>
    <col min="5891" max="5891" width="11.26953125" style="665" customWidth="1"/>
    <col min="5892" max="5892" width="17" style="665" customWidth="1"/>
    <col min="5893" max="5893" width="18.26953125" style="665" customWidth="1"/>
    <col min="5894" max="5894" width="19" style="665" customWidth="1"/>
    <col min="5895" max="5895" width="17.81640625" style="665" customWidth="1"/>
    <col min="5896" max="5896" width="16.453125" style="665" customWidth="1"/>
    <col min="5897" max="5900" width="15.453125" style="665" customWidth="1"/>
    <col min="5901" max="5902" width="0" style="665" hidden="1" customWidth="1"/>
    <col min="5903" max="5903" width="11.1796875" style="665" customWidth="1"/>
    <col min="5904" max="5904" width="13.81640625" style="665" customWidth="1"/>
    <col min="5905" max="6116" width="9.1796875" style="665"/>
    <col min="6117" max="6117" width="6.1796875" style="665" customWidth="1"/>
    <col min="6118" max="6118" width="37.54296875" style="665" customWidth="1"/>
    <col min="6119" max="6119" width="13.26953125" style="665" customWidth="1"/>
    <col min="6120" max="6120" width="19.54296875" style="665" customWidth="1"/>
    <col min="6121" max="6121" width="11.81640625" style="665" customWidth="1"/>
    <col min="6122" max="6122" width="14.54296875" style="665" customWidth="1"/>
    <col min="6123" max="6123" width="12" style="665" customWidth="1"/>
    <col min="6124" max="6124" width="11.7265625" style="665" customWidth="1"/>
    <col min="6125" max="6125" width="12.81640625" style="665" customWidth="1"/>
    <col min="6126" max="6126" width="13.26953125" style="665" customWidth="1"/>
    <col min="6127" max="6127" width="12" style="665" customWidth="1"/>
    <col min="6128" max="6128" width="15.7265625" style="665" customWidth="1"/>
    <col min="6129" max="6129" width="13.1796875" style="665" customWidth="1"/>
    <col min="6130" max="6130" width="14.453125" style="665" customWidth="1"/>
    <col min="6131" max="6131" width="14" style="665" customWidth="1"/>
    <col min="6132" max="6134" width="9.1796875" style="665" customWidth="1"/>
    <col min="6135" max="6135" width="15.26953125" style="665" customWidth="1"/>
    <col min="6136" max="6144" width="9.1796875" style="665"/>
    <col min="6145" max="6145" width="6.453125" style="665" customWidth="1"/>
    <col min="6146" max="6146" width="28.1796875" style="665" customWidth="1"/>
    <col min="6147" max="6147" width="11.26953125" style="665" customWidth="1"/>
    <col min="6148" max="6148" width="17" style="665" customWidth="1"/>
    <col min="6149" max="6149" width="18.26953125" style="665" customWidth="1"/>
    <col min="6150" max="6150" width="19" style="665" customWidth="1"/>
    <col min="6151" max="6151" width="17.81640625" style="665" customWidth="1"/>
    <col min="6152" max="6152" width="16.453125" style="665" customWidth="1"/>
    <col min="6153" max="6156" width="15.453125" style="665" customWidth="1"/>
    <col min="6157" max="6158" width="0" style="665" hidden="1" customWidth="1"/>
    <col min="6159" max="6159" width="11.1796875" style="665" customWidth="1"/>
    <col min="6160" max="6160" width="13.81640625" style="665" customWidth="1"/>
    <col min="6161" max="6372" width="9.1796875" style="665"/>
    <col min="6373" max="6373" width="6.1796875" style="665" customWidth="1"/>
    <col min="6374" max="6374" width="37.54296875" style="665" customWidth="1"/>
    <col min="6375" max="6375" width="13.26953125" style="665" customWidth="1"/>
    <col min="6376" max="6376" width="19.54296875" style="665" customWidth="1"/>
    <col min="6377" max="6377" width="11.81640625" style="665" customWidth="1"/>
    <col min="6378" max="6378" width="14.54296875" style="665" customWidth="1"/>
    <col min="6379" max="6379" width="12" style="665" customWidth="1"/>
    <col min="6380" max="6380" width="11.7265625" style="665" customWidth="1"/>
    <col min="6381" max="6381" width="12.81640625" style="665" customWidth="1"/>
    <col min="6382" max="6382" width="13.26953125" style="665" customWidth="1"/>
    <col min="6383" max="6383" width="12" style="665" customWidth="1"/>
    <col min="6384" max="6384" width="15.7265625" style="665" customWidth="1"/>
    <col min="6385" max="6385" width="13.1796875" style="665" customWidth="1"/>
    <col min="6386" max="6386" width="14.453125" style="665" customWidth="1"/>
    <col min="6387" max="6387" width="14" style="665" customWidth="1"/>
    <col min="6388" max="6390" width="9.1796875" style="665" customWidth="1"/>
    <col min="6391" max="6391" width="15.26953125" style="665" customWidth="1"/>
    <col min="6392" max="6400" width="9.1796875" style="665"/>
    <col min="6401" max="6401" width="6.453125" style="665" customWidth="1"/>
    <col min="6402" max="6402" width="28.1796875" style="665" customWidth="1"/>
    <col min="6403" max="6403" width="11.26953125" style="665" customWidth="1"/>
    <col min="6404" max="6404" width="17" style="665" customWidth="1"/>
    <col min="6405" max="6405" width="18.26953125" style="665" customWidth="1"/>
    <col min="6406" max="6406" width="19" style="665" customWidth="1"/>
    <col min="6407" max="6407" width="17.81640625" style="665" customWidth="1"/>
    <col min="6408" max="6408" width="16.453125" style="665" customWidth="1"/>
    <col min="6409" max="6412" width="15.453125" style="665" customWidth="1"/>
    <col min="6413" max="6414" width="0" style="665" hidden="1" customWidth="1"/>
    <col min="6415" max="6415" width="11.1796875" style="665" customWidth="1"/>
    <col min="6416" max="6416" width="13.81640625" style="665" customWidth="1"/>
    <col min="6417" max="6628" width="9.1796875" style="665"/>
    <col min="6629" max="6629" width="6.1796875" style="665" customWidth="1"/>
    <col min="6630" max="6630" width="37.54296875" style="665" customWidth="1"/>
    <col min="6631" max="6631" width="13.26953125" style="665" customWidth="1"/>
    <col min="6632" max="6632" width="19.54296875" style="665" customWidth="1"/>
    <col min="6633" max="6633" width="11.81640625" style="665" customWidth="1"/>
    <col min="6634" max="6634" width="14.54296875" style="665" customWidth="1"/>
    <col min="6635" max="6635" width="12" style="665" customWidth="1"/>
    <col min="6636" max="6636" width="11.7265625" style="665" customWidth="1"/>
    <col min="6637" max="6637" width="12.81640625" style="665" customWidth="1"/>
    <col min="6638" max="6638" width="13.26953125" style="665" customWidth="1"/>
    <col min="6639" max="6639" width="12" style="665" customWidth="1"/>
    <col min="6640" max="6640" width="15.7265625" style="665" customWidth="1"/>
    <col min="6641" max="6641" width="13.1796875" style="665" customWidth="1"/>
    <col min="6642" max="6642" width="14.453125" style="665" customWidth="1"/>
    <col min="6643" max="6643" width="14" style="665" customWidth="1"/>
    <col min="6644" max="6646" width="9.1796875" style="665" customWidth="1"/>
    <col min="6647" max="6647" width="15.26953125" style="665" customWidth="1"/>
    <col min="6648" max="6656" width="9.1796875" style="665"/>
    <col min="6657" max="6657" width="6.453125" style="665" customWidth="1"/>
    <col min="6658" max="6658" width="28.1796875" style="665" customWidth="1"/>
    <col min="6659" max="6659" width="11.26953125" style="665" customWidth="1"/>
    <col min="6660" max="6660" width="17" style="665" customWidth="1"/>
    <col min="6661" max="6661" width="18.26953125" style="665" customWidth="1"/>
    <col min="6662" max="6662" width="19" style="665" customWidth="1"/>
    <col min="6663" max="6663" width="17.81640625" style="665" customWidth="1"/>
    <col min="6664" max="6664" width="16.453125" style="665" customWidth="1"/>
    <col min="6665" max="6668" width="15.453125" style="665" customWidth="1"/>
    <col min="6669" max="6670" width="0" style="665" hidden="1" customWidth="1"/>
    <col min="6671" max="6671" width="11.1796875" style="665" customWidth="1"/>
    <col min="6672" max="6672" width="13.81640625" style="665" customWidth="1"/>
    <col min="6673" max="6884" width="9.1796875" style="665"/>
    <col min="6885" max="6885" width="6.1796875" style="665" customWidth="1"/>
    <col min="6886" max="6886" width="37.54296875" style="665" customWidth="1"/>
    <col min="6887" max="6887" width="13.26953125" style="665" customWidth="1"/>
    <col min="6888" max="6888" width="19.54296875" style="665" customWidth="1"/>
    <col min="6889" max="6889" width="11.81640625" style="665" customWidth="1"/>
    <col min="6890" max="6890" width="14.54296875" style="665" customWidth="1"/>
    <col min="6891" max="6891" width="12" style="665" customWidth="1"/>
    <col min="6892" max="6892" width="11.7265625" style="665" customWidth="1"/>
    <col min="6893" max="6893" width="12.81640625" style="665" customWidth="1"/>
    <col min="6894" max="6894" width="13.26953125" style="665" customWidth="1"/>
    <col min="6895" max="6895" width="12" style="665" customWidth="1"/>
    <col min="6896" max="6896" width="15.7265625" style="665" customWidth="1"/>
    <col min="6897" max="6897" width="13.1796875" style="665" customWidth="1"/>
    <col min="6898" max="6898" width="14.453125" style="665" customWidth="1"/>
    <col min="6899" max="6899" width="14" style="665" customWidth="1"/>
    <col min="6900" max="6902" width="9.1796875" style="665" customWidth="1"/>
    <col min="6903" max="6903" width="15.26953125" style="665" customWidth="1"/>
    <col min="6904" max="6912" width="9.1796875" style="665"/>
    <col min="6913" max="6913" width="6.453125" style="665" customWidth="1"/>
    <col min="6914" max="6914" width="28.1796875" style="665" customWidth="1"/>
    <col min="6915" max="6915" width="11.26953125" style="665" customWidth="1"/>
    <col min="6916" max="6916" width="17" style="665" customWidth="1"/>
    <col min="6917" max="6917" width="18.26953125" style="665" customWidth="1"/>
    <col min="6918" max="6918" width="19" style="665" customWidth="1"/>
    <col min="6919" max="6919" width="17.81640625" style="665" customWidth="1"/>
    <col min="6920" max="6920" width="16.453125" style="665" customWidth="1"/>
    <col min="6921" max="6924" width="15.453125" style="665" customWidth="1"/>
    <col min="6925" max="6926" width="0" style="665" hidden="1" customWidth="1"/>
    <col min="6927" max="6927" width="11.1796875" style="665" customWidth="1"/>
    <col min="6928" max="6928" width="13.81640625" style="665" customWidth="1"/>
    <col min="6929" max="7140" width="9.1796875" style="665"/>
    <col min="7141" max="7141" width="6.1796875" style="665" customWidth="1"/>
    <col min="7142" max="7142" width="37.54296875" style="665" customWidth="1"/>
    <col min="7143" max="7143" width="13.26953125" style="665" customWidth="1"/>
    <col min="7144" max="7144" width="19.54296875" style="665" customWidth="1"/>
    <col min="7145" max="7145" width="11.81640625" style="665" customWidth="1"/>
    <col min="7146" max="7146" width="14.54296875" style="665" customWidth="1"/>
    <col min="7147" max="7147" width="12" style="665" customWidth="1"/>
    <col min="7148" max="7148" width="11.7265625" style="665" customWidth="1"/>
    <col min="7149" max="7149" width="12.81640625" style="665" customWidth="1"/>
    <col min="7150" max="7150" width="13.26953125" style="665" customWidth="1"/>
    <col min="7151" max="7151" width="12" style="665" customWidth="1"/>
    <col min="7152" max="7152" width="15.7265625" style="665" customWidth="1"/>
    <col min="7153" max="7153" width="13.1796875" style="665" customWidth="1"/>
    <col min="7154" max="7154" width="14.453125" style="665" customWidth="1"/>
    <col min="7155" max="7155" width="14" style="665" customWidth="1"/>
    <col min="7156" max="7158" width="9.1796875" style="665" customWidth="1"/>
    <col min="7159" max="7159" width="15.26953125" style="665" customWidth="1"/>
    <col min="7160" max="7168" width="9.1796875" style="665"/>
    <col min="7169" max="7169" width="6.453125" style="665" customWidth="1"/>
    <col min="7170" max="7170" width="28.1796875" style="665" customWidth="1"/>
    <col min="7171" max="7171" width="11.26953125" style="665" customWidth="1"/>
    <col min="7172" max="7172" width="17" style="665" customWidth="1"/>
    <col min="7173" max="7173" width="18.26953125" style="665" customWidth="1"/>
    <col min="7174" max="7174" width="19" style="665" customWidth="1"/>
    <col min="7175" max="7175" width="17.81640625" style="665" customWidth="1"/>
    <col min="7176" max="7176" width="16.453125" style="665" customWidth="1"/>
    <col min="7177" max="7180" width="15.453125" style="665" customWidth="1"/>
    <col min="7181" max="7182" width="0" style="665" hidden="1" customWidth="1"/>
    <col min="7183" max="7183" width="11.1796875" style="665" customWidth="1"/>
    <col min="7184" max="7184" width="13.81640625" style="665" customWidth="1"/>
    <col min="7185" max="7396" width="9.1796875" style="665"/>
    <col min="7397" max="7397" width="6.1796875" style="665" customWidth="1"/>
    <col min="7398" max="7398" width="37.54296875" style="665" customWidth="1"/>
    <col min="7399" max="7399" width="13.26953125" style="665" customWidth="1"/>
    <col min="7400" max="7400" width="19.54296875" style="665" customWidth="1"/>
    <col min="7401" max="7401" width="11.81640625" style="665" customWidth="1"/>
    <col min="7402" max="7402" width="14.54296875" style="665" customWidth="1"/>
    <col min="7403" max="7403" width="12" style="665" customWidth="1"/>
    <col min="7404" max="7404" width="11.7265625" style="665" customWidth="1"/>
    <col min="7405" max="7405" width="12.81640625" style="665" customWidth="1"/>
    <col min="7406" max="7406" width="13.26953125" style="665" customWidth="1"/>
    <col min="7407" max="7407" width="12" style="665" customWidth="1"/>
    <col min="7408" max="7408" width="15.7265625" style="665" customWidth="1"/>
    <col min="7409" max="7409" width="13.1796875" style="665" customWidth="1"/>
    <col min="7410" max="7410" width="14.453125" style="665" customWidth="1"/>
    <col min="7411" max="7411" width="14" style="665" customWidth="1"/>
    <col min="7412" max="7414" width="9.1796875" style="665" customWidth="1"/>
    <col min="7415" max="7415" width="15.26953125" style="665" customWidth="1"/>
    <col min="7416" max="7424" width="9.1796875" style="665"/>
    <col min="7425" max="7425" width="6.453125" style="665" customWidth="1"/>
    <col min="7426" max="7426" width="28.1796875" style="665" customWidth="1"/>
    <col min="7427" max="7427" width="11.26953125" style="665" customWidth="1"/>
    <col min="7428" max="7428" width="17" style="665" customWidth="1"/>
    <col min="7429" max="7429" width="18.26953125" style="665" customWidth="1"/>
    <col min="7430" max="7430" width="19" style="665" customWidth="1"/>
    <col min="7431" max="7431" width="17.81640625" style="665" customWidth="1"/>
    <col min="7432" max="7432" width="16.453125" style="665" customWidth="1"/>
    <col min="7433" max="7436" width="15.453125" style="665" customWidth="1"/>
    <col min="7437" max="7438" width="0" style="665" hidden="1" customWidth="1"/>
    <col min="7439" max="7439" width="11.1796875" style="665" customWidth="1"/>
    <col min="7440" max="7440" width="13.81640625" style="665" customWidth="1"/>
    <col min="7441" max="7652" width="9.1796875" style="665"/>
    <col min="7653" max="7653" width="6.1796875" style="665" customWidth="1"/>
    <col min="7654" max="7654" width="37.54296875" style="665" customWidth="1"/>
    <col min="7655" max="7655" width="13.26953125" style="665" customWidth="1"/>
    <col min="7656" max="7656" width="19.54296875" style="665" customWidth="1"/>
    <col min="7657" max="7657" width="11.81640625" style="665" customWidth="1"/>
    <col min="7658" max="7658" width="14.54296875" style="665" customWidth="1"/>
    <col min="7659" max="7659" width="12" style="665" customWidth="1"/>
    <col min="7660" max="7660" width="11.7265625" style="665" customWidth="1"/>
    <col min="7661" max="7661" width="12.81640625" style="665" customWidth="1"/>
    <col min="7662" max="7662" width="13.26953125" style="665" customWidth="1"/>
    <col min="7663" max="7663" width="12" style="665" customWidth="1"/>
    <col min="7664" max="7664" width="15.7265625" style="665" customWidth="1"/>
    <col min="7665" max="7665" width="13.1796875" style="665" customWidth="1"/>
    <col min="7666" max="7666" width="14.453125" style="665" customWidth="1"/>
    <col min="7667" max="7667" width="14" style="665" customWidth="1"/>
    <col min="7668" max="7670" width="9.1796875" style="665" customWidth="1"/>
    <col min="7671" max="7671" width="15.26953125" style="665" customWidth="1"/>
    <col min="7672" max="7680" width="9.1796875" style="665"/>
    <col min="7681" max="7681" width="6.453125" style="665" customWidth="1"/>
    <col min="7682" max="7682" width="28.1796875" style="665" customWidth="1"/>
    <col min="7683" max="7683" width="11.26953125" style="665" customWidth="1"/>
    <col min="7684" max="7684" width="17" style="665" customWidth="1"/>
    <col min="7685" max="7685" width="18.26953125" style="665" customWidth="1"/>
    <col min="7686" max="7686" width="19" style="665" customWidth="1"/>
    <col min="7687" max="7687" width="17.81640625" style="665" customWidth="1"/>
    <col min="7688" max="7688" width="16.453125" style="665" customWidth="1"/>
    <col min="7689" max="7692" width="15.453125" style="665" customWidth="1"/>
    <col min="7693" max="7694" width="0" style="665" hidden="1" customWidth="1"/>
    <col min="7695" max="7695" width="11.1796875" style="665" customWidth="1"/>
    <col min="7696" max="7696" width="13.81640625" style="665" customWidth="1"/>
    <col min="7697" max="7908" width="9.1796875" style="665"/>
    <col min="7909" max="7909" width="6.1796875" style="665" customWidth="1"/>
    <col min="7910" max="7910" width="37.54296875" style="665" customWidth="1"/>
    <col min="7911" max="7911" width="13.26953125" style="665" customWidth="1"/>
    <col min="7912" max="7912" width="19.54296875" style="665" customWidth="1"/>
    <col min="7913" max="7913" width="11.81640625" style="665" customWidth="1"/>
    <col min="7914" max="7914" width="14.54296875" style="665" customWidth="1"/>
    <col min="7915" max="7915" width="12" style="665" customWidth="1"/>
    <col min="7916" max="7916" width="11.7265625" style="665" customWidth="1"/>
    <col min="7917" max="7917" width="12.81640625" style="665" customWidth="1"/>
    <col min="7918" max="7918" width="13.26953125" style="665" customWidth="1"/>
    <col min="7919" max="7919" width="12" style="665" customWidth="1"/>
    <col min="7920" max="7920" width="15.7265625" style="665" customWidth="1"/>
    <col min="7921" max="7921" width="13.1796875" style="665" customWidth="1"/>
    <col min="7922" max="7922" width="14.453125" style="665" customWidth="1"/>
    <col min="7923" max="7923" width="14" style="665" customWidth="1"/>
    <col min="7924" max="7926" width="9.1796875" style="665" customWidth="1"/>
    <col min="7927" max="7927" width="15.26953125" style="665" customWidth="1"/>
    <col min="7928" max="7936" width="9.1796875" style="665"/>
    <col min="7937" max="7937" width="6.453125" style="665" customWidth="1"/>
    <col min="7938" max="7938" width="28.1796875" style="665" customWidth="1"/>
    <col min="7939" max="7939" width="11.26953125" style="665" customWidth="1"/>
    <col min="7940" max="7940" width="17" style="665" customWidth="1"/>
    <col min="7941" max="7941" width="18.26953125" style="665" customWidth="1"/>
    <col min="7942" max="7942" width="19" style="665" customWidth="1"/>
    <col min="7943" max="7943" width="17.81640625" style="665" customWidth="1"/>
    <col min="7944" max="7944" width="16.453125" style="665" customWidth="1"/>
    <col min="7945" max="7948" width="15.453125" style="665" customWidth="1"/>
    <col min="7949" max="7950" width="0" style="665" hidden="1" customWidth="1"/>
    <col min="7951" max="7951" width="11.1796875" style="665" customWidth="1"/>
    <col min="7952" max="7952" width="13.81640625" style="665" customWidth="1"/>
    <col min="7953" max="8164" width="9.1796875" style="665"/>
    <col min="8165" max="8165" width="6.1796875" style="665" customWidth="1"/>
    <col min="8166" max="8166" width="37.54296875" style="665" customWidth="1"/>
    <col min="8167" max="8167" width="13.26953125" style="665" customWidth="1"/>
    <col min="8168" max="8168" width="19.54296875" style="665" customWidth="1"/>
    <col min="8169" max="8169" width="11.81640625" style="665" customWidth="1"/>
    <col min="8170" max="8170" width="14.54296875" style="665" customWidth="1"/>
    <col min="8171" max="8171" width="12" style="665" customWidth="1"/>
    <col min="8172" max="8172" width="11.7265625" style="665" customWidth="1"/>
    <col min="8173" max="8173" width="12.81640625" style="665" customWidth="1"/>
    <col min="8174" max="8174" width="13.26953125" style="665" customWidth="1"/>
    <col min="8175" max="8175" width="12" style="665" customWidth="1"/>
    <col min="8176" max="8176" width="15.7265625" style="665" customWidth="1"/>
    <col min="8177" max="8177" width="13.1796875" style="665" customWidth="1"/>
    <col min="8178" max="8178" width="14.453125" style="665" customWidth="1"/>
    <col min="8179" max="8179" width="14" style="665" customWidth="1"/>
    <col min="8180" max="8182" width="9.1796875" style="665" customWidth="1"/>
    <col min="8183" max="8183" width="15.26953125" style="665" customWidth="1"/>
    <col min="8184" max="8192" width="9.1796875" style="665"/>
    <col min="8193" max="8193" width="6.453125" style="665" customWidth="1"/>
    <col min="8194" max="8194" width="28.1796875" style="665" customWidth="1"/>
    <col min="8195" max="8195" width="11.26953125" style="665" customWidth="1"/>
    <col min="8196" max="8196" width="17" style="665" customWidth="1"/>
    <col min="8197" max="8197" width="18.26953125" style="665" customWidth="1"/>
    <col min="8198" max="8198" width="19" style="665" customWidth="1"/>
    <col min="8199" max="8199" width="17.81640625" style="665" customWidth="1"/>
    <col min="8200" max="8200" width="16.453125" style="665" customWidth="1"/>
    <col min="8201" max="8204" width="15.453125" style="665" customWidth="1"/>
    <col min="8205" max="8206" width="0" style="665" hidden="1" customWidth="1"/>
    <col min="8207" max="8207" width="11.1796875" style="665" customWidth="1"/>
    <col min="8208" max="8208" width="13.81640625" style="665" customWidth="1"/>
    <col min="8209" max="8420" width="9.1796875" style="665"/>
    <col min="8421" max="8421" width="6.1796875" style="665" customWidth="1"/>
    <col min="8422" max="8422" width="37.54296875" style="665" customWidth="1"/>
    <col min="8423" max="8423" width="13.26953125" style="665" customWidth="1"/>
    <col min="8424" max="8424" width="19.54296875" style="665" customWidth="1"/>
    <col min="8425" max="8425" width="11.81640625" style="665" customWidth="1"/>
    <col min="8426" max="8426" width="14.54296875" style="665" customWidth="1"/>
    <col min="8427" max="8427" width="12" style="665" customWidth="1"/>
    <col min="8428" max="8428" width="11.7265625" style="665" customWidth="1"/>
    <col min="8429" max="8429" width="12.81640625" style="665" customWidth="1"/>
    <col min="8430" max="8430" width="13.26953125" style="665" customWidth="1"/>
    <col min="8431" max="8431" width="12" style="665" customWidth="1"/>
    <col min="8432" max="8432" width="15.7265625" style="665" customWidth="1"/>
    <col min="8433" max="8433" width="13.1796875" style="665" customWidth="1"/>
    <col min="8434" max="8434" width="14.453125" style="665" customWidth="1"/>
    <col min="8435" max="8435" width="14" style="665" customWidth="1"/>
    <col min="8436" max="8438" width="9.1796875" style="665" customWidth="1"/>
    <col min="8439" max="8439" width="15.26953125" style="665" customWidth="1"/>
    <col min="8440" max="8448" width="9.1796875" style="665"/>
    <col min="8449" max="8449" width="6.453125" style="665" customWidth="1"/>
    <col min="8450" max="8450" width="28.1796875" style="665" customWidth="1"/>
    <col min="8451" max="8451" width="11.26953125" style="665" customWidth="1"/>
    <col min="8452" max="8452" width="17" style="665" customWidth="1"/>
    <col min="8453" max="8453" width="18.26953125" style="665" customWidth="1"/>
    <col min="8454" max="8454" width="19" style="665" customWidth="1"/>
    <col min="8455" max="8455" width="17.81640625" style="665" customWidth="1"/>
    <col min="8456" max="8456" width="16.453125" style="665" customWidth="1"/>
    <col min="8457" max="8460" width="15.453125" style="665" customWidth="1"/>
    <col min="8461" max="8462" width="0" style="665" hidden="1" customWidth="1"/>
    <col min="8463" max="8463" width="11.1796875" style="665" customWidth="1"/>
    <col min="8464" max="8464" width="13.81640625" style="665" customWidth="1"/>
    <col min="8465" max="8676" width="9.1796875" style="665"/>
    <col min="8677" max="8677" width="6.1796875" style="665" customWidth="1"/>
    <col min="8678" max="8678" width="37.54296875" style="665" customWidth="1"/>
    <col min="8679" max="8679" width="13.26953125" style="665" customWidth="1"/>
    <col min="8680" max="8680" width="19.54296875" style="665" customWidth="1"/>
    <col min="8681" max="8681" width="11.81640625" style="665" customWidth="1"/>
    <col min="8682" max="8682" width="14.54296875" style="665" customWidth="1"/>
    <col min="8683" max="8683" width="12" style="665" customWidth="1"/>
    <col min="8684" max="8684" width="11.7265625" style="665" customWidth="1"/>
    <col min="8685" max="8685" width="12.81640625" style="665" customWidth="1"/>
    <col min="8686" max="8686" width="13.26953125" style="665" customWidth="1"/>
    <col min="8687" max="8687" width="12" style="665" customWidth="1"/>
    <col min="8688" max="8688" width="15.7265625" style="665" customWidth="1"/>
    <col min="8689" max="8689" width="13.1796875" style="665" customWidth="1"/>
    <col min="8690" max="8690" width="14.453125" style="665" customWidth="1"/>
    <col min="8691" max="8691" width="14" style="665" customWidth="1"/>
    <col min="8692" max="8694" width="9.1796875" style="665" customWidth="1"/>
    <col min="8695" max="8695" width="15.26953125" style="665" customWidth="1"/>
    <col min="8696" max="8704" width="9.1796875" style="665"/>
    <col min="8705" max="8705" width="6.453125" style="665" customWidth="1"/>
    <col min="8706" max="8706" width="28.1796875" style="665" customWidth="1"/>
    <col min="8707" max="8707" width="11.26953125" style="665" customWidth="1"/>
    <col min="8708" max="8708" width="17" style="665" customWidth="1"/>
    <col min="8709" max="8709" width="18.26953125" style="665" customWidth="1"/>
    <col min="8710" max="8710" width="19" style="665" customWidth="1"/>
    <col min="8711" max="8711" width="17.81640625" style="665" customWidth="1"/>
    <col min="8712" max="8712" width="16.453125" style="665" customWidth="1"/>
    <col min="8713" max="8716" width="15.453125" style="665" customWidth="1"/>
    <col min="8717" max="8718" width="0" style="665" hidden="1" customWidth="1"/>
    <col min="8719" max="8719" width="11.1796875" style="665" customWidth="1"/>
    <col min="8720" max="8720" width="13.81640625" style="665" customWidth="1"/>
    <col min="8721" max="8932" width="9.1796875" style="665"/>
    <col min="8933" max="8933" width="6.1796875" style="665" customWidth="1"/>
    <col min="8934" max="8934" width="37.54296875" style="665" customWidth="1"/>
    <col min="8935" max="8935" width="13.26953125" style="665" customWidth="1"/>
    <col min="8936" max="8936" width="19.54296875" style="665" customWidth="1"/>
    <col min="8937" max="8937" width="11.81640625" style="665" customWidth="1"/>
    <col min="8938" max="8938" width="14.54296875" style="665" customWidth="1"/>
    <col min="8939" max="8939" width="12" style="665" customWidth="1"/>
    <col min="8940" max="8940" width="11.7265625" style="665" customWidth="1"/>
    <col min="8941" max="8941" width="12.81640625" style="665" customWidth="1"/>
    <col min="8942" max="8942" width="13.26953125" style="665" customWidth="1"/>
    <col min="8943" max="8943" width="12" style="665" customWidth="1"/>
    <col min="8944" max="8944" width="15.7265625" style="665" customWidth="1"/>
    <col min="8945" max="8945" width="13.1796875" style="665" customWidth="1"/>
    <col min="8946" max="8946" width="14.453125" style="665" customWidth="1"/>
    <col min="8947" max="8947" width="14" style="665" customWidth="1"/>
    <col min="8948" max="8950" width="9.1796875" style="665" customWidth="1"/>
    <col min="8951" max="8951" width="15.26953125" style="665" customWidth="1"/>
    <col min="8952" max="8960" width="9.1796875" style="665"/>
    <col min="8961" max="8961" width="6.453125" style="665" customWidth="1"/>
    <col min="8962" max="8962" width="28.1796875" style="665" customWidth="1"/>
    <col min="8963" max="8963" width="11.26953125" style="665" customWidth="1"/>
    <col min="8964" max="8964" width="17" style="665" customWidth="1"/>
    <col min="8965" max="8965" width="18.26953125" style="665" customWidth="1"/>
    <col min="8966" max="8966" width="19" style="665" customWidth="1"/>
    <col min="8967" max="8967" width="17.81640625" style="665" customWidth="1"/>
    <col min="8968" max="8968" width="16.453125" style="665" customWidth="1"/>
    <col min="8969" max="8972" width="15.453125" style="665" customWidth="1"/>
    <col min="8973" max="8974" width="0" style="665" hidden="1" customWidth="1"/>
    <col min="8975" max="8975" width="11.1796875" style="665" customWidth="1"/>
    <col min="8976" max="8976" width="13.81640625" style="665" customWidth="1"/>
    <col min="8977" max="9188" width="9.1796875" style="665"/>
    <col min="9189" max="9189" width="6.1796875" style="665" customWidth="1"/>
    <col min="9190" max="9190" width="37.54296875" style="665" customWidth="1"/>
    <col min="9191" max="9191" width="13.26953125" style="665" customWidth="1"/>
    <col min="9192" max="9192" width="19.54296875" style="665" customWidth="1"/>
    <col min="9193" max="9193" width="11.81640625" style="665" customWidth="1"/>
    <col min="9194" max="9194" width="14.54296875" style="665" customWidth="1"/>
    <col min="9195" max="9195" width="12" style="665" customWidth="1"/>
    <col min="9196" max="9196" width="11.7265625" style="665" customWidth="1"/>
    <col min="9197" max="9197" width="12.81640625" style="665" customWidth="1"/>
    <col min="9198" max="9198" width="13.26953125" style="665" customWidth="1"/>
    <col min="9199" max="9199" width="12" style="665" customWidth="1"/>
    <col min="9200" max="9200" width="15.7265625" style="665" customWidth="1"/>
    <col min="9201" max="9201" width="13.1796875" style="665" customWidth="1"/>
    <col min="9202" max="9202" width="14.453125" style="665" customWidth="1"/>
    <col min="9203" max="9203" width="14" style="665" customWidth="1"/>
    <col min="9204" max="9206" width="9.1796875" style="665" customWidth="1"/>
    <col min="9207" max="9207" width="15.26953125" style="665" customWidth="1"/>
    <col min="9208" max="9216" width="9.1796875" style="665"/>
    <col min="9217" max="9217" width="6.453125" style="665" customWidth="1"/>
    <col min="9218" max="9218" width="28.1796875" style="665" customWidth="1"/>
    <col min="9219" max="9219" width="11.26953125" style="665" customWidth="1"/>
    <col min="9220" max="9220" width="17" style="665" customWidth="1"/>
    <col min="9221" max="9221" width="18.26953125" style="665" customWidth="1"/>
    <col min="9222" max="9222" width="19" style="665" customWidth="1"/>
    <col min="9223" max="9223" width="17.81640625" style="665" customWidth="1"/>
    <col min="9224" max="9224" width="16.453125" style="665" customWidth="1"/>
    <col min="9225" max="9228" width="15.453125" style="665" customWidth="1"/>
    <col min="9229" max="9230" width="0" style="665" hidden="1" customWidth="1"/>
    <col min="9231" max="9231" width="11.1796875" style="665" customWidth="1"/>
    <col min="9232" max="9232" width="13.81640625" style="665" customWidth="1"/>
    <col min="9233" max="9444" width="9.1796875" style="665"/>
    <col min="9445" max="9445" width="6.1796875" style="665" customWidth="1"/>
    <col min="9446" max="9446" width="37.54296875" style="665" customWidth="1"/>
    <col min="9447" max="9447" width="13.26953125" style="665" customWidth="1"/>
    <col min="9448" max="9448" width="19.54296875" style="665" customWidth="1"/>
    <col min="9449" max="9449" width="11.81640625" style="665" customWidth="1"/>
    <col min="9450" max="9450" width="14.54296875" style="665" customWidth="1"/>
    <col min="9451" max="9451" width="12" style="665" customWidth="1"/>
    <col min="9452" max="9452" width="11.7265625" style="665" customWidth="1"/>
    <col min="9453" max="9453" width="12.81640625" style="665" customWidth="1"/>
    <col min="9454" max="9454" width="13.26953125" style="665" customWidth="1"/>
    <col min="9455" max="9455" width="12" style="665" customWidth="1"/>
    <col min="9456" max="9456" width="15.7265625" style="665" customWidth="1"/>
    <col min="9457" max="9457" width="13.1796875" style="665" customWidth="1"/>
    <col min="9458" max="9458" width="14.453125" style="665" customWidth="1"/>
    <col min="9459" max="9459" width="14" style="665" customWidth="1"/>
    <col min="9460" max="9462" width="9.1796875" style="665" customWidth="1"/>
    <col min="9463" max="9463" width="15.26953125" style="665" customWidth="1"/>
    <col min="9464" max="9472" width="9.1796875" style="665"/>
    <col min="9473" max="9473" width="6.453125" style="665" customWidth="1"/>
    <col min="9474" max="9474" width="28.1796875" style="665" customWidth="1"/>
    <col min="9475" max="9475" width="11.26953125" style="665" customWidth="1"/>
    <col min="9476" max="9476" width="17" style="665" customWidth="1"/>
    <col min="9477" max="9477" width="18.26953125" style="665" customWidth="1"/>
    <col min="9478" max="9478" width="19" style="665" customWidth="1"/>
    <col min="9479" max="9479" width="17.81640625" style="665" customWidth="1"/>
    <col min="9480" max="9480" width="16.453125" style="665" customWidth="1"/>
    <col min="9481" max="9484" width="15.453125" style="665" customWidth="1"/>
    <col min="9485" max="9486" width="0" style="665" hidden="1" customWidth="1"/>
    <col min="9487" max="9487" width="11.1796875" style="665" customWidth="1"/>
    <col min="9488" max="9488" width="13.81640625" style="665" customWidth="1"/>
    <col min="9489" max="9700" width="9.1796875" style="665"/>
    <col min="9701" max="9701" width="6.1796875" style="665" customWidth="1"/>
    <col min="9702" max="9702" width="37.54296875" style="665" customWidth="1"/>
    <col min="9703" max="9703" width="13.26953125" style="665" customWidth="1"/>
    <col min="9704" max="9704" width="19.54296875" style="665" customWidth="1"/>
    <col min="9705" max="9705" width="11.81640625" style="665" customWidth="1"/>
    <col min="9706" max="9706" width="14.54296875" style="665" customWidth="1"/>
    <col min="9707" max="9707" width="12" style="665" customWidth="1"/>
    <col min="9708" max="9708" width="11.7265625" style="665" customWidth="1"/>
    <col min="9709" max="9709" width="12.81640625" style="665" customWidth="1"/>
    <col min="9710" max="9710" width="13.26953125" style="665" customWidth="1"/>
    <col min="9711" max="9711" width="12" style="665" customWidth="1"/>
    <col min="9712" max="9712" width="15.7265625" style="665" customWidth="1"/>
    <col min="9713" max="9713" width="13.1796875" style="665" customWidth="1"/>
    <col min="9714" max="9714" width="14.453125" style="665" customWidth="1"/>
    <col min="9715" max="9715" width="14" style="665" customWidth="1"/>
    <col min="9716" max="9718" width="9.1796875" style="665" customWidth="1"/>
    <col min="9719" max="9719" width="15.26953125" style="665" customWidth="1"/>
    <col min="9720" max="9728" width="9.1796875" style="665"/>
    <col min="9729" max="9729" width="6.453125" style="665" customWidth="1"/>
    <col min="9730" max="9730" width="28.1796875" style="665" customWidth="1"/>
    <col min="9731" max="9731" width="11.26953125" style="665" customWidth="1"/>
    <col min="9732" max="9732" width="17" style="665" customWidth="1"/>
    <col min="9733" max="9733" width="18.26953125" style="665" customWidth="1"/>
    <col min="9734" max="9734" width="19" style="665" customWidth="1"/>
    <col min="9735" max="9735" width="17.81640625" style="665" customWidth="1"/>
    <col min="9736" max="9736" width="16.453125" style="665" customWidth="1"/>
    <col min="9737" max="9740" width="15.453125" style="665" customWidth="1"/>
    <col min="9741" max="9742" width="0" style="665" hidden="1" customWidth="1"/>
    <col min="9743" max="9743" width="11.1796875" style="665" customWidth="1"/>
    <col min="9744" max="9744" width="13.81640625" style="665" customWidth="1"/>
    <col min="9745" max="9956" width="9.1796875" style="665"/>
    <col min="9957" max="9957" width="6.1796875" style="665" customWidth="1"/>
    <col min="9958" max="9958" width="37.54296875" style="665" customWidth="1"/>
    <col min="9959" max="9959" width="13.26953125" style="665" customWidth="1"/>
    <col min="9960" max="9960" width="19.54296875" style="665" customWidth="1"/>
    <col min="9961" max="9961" width="11.81640625" style="665" customWidth="1"/>
    <col min="9962" max="9962" width="14.54296875" style="665" customWidth="1"/>
    <col min="9963" max="9963" width="12" style="665" customWidth="1"/>
    <col min="9964" max="9964" width="11.7265625" style="665" customWidth="1"/>
    <col min="9965" max="9965" width="12.81640625" style="665" customWidth="1"/>
    <col min="9966" max="9966" width="13.26953125" style="665" customWidth="1"/>
    <col min="9967" max="9967" width="12" style="665" customWidth="1"/>
    <col min="9968" max="9968" width="15.7265625" style="665" customWidth="1"/>
    <col min="9969" max="9969" width="13.1796875" style="665" customWidth="1"/>
    <col min="9970" max="9970" width="14.453125" style="665" customWidth="1"/>
    <col min="9971" max="9971" width="14" style="665" customWidth="1"/>
    <col min="9972" max="9974" width="9.1796875" style="665" customWidth="1"/>
    <col min="9975" max="9975" width="15.26953125" style="665" customWidth="1"/>
    <col min="9976" max="9984" width="9.1796875" style="665"/>
    <col min="9985" max="9985" width="6.453125" style="665" customWidth="1"/>
    <col min="9986" max="9986" width="28.1796875" style="665" customWidth="1"/>
    <col min="9987" max="9987" width="11.26953125" style="665" customWidth="1"/>
    <col min="9988" max="9988" width="17" style="665" customWidth="1"/>
    <col min="9989" max="9989" width="18.26953125" style="665" customWidth="1"/>
    <col min="9990" max="9990" width="19" style="665" customWidth="1"/>
    <col min="9991" max="9991" width="17.81640625" style="665" customWidth="1"/>
    <col min="9992" max="9992" width="16.453125" style="665" customWidth="1"/>
    <col min="9993" max="9996" width="15.453125" style="665" customWidth="1"/>
    <col min="9997" max="9998" width="0" style="665" hidden="1" customWidth="1"/>
    <col min="9999" max="9999" width="11.1796875" style="665" customWidth="1"/>
    <col min="10000" max="10000" width="13.81640625" style="665" customWidth="1"/>
    <col min="10001" max="10212" width="9.1796875" style="665"/>
    <col min="10213" max="10213" width="6.1796875" style="665" customWidth="1"/>
    <col min="10214" max="10214" width="37.54296875" style="665" customWidth="1"/>
    <col min="10215" max="10215" width="13.26953125" style="665" customWidth="1"/>
    <col min="10216" max="10216" width="19.54296875" style="665" customWidth="1"/>
    <col min="10217" max="10217" width="11.81640625" style="665" customWidth="1"/>
    <col min="10218" max="10218" width="14.54296875" style="665" customWidth="1"/>
    <col min="10219" max="10219" width="12" style="665" customWidth="1"/>
    <col min="10220" max="10220" width="11.7265625" style="665" customWidth="1"/>
    <col min="10221" max="10221" width="12.81640625" style="665" customWidth="1"/>
    <col min="10222" max="10222" width="13.26953125" style="665" customWidth="1"/>
    <col min="10223" max="10223" width="12" style="665" customWidth="1"/>
    <col min="10224" max="10224" width="15.7265625" style="665" customWidth="1"/>
    <col min="10225" max="10225" width="13.1796875" style="665" customWidth="1"/>
    <col min="10226" max="10226" width="14.453125" style="665" customWidth="1"/>
    <col min="10227" max="10227" width="14" style="665" customWidth="1"/>
    <col min="10228" max="10230" width="9.1796875" style="665" customWidth="1"/>
    <col min="10231" max="10231" width="15.26953125" style="665" customWidth="1"/>
    <col min="10232" max="10240" width="9.1796875" style="665"/>
    <col min="10241" max="10241" width="6.453125" style="665" customWidth="1"/>
    <col min="10242" max="10242" width="28.1796875" style="665" customWidth="1"/>
    <col min="10243" max="10243" width="11.26953125" style="665" customWidth="1"/>
    <col min="10244" max="10244" width="17" style="665" customWidth="1"/>
    <col min="10245" max="10245" width="18.26953125" style="665" customWidth="1"/>
    <col min="10246" max="10246" width="19" style="665" customWidth="1"/>
    <col min="10247" max="10247" width="17.81640625" style="665" customWidth="1"/>
    <col min="10248" max="10248" width="16.453125" style="665" customWidth="1"/>
    <col min="10249" max="10252" width="15.453125" style="665" customWidth="1"/>
    <col min="10253" max="10254" width="0" style="665" hidden="1" customWidth="1"/>
    <col min="10255" max="10255" width="11.1796875" style="665" customWidth="1"/>
    <col min="10256" max="10256" width="13.81640625" style="665" customWidth="1"/>
    <col min="10257" max="10468" width="9.1796875" style="665"/>
    <col min="10469" max="10469" width="6.1796875" style="665" customWidth="1"/>
    <col min="10470" max="10470" width="37.54296875" style="665" customWidth="1"/>
    <col min="10471" max="10471" width="13.26953125" style="665" customWidth="1"/>
    <col min="10472" max="10472" width="19.54296875" style="665" customWidth="1"/>
    <col min="10473" max="10473" width="11.81640625" style="665" customWidth="1"/>
    <col min="10474" max="10474" width="14.54296875" style="665" customWidth="1"/>
    <col min="10475" max="10475" width="12" style="665" customWidth="1"/>
    <col min="10476" max="10476" width="11.7265625" style="665" customWidth="1"/>
    <col min="10477" max="10477" width="12.81640625" style="665" customWidth="1"/>
    <col min="10478" max="10478" width="13.26953125" style="665" customWidth="1"/>
    <col min="10479" max="10479" width="12" style="665" customWidth="1"/>
    <col min="10480" max="10480" width="15.7265625" style="665" customWidth="1"/>
    <col min="10481" max="10481" width="13.1796875" style="665" customWidth="1"/>
    <col min="10482" max="10482" width="14.453125" style="665" customWidth="1"/>
    <col min="10483" max="10483" width="14" style="665" customWidth="1"/>
    <col min="10484" max="10486" width="9.1796875" style="665" customWidth="1"/>
    <col min="10487" max="10487" width="15.26953125" style="665" customWidth="1"/>
    <col min="10488" max="10496" width="9.1796875" style="665"/>
    <col min="10497" max="10497" width="6.453125" style="665" customWidth="1"/>
    <col min="10498" max="10498" width="28.1796875" style="665" customWidth="1"/>
    <col min="10499" max="10499" width="11.26953125" style="665" customWidth="1"/>
    <col min="10500" max="10500" width="17" style="665" customWidth="1"/>
    <col min="10501" max="10501" width="18.26953125" style="665" customWidth="1"/>
    <col min="10502" max="10502" width="19" style="665" customWidth="1"/>
    <col min="10503" max="10503" width="17.81640625" style="665" customWidth="1"/>
    <col min="10504" max="10504" width="16.453125" style="665" customWidth="1"/>
    <col min="10505" max="10508" width="15.453125" style="665" customWidth="1"/>
    <col min="10509" max="10510" width="0" style="665" hidden="1" customWidth="1"/>
    <col min="10511" max="10511" width="11.1796875" style="665" customWidth="1"/>
    <col min="10512" max="10512" width="13.81640625" style="665" customWidth="1"/>
    <col min="10513" max="10724" width="9.1796875" style="665"/>
    <col min="10725" max="10725" width="6.1796875" style="665" customWidth="1"/>
    <col min="10726" max="10726" width="37.54296875" style="665" customWidth="1"/>
    <col min="10727" max="10727" width="13.26953125" style="665" customWidth="1"/>
    <col min="10728" max="10728" width="19.54296875" style="665" customWidth="1"/>
    <col min="10729" max="10729" width="11.81640625" style="665" customWidth="1"/>
    <col min="10730" max="10730" width="14.54296875" style="665" customWidth="1"/>
    <col min="10731" max="10731" width="12" style="665" customWidth="1"/>
    <col min="10732" max="10732" width="11.7265625" style="665" customWidth="1"/>
    <col min="10733" max="10733" width="12.81640625" style="665" customWidth="1"/>
    <col min="10734" max="10734" width="13.26953125" style="665" customWidth="1"/>
    <col min="10735" max="10735" width="12" style="665" customWidth="1"/>
    <col min="10736" max="10736" width="15.7265625" style="665" customWidth="1"/>
    <col min="10737" max="10737" width="13.1796875" style="665" customWidth="1"/>
    <col min="10738" max="10738" width="14.453125" style="665" customWidth="1"/>
    <col min="10739" max="10739" width="14" style="665" customWidth="1"/>
    <col min="10740" max="10742" width="9.1796875" style="665" customWidth="1"/>
    <col min="10743" max="10743" width="15.26953125" style="665" customWidth="1"/>
    <col min="10744" max="10752" width="9.1796875" style="665"/>
    <col min="10753" max="10753" width="6.453125" style="665" customWidth="1"/>
    <col min="10754" max="10754" width="28.1796875" style="665" customWidth="1"/>
    <col min="10755" max="10755" width="11.26953125" style="665" customWidth="1"/>
    <col min="10756" max="10756" width="17" style="665" customWidth="1"/>
    <col min="10757" max="10757" width="18.26953125" style="665" customWidth="1"/>
    <col min="10758" max="10758" width="19" style="665" customWidth="1"/>
    <col min="10759" max="10759" width="17.81640625" style="665" customWidth="1"/>
    <col min="10760" max="10760" width="16.453125" style="665" customWidth="1"/>
    <col min="10761" max="10764" width="15.453125" style="665" customWidth="1"/>
    <col min="10765" max="10766" width="0" style="665" hidden="1" customWidth="1"/>
    <col min="10767" max="10767" width="11.1796875" style="665" customWidth="1"/>
    <col min="10768" max="10768" width="13.81640625" style="665" customWidth="1"/>
    <col min="10769" max="10980" width="9.1796875" style="665"/>
    <col min="10981" max="10981" width="6.1796875" style="665" customWidth="1"/>
    <col min="10982" max="10982" width="37.54296875" style="665" customWidth="1"/>
    <col min="10983" max="10983" width="13.26953125" style="665" customWidth="1"/>
    <col min="10984" max="10984" width="19.54296875" style="665" customWidth="1"/>
    <col min="10985" max="10985" width="11.81640625" style="665" customWidth="1"/>
    <col min="10986" max="10986" width="14.54296875" style="665" customWidth="1"/>
    <col min="10987" max="10987" width="12" style="665" customWidth="1"/>
    <col min="10988" max="10988" width="11.7265625" style="665" customWidth="1"/>
    <col min="10989" max="10989" width="12.81640625" style="665" customWidth="1"/>
    <col min="10990" max="10990" width="13.26953125" style="665" customWidth="1"/>
    <col min="10991" max="10991" width="12" style="665" customWidth="1"/>
    <col min="10992" max="10992" width="15.7265625" style="665" customWidth="1"/>
    <col min="10993" max="10993" width="13.1796875" style="665" customWidth="1"/>
    <col min="10994" max="10994" width="14.453125" style="665" customWidth="1"/>
    <col min="10995" max="10995" width="14" style="665" customWidth="1"/>
    <col min="10996" max="10998" width="9.1796875" style="665" customWidth="1"/>
    <col min="10999" max="10999" width="15.26953125" style="665" customWidth="1"/>
    <col min="11000" max="11008" width="9.1796875" style="665"/>
    <col min="11009" max="11009" width="6.453125" style="665" customWidth="1"/>
    <col min="11010" max="11010" width="28.1796875" style="665" customWidth="1"/>
    <col min="11011" max="11011" width="11.26953125" style="665" customWidth="1"/>
    <col min="11012" max="11012" width="17" style="665" customWidth="1"/>
    <col min="11013" max="11013" width="18.26953125" style="665" customWidth="1"/>
    <col min="11014" max="11014" width="19" style="665" customWidth="1"/>
    <col min="11015" max="11015" width="17.81640625" style="665" customWidth="1"/>
    <col min="11016" max="11016" width="16.453125" style="665" customWidth="1"/>
    <col min="11017" max="11020" width="15.453125" style="665" customWidth="1"/>
    <col min="11021" max="11022" width="0" style="665" hidden="1" customWidth="1"/>
    <col min="11023" max="11023" width="11.1796875" style="665" customWidth="1"/>
    <col min="11024" max="11024" width="13.81640625" style="665" customWidth="1"/>
    <col min="11025" max="11236" width="9.1796875" style="665"/>
    <col min="11237" max="11237" width="6.1796875" style="665" customWidth="1"/>
    <col min="11238" max="11238" width="37.54296875" style="665" customWidth="1"/>
    <col min="11239" max="11239" width="13.26953125" style="665" customWidth="1"/>
    <col min="11240" max="11240" width="19.54296875" style="665" customWidth="1"/>
    <col min="11241" max="11241" width="11.81640625" style="665" customWidth="1"/>
    <col min="11242" max="11242" width="14.54296875" style="665" customWidth="1"/>
    <col min="11243" max="11243" width="12" style="665" customWidth="1"/>
    <col min="11244" max="11244" width="11.7265625" style="665" customWidth="1"/>
    <col min="11245" max="11245" width="12.81640625" style="665" customWidth="1"/>
    <col min="11246" max="11246" width="13.26953125" style="665" customWidth="1"/>
    <col min="11247" max="11247" width="12" style="665" customWidth="1"/>
    <col min="11248" max="11248" width="15.7265625" style="665" customWidth="1"/>
    <col min="11249" max="11249" width="13.1796875" style="665" customWidth="1"/>
    <col min="11250" max="11250" width="14.453125" style="665" customWidth="1"/>
    <col min="11251" max="11251" width="14" style="665" customWidth="1"/>
    <col min="11252" max="11254" width="9.1796875" style="665" customWidth="1"/>
    <col min="11255" max="11255" width="15.26953125" style="665" customWidth="1"/>
    <col min="11256" max="11264" width="9.1796875" style="665"/>
    <col min="11265" max="11265" width="6.453125" style="665" customWidth="1"/>
    <col min="11266" max="11266" width="28.1796875" style="665" customWidth="1"/>
    <col min="11267" max="11267" width="11.26953125" style="665" customWidth="1"/>
    <col min="11268" max="11268" width="17" style="665" customWidth="1"/>
    <col min="11269" max="11269" width="18.26953125" style="665" customWidth="1"/>
    <col min="11270" max="11270" width="19" style="665" customWidth="1"/>
    <col min="11271" max="11271" width="17.81640625" style="665" customWidth="1"/>
    <col min="11272" max="11272" width="16.453125" style="665" customWidth="1"/>
    <col min="11273" max="11276" width="15.453125" style="665" customWidth="1"/>
    <col min="11277" max="11278" width="0" style="665" hidden="1" customWidth="1"/>
    <col min="11279" max="11279" width="11.1796875" style="665" customWidth="1"/>
    <col min="11280" max="11280" width="13.81640625" style="665" customWidth="1"/>
    <col min="11281" max="11492" width="9.1796875" style="665"/>
    <col min="11493" max="11493" width="6.1796875" style="665" customWidth="1"/>
    <col min="11494" max="11494" width="37.54296875" style="665" customWidth="1"/>
    <col min="11495" max="11495" width="13.26953125" style="665" customWidth="1"/>
    <col min="11496" max="11496" width="19.54296875" style="665" customWidth="1"/>
    <col min="11497" max="11497" width="11.81640625" style="665" customWidth="1"/>
    <col min="11498" max="11498" width="14.54296875" style="665" customWidth="1"/>
    <col min="11499" max="11499" width="12" style="665" customWidth="1"/>
    <col min="11500" max="11500" width="11.7265625" style="665" customWidth="1"/>
    <col min="11501" max="11501" width="12.81640625" style="665" customWidth="1"/>
    <col min="11502" max="11502" width="13.26953125" style="665" customWidth="1"/>
    <col min="11503" max="11503" width="12" style="665" customWidth="1"/>
    <col min="11504" max="11504" width="15.7265625" style="665" customWidth="1"/>
    <col min="11505" max="11505" width="13.1796875" style="665" customWidth="1"/>
    <col min="11506" max="11506" width="14.453125" style="665" customWidth="1"/>
    <col min="11507" max="11507" width="14" style="665" customWidth="1"/>
    <col min="11508" max="11510" width="9.1796875" style="665" customWidth="1"/>
    <col min="11511" max="11511" width="15.26953125" style="665" customWidth="1"/>
    <col min="11512" max="11520" width="9.1796875" style="665"/>
    <col min="11521" max="11521" width="6.453125" style="665" customWidth="1"/>
    <col min="11522" max="11522" width="28.1796875" style="665" customWidth="1"/>
    <col min="11523" max="11523" width="11.26953125" style="665" customWidth="1"/>
    <col min="11524" max="11524" width="17" style="665" customWidth="1"/>
    <col min="11525" max="11525" width="18.26953125" style="665" customWidth="1"/>
    <col min="11526" max="11526" width="19" style="665" customWidth="1"/>
    <col min="11527" max="11527" width="17.81640625" style="665" customWidth="1"/>
    <col min="11528" max="11528" width="16.453125" style="665" customWidth="1"/>
    <col min="11529" max="11532" width="15.453125" style="665" customWidth="1"/>
    <col min="11533" max="11534" width="0" style="665" hidden="1" customWidth="1"/>
    <col min="11535" max="11535" width="11.1796875" style="665" customWidth="1"/>
    <col min="11536" max="11536" width="13.81640625" style="665" customWidth="1"/>
    <col min="11537" max="11748" width="9.1796875" style="665"/>
    <col min="11749" max="11749" width="6.1796875" style="665" customWidth="1"/>
    <col min="11750" max="11750" width="37.54296875" style="665" customWidth="1"/>
    <col min="11751" max="11751" width="13.26953125" style="665" customWidth="1"/>
    <col min="11752" max="11752" width="19.54296875" style="665" customWidth="1"/>
    <col min="11753" max="11753" width="11.81640625" style="665" customWidth="1"/>
    <col min="11754" max="11754" width="14.54296875" style="665" customWidth="1"/>
    <col min="11755" max="11755" width="12" style="665" customWidth="1"/>
    <col min="11756" max="11756" width="11.7265625" style="665" customWidth="1"/>
    <col min="11757" max="11757" width="12.81640625" style="665" customWidth="1"/>
    <col min="11758" max="11758" width="13.26953125" style="665" customWidth="1"/>
    <col min="11759" max="11759" width="12" style="665" customWidth="1"/>
    <col min="11760" max="11760" width="15.7265625" style="665" customWidth="1"/>
    <col min="11761" max="11761" width="13.1796875" style="665" customWidth="1"/>
    <col min="11762" max="11762" width="14.453125" style="665" customWidth="1"/>
    <col min="11763" max="11763" width="14" style="665" customWidth="1"/>
    <col min="11764" max="11766" width="9.1796875" style="665" customWidth="1"/>
    <col min="11767" max="11767" width="15.26953125" style="665" customWidth="1"/>
    <col min="11768" max="11776" width="9.1796875" style="665"/>
    <col min="11777" max="11777" width="6.453125" style="665" customWidth="1"/>
    <col min="11778" max="11778" width="28.1796875" style="665" customWidth="1"/>
    <col min="11779" max="11779" width="11.26953125" style="665" customWidth="1"/>
    <col min="11780" max="11780" width="17" style="665" customWidth="1"/>
    <col min="11781" max="11781" width="18.26953125" style="665" customWidth="1"/>
    <col min="11782" max="11782" width="19" style="665" customWidth="1"/>
    <col min="11783" max="11783" width="17.81640625" style="665" customWidth="1"/>
    <col min="11784" max="11784" width="16.453125" style="665" customWidth="1"/>
    <col min="11785" max="11788" width="15.453125" style="665" customWidth="1"/>
    <col min="11789" max="11790" width="0" style="665" hidden="1" customWidth="1"/>
    <col min="11791" max="11791" width="11.1796875" style="665" customWidth="1"/>
    <col min="11792" max="11792" width="13.81640625" style="665" customWidth="1"/>
    <col min="11793" max="12004" width="9.1796875" style="665"/>
    <col min="12005" max="12005" width="6.1796875" style="665" customWidth="1"/>
    <col min="12006" max="12006" width="37.54296875" style="665" customWidth="1"/>
    <col min="12007" max="12007" width="13.26953125" style="665" customWidth="1"/>
    <col min="12008" max="12008" width="19.54296875" style="665" customWidth="1"/>
    <col min="12009" max="12009" width="11.81640625" style="665" customWidth="1"/>
    <col min="12010" max="12010" width="14.54296875" style="665" customWidth="1"/>
    <col min="12011" max="12011" width="12" style="665" customWidth="1"/>
    <col min="12012" max="12012" width="11.7265625" style="665" customWidth="1"/>
    <col min="12013" max="12013" width="12.81640625" style="665" customWidth="1"/>
    <col min="12014" max="12014" width="13.26953125" style="665" customWidth="1"/>
    <col min="12015" max="12015" width="12" style="665" customWidth="1"/>
    <col min="12016" max="12016" width="15.7265625" style="665" customWidth="1"/>
    <col min="12017" max="12017" width="13.1796875" style="665" customWidth="1"/>
    <col min="12018" max="12018" width="14.453125" style="665" customWidth="1"/>
    <col min="12019" max="12019" width="14" style="665" customWidth="1"/>
    <col min="12020" max="12022" width="9.1796875" style="665" customWidth="1"/>
    <col min="12023" max="12023" width="15.26953125" style="665" customWidth="1"/>
    <col min="12024" max="12032" width="9.1796875" style="665"/>
    <col min="12033" max="12033" width="6.453125" style="665" customWidth="1"/>
    <col min="12034" max="12034" width="28.1796875" style="665" customWidth="1"/>
    <col min="12035" max="12035" width="11.26953125" style="665" customWidth="1"/>
    <col min="12036" max="12036" width="17" style="665" customWidth="1"/>
    <col min="12037" max="12037" width="18.26953125" style="665" customWidth="1"/>
    <col min="12038" max="12038" width="19" style="665" customWidth="1"/>
    <col min="12039" max="12039" width="17.81640625" style="665" customWidth="1"/>
    <col min="12040" max="12040" width="16.453125" style="665" customWidth="1"/>
    <col min="12041" max="12044" width="15.453125" style="665" customWidth="1"/>
    <col min="12045" max="12046" width="0" style="665" hidden="1" customWidth="1"/>
    <col min="12047" max="12047" width="11.1796875" style="665" customWidth="1"/>
    <col min="12048" max="12048" width="13.81640625" style="665" customWidth="1"/>
    <col min="12049" max="12260" width="9.1796875" style="665"/>
    <col min="12261" max="12261" width="6.1796875" style="665" customWidth="1"/>
    <col min="12262" max="12262" width="37.54296875" style="665" customWidth="1"/>
    <col min="12263" max="12263" width="13.26953125" style="665" customWidth="1"/>
    <col min="12264" max="12264" width="19.54296875" style="665" customWidth="1"/>
    <col min="12265" max="12265" width="11.81640625" style="665" customWidth="1"/>
    <col min="12266" max="12266" width="14.54296875" style="665" customWidth="1"/>
    <col min="12267" max="12267" width="12" style="665" customWidth="1"/>
    <col min="12268" max="12268" width="11.7265625" style="665" customWidth="1"/>
    <col min="12269" max="12269" width="12.81640625" style="665" customWidth="1"/>
    <col min="12270" max="12270" width="13.26953125" style="665" customWidth="1"/>
    <col min="12271" max="12271" width="12" style="665" customWidth="1"/>
    <col min="12272" max="12272" width="15.7265625" style="665" customWidth="1"/>
    <col min="12273" max="12273" width="13.1796875" style="665" customWidth="1"/>
    <col min="12274" max="12274" width="14.453125" style="665" customWidth="1"/>
    <col min="12275" max="12275" width="14" style="665" customWidth="1"/>
    <col min="12276" max="12278" width="9.1796875" style="665" customWidth="1"/>
    <col min="12279" max="12279" width="15.26953125" style="665" customWidth="1"/>
    <col min="12280" max="12288" width="9.1796875" style="665"/>
    <col min="12289" max="12289" width="6.453125" style="665" customWidth="1"/>
    <col min="12290" max="12290" width="28.1796875" style="665" customWidth="1"/>
    <col min="12291" max="12291" width="11.26953125" style="665" customWidth="1"/>
    <col min="12292" max="12292" width="17" style="665" customWidth="1"/>
    <col min="12293" max="12293" width="18.26953125" style="665" customWidth="1"/>
    <col min="12294" max="12294" width="19" style="665" customWidth="1"/>
    <col min="12295" max="12295" width="17.81640625" style="665" customWidth="1"/>
    <col min="12296" max="12296" width="16.453125" style="665" customWidth="1"/>
    <col min="12297" max="12300" width="15.453125" style="665" customWidth="1"/>
    <col min="12301" max="12302" width="0" style="665" hidden="1" customWidth="1"/>
    <col min="12303" max="12303" width="11.1796875" style="665" customWidth="1"/>
    <col min="12304" max="12304" width="13.81640625" style="665" customWidth="1"/>
    <col min="12305" max="12516" width="9.1796875" style="665"/>
    <col min="12517" max="12517" width="6.1796875" style="665" customWidth="1"/>
    <col min="12518" max="12518" width="37.54296875" style="665" customWidth="1"/>
    <col min="12519" max="12519" width="13.26953125" style="665" customWidth="1"/>
    <col min="12520" max="12520" width="19.54296875" style="665" customWidth="1"/>
    <col min="12521" max="12521" width="11.81640625" style="665" customWidth="1"/>
    <col min="12522" max="12522" width="14.54296875" style="665" customWidth="1"/>
    <col min="12523" max="12523" width="12" style="665" customWidth="1"/>
    <col min="12524" max="12524" width="11.7265625" style="665" customWidth="1"/>
    <col min="12525" max="12525" width="12.81640625" style="665" customWidth="1"/>
    <col min="12526" max="12526" width="13.26953125" style="665" customWidth="1"/>
    <col min="12527" max="12527" width="12" style="665" customWidth="1"/>
    <col min="12528" max="12528" width="15.7265625" style="665" customWidth="1"/>
    <col min="12529" max="12529" width="13.1796875" style="665" customWidth="1"/>
    <col min="12530" max="12530" width="14.453125" style="665" customWidth="1"/>
    <col min="12531" max="12531" width="14" style="665" customWidth="1"/>
    <col min="12532" max="12534" width="9.1796875" style="665" customWidth="1"/>
    <col min="12535" max="12535" width="15.26953125" style="665" customWidth="1"/>
    <col min="12536" max="12544" width="9.1796875" style="665"/>
    <col min="12545" max="12545" width="6.453125" style="665" customWidth="1"/>
    <col min="12546" max="12546" width="28.1796875" style="665" customWidth="1"/>
    <col min="12547" max="12547" width="11.26953125" style="665" customWidth="1"/>
    <col min="12548" max="12548" width="17" style="665" customWidth="1"/>
    <col min="12549" max="12549" width="18.26953125" style="665" customWidth="1"/>
    <col min="12550" max="12550" width="19" style="665" customWidth="1"/>
    <col min="12551" max="12551" width="17.81640625" style="665" customWidth="1"/>
    <col min="12552" max="12552" width="16.453125" style="665" customWidth="1"/>
    <col min="12553" max="12556" width="15.453125" style="665" customWidth="1"/>
    <col min="12557" max="12558" width="0" style="665" hidden="1" customWidth="1"/>
    <col min="12559" max="12559" width="11.1796875" style="665" customWidth="1"/>
    <col min="12560" max="12560" width="13.81640625" style="665" customWidth="1"/>
    <col min="12561" max="12772" width="9.1796875" style="665"/>
    <col min="12773" max="12773" width="6.1796875" style="665" customWidth="1"/>
    <col min="12774" max="12774" width="37.54296875" style="665" customWidth="1"/>
    <col min="12775" max="12775" width="13.26953125" style="665" customWidth="1"/>
    <col min="12776" max="12776" width="19.54296875" style="665" customWidth="1"/>
    <col min="12777" max="12777" width="11.81640625" style="665" customWidth="1"/>
    <col min="12778" max="12778" width="14.54296875" style="665" customWidth="1"/>
    <col min="12779" max="12779" width="12" style="665" customWidth="1"/>
    <col min="12780" max="12780" width="11.7265625" style="665" customWidth="1"/>
    <col min="12781" max="12781" width="12.81640625" style="665" customWidth="1"/>
    <col min="12782" max="12782" width="13.26953125" style="665" customWidth="1"/>
    <col min="12783" max="12783" width="12" style="665" customWidth="1"/>
    <col min="12784" max="12784" width="15.7265625" style="665" customWidth="1"/>
    <col min="12785" max="12785" width="13.1796875" style="665" customWidth="1"/>
    <col min="12786" max="12786" width="14.453125" style="665" customWidth="1"/>
    <col min="12787" max="12787" width="14" style="665" customWidth="1"/>
    <col min="12788" max="12790" width="9.1796875" style="665" customWidth="1"/>
    <col min="12791" max="12791" width="15.26953125" style="665" customWidth="1"/>
    <col min="12792" max="12800" width="9.1796875" style="665"/>
    <col min="12801" max="12801" width="6.453125" style="665" customWidth="1"/>
    <col min="12802" max="12802" width="28.1796875" style="665" customWidth="1"/>
    <col min="12803" max="12803" width="11.26953125" style="665" customWidth="1"/>
    <col min="12804" max="12804" width="17" style="665" customWidth="1"/>
    <col min="12805" max="12805" width="18.26953125" style="665" customWidth="1"/>
    <col min="12806" max="12806" width="19" style="665" customWidth="1"/>
    <col min="12807" max="12807" width="17.81640625" style="665" customWidth="1"/>
    <col min="12808" max="12808" width="16.453125" style="665" customWidth="1"/>
    <col min="12809" max="12812" width="15.453125" style="665" customWidth="1"/>
    <col min="12813" max="12814" width="0" style="665" hidden="1" customWidth="1"/>
    <col min="12815" max="12815" width="11.1796875" style="665" customWidth="1"/>
    <col min="12816" max="12816" width="13.81640625" style="665" customWidth="1"/>
    <col min="12817" max="13028" width="9.1796875" style="665"/>
    <col min="13029" max="13029" width="6.1796875" style="665" customWidth="1"/>
    <col min="13030" max="13030" width="37.54296875" style="665" customWidth="1"/>
    <col min="13031" max="13031" width="13.26953125" style="665" customWidth="1"/>
    <col min="13032" max="13032" width="19.54296875" style="665" customWidth="1"/>
    <col min="13033" max="13033" width="11.81640625" style="665" customWidth="1"/>
    <col min="13034" max="13034" width="14.54296875" style="665" customWidth="1"/>
    <col min="13035" max="13035" width="12" style="665" customWidth="1"/>
    <col min="13036" max="13036" width="11.7265625" style="665" customWidth="1"/>
    <col min="13037" max="13037" width="12.81640625" style="665" customWidth="1"/>
    <col min="13038" max="13038" width="13.26953125" style="665" customWidth="1"/>
    <col min="13039" max="13039" width="12" style="665" customWidth="1"/>
    <col min="13040" max="13040" width="15.7265625" style="665" customWidth="1"/>
    <col min="13041" max="13041" width="13.1796875" style="665" customWidth="1"/>
    <col min="13042" max="13042" width="14.453125" style="665" customWidth="1"/>
    <col min="13043" max="13043" width="14" style="665" customWidth="1"/>
    <col min="13044" max="13046" width="9.1796875" style="665" customWidth="1"/>
    <col min="13047" max="13047" width="15.26953125" style="665" customWidth="1"/>
    <col min="13048" max="13056" width="9.1796875" style="665"/>
    <col min="13057" max="13057" width="6.453125" style="665" customWidth="1"/>
    <col min="13058" max="13058" width="28.1796875" style="665" customWidth="1"/>
    <col min="13059" max="13059" width="11.26953125" style="665" customWidth="1"/>
    <col min="13060" max="13060" width="17" style="665" customWidth="1"/>
    <col min="13061" max="13061" width="18.26953125" style="665" customWidth="1"/>
    <col min="13062" max="13062" width="19" style="665" customWidth="1"/>
    <col min="13063" max="13063" width="17.81640625" style="665" customWidth="1"/>
    <col min="13064" max="13064" width="16.453125" style="665" customWidth="1"/>
    <col min="13065" max="13068" width="15.453125" style="665" customWidth="1"/>
    <col min="13069" max="13070" width="0" style="665" hidden="1" customWidth="1"/>
    <col min="13071" max="13071" width="11.1796875" style="665" customWidth="1"/>
    <col min="13072" max="13072" width="13.81640625" style="665" customWidth="1"/>
    <col min="13073" max="13284" width="9.1796875" style="665"/>
    <col min="13285" max="13285" width="6.1796875" style="665" customWidth="1"/>
    <col min="13286" max="13286" width="37.54296875" style="665" customWidth="1"/>
    <col min="13287" max="13287" width="13.26953125" style="665" customWidth="1"/>
    <col min="13288" max="13288" width="19.54296875" style="665" customWidth="1"/>
    <col min="13289" max="13289" width="11.81640625" style="665" customWidth="1"/>
    <col min="13290" max="13290" width="14.54296875" style="665" customWidth="1"/>
    <col min="13291" max="13291" width="12" style="665" customWidth="1"/>
    <col min="13292" max="13292" width="11.7265625" style="665" customWidth="1"/>
    <col min="13293" max="13293" width="12.81640625" style="665" customWidth="1"/>
    <col min="13294" max="13294" width="13.26953125" style="665" customWidth="1"/>
    <col min="13295" max="13295" width="12" style="665" customWidth="1"/>
    <col min="13296" max="13296" width="15.7265625" style="665" customWidth="1"/>
    <col min="13297" max="13297" width="13.1796875" style="665" customWidth="1"/>
    <col min="13298" max="13298" width="14.453125" style="665" customWidth="1"/>
    <col min="13299" max="13299" width="14" style="665" customWidth="1"/>
    <col min="13300" max="13302" width="9.1796875" style="665" customWidth="1"/>
    <col min="13303" max="13303" width="15.26953125" style="665" customWidth="1"/>
    <col min="13304" max="13312" width="9.1796875" style="665"/>
    <col min="13313" max="13313" width="6.453125" style="665" customWidth="1"/>
    <col min="13314" max="13314" width="28.1796875" style="665" customWidth="1"/>
    <col min="13315" max="13315" width="11.26953125" style="665" customWidth="1"/>
    <col min="13316" max="13316" width="17" style="665" customWidth="1"/>
    <col min="13317" max="13317" width="18.26953125" style="665" customWidth="1"/>
    <col min="13318" max="13318" width="19" style="665" customWidth="1"/>
    <col min="13319" max="13319" width="17.81640625" style="665" customWidth="1"/>
    <col min="13320" max="13320" width="16.453125" style="665" customWidth="1"/>
    <col min="13321" max="13324" width="15.453125" style="665" customWidth="1"/>
    <col min="13325" max="13326" width="0" style="665" hidden="1" customWidth="1"/>
    <col min="13327" max="13327" width="11.1796875" style="665" customWidth="1"/>
    <col min="13328" max="13328" width="13.81640625" style="665" customWidth="1"/>
    <col min="13329" max="13540" width="9.1796875" style="665"/>
    <col min="13541" max="13541" width="6.1796875" style="665" customWidth="1"/>
    <col min="13542" max="13542" width="37.54296875" style="665" customWidth="1"/>
    <col min="13543" max="13543" width="13.26953125" style="665" customWidth="1"/>
    <col min="13544" max="13544" width="19.54296875" style="665" customWidth="1"/>
    <col min="13545" max="13545" width="11.81640625" style="665" customWidth="1"/>
    <col min="13546" max="13546" width="14.54296875" style="665" customWidth="1"/>
    <col min="13547" max="13547" width="12" style="665" customWidth="1"/>
    <col min="13548" max="13548" width="11.7265625" style="665" customWidth="1"/>
    <col min="13549" max="13549" width="12.81640625" style="665" customWidth="1"/>
    <col min="13550" max="13550" width="13.26953125" style="665" customWidth="1"/>
    <col min="13551" max="13551" width="12" style="665" customWidth="1"/>
    <col min="13552" max="13552" width="15.7265625" style="665" customWidth="1"/>
    <col min="13553" max="13553" width="13.1796875" style="665" customWidth="1"/>
    <col min="13554" max="13554" width="14.453125" style="665" customWidth="1"/>
    <col min="13555" max="13555" width="14" style="665" customWidth="1"/>
    <col min="13556" max="13558" width="9.1796875" style="665" customWidth="1"/>
    <col min="13559" max="13559" width="15.26953125" style="665" customWidth="1"/>
    <col min="13560" max="13568" width="9.1796875" style="665"/>
    <col min="13569" max="13569" width="6.453125" style="665" customWidth="1"/>
    <col min="13570" max="13570" width="28.1796875" style="665" customWidth="1"/>
    <col min="13571" max="13571" width="11.26953125" style="665" customWidth="1"/>
    <col min="13572" max="13572" width="17" style="665" customWidth="1"/>
    <col min="13573" max="13573" width="18.26953125" style="665" customWidth="1"/>
    <col min="13574" max="13574" width="19" style="665" customWidth="1"/>
    <col min="13575" max="13575" width="17.81640625" style="665" customWidth="1"/>
    <col min="13576" max="13576" width="16.453125" style="665" customWidth="1"/>
    <col min="13577" max="13580" width="15.453125" style="665" customWidth="1"/>
    <col min="13581" max="13582" width="0" style="665" hidden="1" customWidth="1"/>
    <col min="13583" max="13583" width="11.1796875" style="665" customWidth="1"/>
    <col min="13584" max="13584" width="13.81640625" style="665" customWidth="1"/>
    <col min="13585" max="13796" width="9.1796875" style="665"/>
    <col min="13797" max="13797" width="6.1796875" style="665" customWidth="1"/>
    <col min="13798" max="13798" width="37.54296875" style="665" customWidth="1"/>
    <col min="13799" max="13799" width="13.26953125" style="665" customWidth="1"/>
    <col min="13800" max="13800" width="19.54296875" style="665" customWidth="1"/>
    <col min="13801" max="13801" width="11.81640625" style="665" customWidth="1"/>
    <col min="13802" max="13802" width="14.54296875" style="665" customWidth="1"/>
    <col min="13803" max="13803" width="12" style="665" customWidth="1"/>
    <col min="13804" max="13804" width="11.7265625" style="665" customWidth="1"/>
    <col min="13805" max="13805" width="12.81640625" style="665" customWidth="1"/>
    <col min="13806" max="13806" width="13.26953125" style="665" customWidth="1"/>
    <col min="13807" max="13807" width="12" style="665" customWidth="1"/>
    <col min="13808" max="13808" width="15.7265625" style="665" customWidth="1"/>
    <col min="13809" max="13809" width="13.1796875" style="665" customWidth="1"/>
    <col min="13810" max="13810" width="14.453125" style="665" customWidth="1"/>
    <col min="13811" max="13811" width="14" style="665" customWidth="1"/>
    <col min="13812" max="13814" width="9.1796875" style="665" customWidth="1"/>
    <col min="13815" max="13815" width="15.26953125" style="665" customWidth="1"/>
    <col min="13816" max="13824" width="9.1796875" style="665"/>
    <col min="13825" max="13825" width="6.453125" style="665" customWidth="1"/>
    <col min="13826" max="13826" width="28.1796875" style="665" customWidth="1"/>
    <col min="13827" max="13827" width="11.26953125" style="665" customWidth="1"/>
    <col min="13828" max="13828" width="17" style="665" customWidth="1"/>
    <col min="13829" max="13829" width="18.26953125" style="665" customWidth="1"/>
    <col min="13830" max="13830" width="19" style="665" customWidth="1"/>
    <col min="13831" max="13831" width="17.81640625" style="665" customWidth="1"/>
    <col min="13832" max="13832" width="16.453125" style="665" customWidth="1"/>
    <col min="13833" max="13836" width="15.453125" style="665" customWidth="1"/>
    <col min="13837" max="13838" width="0" style="665" hidden="1" customWidth="1"/>
    <col min="13839" max="13839" width="11.1796875" style="665" customWidth="1"/>
    <col min="13840" max="13840" width="13.81640625" style="665" customWidth="1"/>
    <col min="13841" max="14052" width="9.1796875" style="665"/>
    <col min="14053" max="14053" width="6.1796875" style="665" customWidth="1"/>
    <col min="14054" max="14054" width="37.54296875" style="665" customWidth="1"/>
    <col min="14055" max="14055" width="13.26953125" style="665" customWidth="1"/>
    <col min="14056" max="14056" width="19.54296875" style="665" customWidth="1"/>
    <col min="14057" max="14057" width="11.81640625" style="665" customWidth="1"/>
    <col min="14058" max="14058" width="14.54296875" style="665" customWidth="1"/>
    <col min="14059" max="14059" width="12" style="665" customWidth="1"/>
    <col min="14060" max="14060" width="11.7265625" style="665" customWidth="1"/>
    <col min="14061" max="14061" width="12.81640625" style="665" customWidth="1"/>
    <col min="14062" max="14062" width="13.26953125" style="665" customWidth="1"/>
    <col min="14063" max="14063" width="12" style="665" customWidth="1"/>
    <col min="14064" max="14064" width="15.7265625" style="665" customWidth="1"/>
    <col min="14065" max="14065" width="13.1796875" style="665" customWidth="1"/>
    <col min="14066" max="14066" width="14.453125" style="665" customWidth="1"/>
    <col min="14067" max="14067" width="14" style="665" customWidth="1"/>
    <col min="14068" max="14070" width="9.1796875" style="665" customWidth="1"/>
    <col min="14071" max="14071" width="15.26953125" style="665" customWidth="1"/>
    <col min="14072" max="14080" width="9.1796875" style="665"/>
    <col min="14081" max="14081" width="6.453125" style="665" customWidth="1"/>
    <col min="14082" max="14082" width="28.1796875" style="665" customWidth="1"/>
    <col min="14083" max="14083" width="11.26953125" style="665" customWidth="1"/>
    <col min="14084" max="14084" width="17" style="665" customWidth="1"/>
    <col min="14085" max="14085" width="18.26953125" style="665" customWidth="1"/>
    <col min="14086" max="14086" width="19" style="665" customWidth="1"/>
    <col min="14087" max="14087" width="17.81640625" style="665" customWidth="1"/>
    <col min="14088" max="14088" width="16.453125" style="665" customWidth="1"/>
    <col min="14089" max="14092" width="15.453125" style="665" customWidth="1"/>
    <col min="14093" max="14094" width="0" style="665" hidden="1" customWidth="1"/>
    <col min="14095" max="14095" width="11.1796875" style="665" customWidth="1"/>
    <col min="14096" max="14096" width="13.81640625" style="665" customWidth="1"/>
    <col min="14097" max="14308" width="9.1796875" style="665"/>
    <col min="14309" max="14309" width="6.1796875" style="665" customWidth="1"/>
    <col min="14310" max="14310" width="37.54296875" style="665" customWidth="1"/>
    <col min="14311" max="14311" width="13.26953125" style="665" customWidth="1"/>
    <col min="14312" max="14312" width="19.54296875" style="665" customWidth="1"/>
    <col min="14313" max="14313" width="11.81640625" style="665" customWidth="1"/>
    <col min="14314" max="14314" width="14.54296875" style="665" customWidth="1"/>
    <col min="14315" max="14315" width="12" style="665" customWidth="1"/>
    <col min="14316" max="14316" width="11.7265625" style="665" customWidth="1"/>
    <col min="14317" max="14317" width="12.81640625" style="665" customWidth="1"/>
    <col min="14318" max="14318" width="13.26953125" style="665" customWidth="1"/>
    <col min="14319" max="14319" width="12" style="665" customWidth="1"/>
    <col min="14320" max="14320" width="15.7265625" style="665" customWidth="1"/>
    <col min="14321" max="14321" width="13.1796875" style="665" customWidth="1"/>
    <col min="14322" max="14322" width="14.453125" style="665" customWidth="1"/>
    <col min="14323" max="14323" width="14" style="665" customWidth="1"/>
    <col min="14324" max="14326" width="9.1796875" style="665" customWidth="1"/>
    <col min="14327" max="14327" width="15.26953125" style="665" customWidth="1"/>
    <col min="14328" max="14336" width="9.1796875" style="665"/>
    <col min="14337" max="14337" width="6.453125" style="665" customWidth="1"/>
    <col min="14338" max="14338" width="28.1796875" style="665" customWidth="1"/>
    <col min="14339" max="14339" width="11.26953125" style="665" customWidth="1"/>
    <col min="14340" max="14340" width="17" style="665" customWidth="1"/>
    <col min="14341" max="14341" width="18.26953125" style="665" customWidth="1"/>
    <col min="14342" max="14342" width="19" style="665" customWidth="1"/>
    <col min="14343" max="14343" width="17.81640625" style="665" customWidth="1"/>
    <col min="14344" max="14344" width="16.453125" style="665" customWidth="1"/>
    <col min="14345" max="14348" width="15.453125" style="665" customWidth="1"/>
    <col min="14349" max="14350" width="0" style="665" hidden="1" customWidth="1"/>
    <col min="14351" max="14351" width="11.1796875" style="665" customWidth="1"/>
    <col min="14352" max="14352" width="13.81640625" style="665" customWidth="1"/>
    <col min="14353" max="14564" width="9.1796875" style="665"/>
    <col min="14565" max="14565" width="6.1796875" style="665" customWidth="1"/>
    <col min="14566" max="14566" width="37.54296875" style="665" customWidth="1"/>
    <col min="14567" max="14567" width="13.26953125" style="665" customWidth="1"/>
    <col min="14568" max="14568" width="19.54296875" style="665" customWidth="1"/>
    <col min="14569" max="14569" width="11.81640625" style="665" customWidth="1"/>
    <col min="14570" max="14570" width="14.54296875" style="665" customWidth="1"/>
    <col min="14571" max="14571" width="12" style="665" customWidth="1"/>
    <col min="14572" max="14572" width="11.7265625" style="665" customWidth="1"/>
    <col min="14573" max="14573" width="12.81640625" style="665" customWidth="1"/>
    <col min="14574" max="14574" width="13.26953125" style="665" customWidth="1"/>
    <col min="14575" max="14575" width="12" style="665" customWidth="1"/>
    <col min="14576" max="14576" width="15.7265625" style="665" customWidth="1"/>
    <col min="14577" max="14577" width="13.1796875" style="665" customWidth="1"/>
    <col min="14578" max="14578" width="14.453125" style="665" customWidth="1"/>
    <col min="14579" max="14579" width="14" style="665" customWidth="1"/>
    <col min="14580" max="14582" width="9.1796875" style="665" customWidth="1"/>
    <col min="14583" max="14583" width="15.26953125" style="665" customWidth="1"/>
    <col min="14584" max="14592" width="9.1796875" style="665"/>
    <col min="14593" max="14593" width="6.453125" style="665" customWidth="1"/>
    <col min="14594" max="14594" width="28.1796875" style="665" customWidth="1"/>
    <col min="14595" max="14595" width="11.26953125" style="665" customWidth="1"/>
    <col min="14596" max="14596" width="17" style="665" customWidth="1"/>
    <col min="14597" max="14597" width="18.26953125" style="665" customWidth="1"/>
    <col min="14598" max="14598" width="19" style="665" customWidth="1"/>
    <col min="14599" max="14599" width="17.81640625" style="665" customWidth="1"/>
    <col min="14600" max="14600" width="16.453125" style="665" customWidth="1"/>
    <col min="14601" max="14604" width="15.453125" style="665" customWidth="1"/>
    <col min="14605" max="14606" width="0" style="665" hidden="1" customWidth="1"/>
    <col min="14607" max="14607" width="11.1796875" style="665" customWidth="1"/>
    <col min="14608" max="14608" width="13.81640625" style="665" customWidth="1"/>
    <col min="14609" max="14820" width="9.1796875" style="665"/>
    <col min="14821" max="14821" width="6.1796875" style="665" customWidth="1"/>
    <col min="14822" max="14822" width="37.54296875" style="665" customWidth="1"/>
    <col min="14823" max="14823" width="13.26953125" style="665" customWidth="1"/>
    <col min="14824" max="14824" width="19.54296875" style="665" customWidth="1"/>
    <col min="14825" max="14825" width="11.81640625" style="665" customWidth="1"/>
    <col min="14826" max="14826" width="14.54296875" style="665" customWidth="1"/>
    <col min="14827" max="14827" width="12" style="665" customWidth="1"/>
    <col min="14828" max="14828" width="11.7265625" style="665" customWidth="1"/>
    <col min="14829" max="14829" width="12.81640625" style="665" customWidth="1"/>
    <col min="14830" max="14830" width="13.26953125" style="665" customWidth="1"/>
    <col min="14831" max="14831" width="12" style="665" customWidth="1"/>
    <col min="14832" max="14832" width="15.7265625" style="665" customWidth="1"/>
    <col min="14833" max="14833" width="13.1796875" style="665" customWidth="1"/>
    <col min="14834" max="14834" width="14.453125" style="665" customWidth="1"/>
    <col min="14835" max="14835" width="14" style="665" customWidth="1"/>
    <col min="14836" max="14838" width="9.1796875" style="665" customWidth="1"/>
    <col min="14839" max="14839" width="15.26953125" style="665" customWidth="1"/>
    <col min="14840" max="14848" width="9.1796875" style="665"/>
    <col min="14849" max="14849" width="6.453125" style="665" customWidth="1"/>
    <col min="14850" max="14850" width="28.1796875" style="665" customWidth="1"/>
    <col min="14851" max="14851" width="11.26953125" style="665" customWidth="1"/>
    <col min="14852" max="14852" width="17" style="665" customWidth="1"/>
    <col min="14853" max="14853" width="18.26953125" style="665" customWidth="1"/>
    <col min="14854" max="14854" width="19" style="665" customWidth="1"/>
    <col min="14855" max="14855" width="17.81640625" style="665" customWidth="1"/>
    <col min="14856" max="14856" width="16.453125" style="665" customWidth="1"/>
    <col min="14857" max="14860" width="15.453125" style="665" customWidth="1"/>
    <col min="14861" max="14862" width="0" style="665" hidden="1" customWidth="1"/>
    <col min="14863" max="14863" width="11.1796875" style="665" customWidth="1"/>
    <col min="14864" max="14864" width="13.81640625" style="665" customWidth="1"/>
    <col min="14865" max="15076" width="9.1796875" style="665"/>
    <col min="15077" max="15077" width="6.1796875" style="665" customWidth="1"/>
    <col min="15078" max="15078" width="37.54296875" style="665" customWidth="1"/>
    <col min="15079" max="15079" width="13.26953125" style="665" customWidth="1"/>
    <col min="15080" max="15080" width="19.54296875" style="665" customWidth="1"/>
    <col min="15081" max="15081" width="11.81640625" style="665" customWidth="1"/>
    <col min="15082" max="15082" width="14.54296875" style="665" customWidth="1"/>
    <col min="15083" max="15083" width="12" style="665" customWidth="1"/>
    <col min="15084" max="15084" width="11.7265625" style="665" customWidth="1"/>
    <col min="15085" max="15085" width="12.81640625" style="665" customWidth="1"/>
    <col min="15086" max="15086" width="13.26953125" style="665" customWidth="1"/>
    <col min="15087" max="15087" width="12" style="665" customWidth="1"/>
    <col min="15088" max="15088" width="15.7265625" style="665" customWidth="1"/>
    <col min="15089" max="15089" width="13.1796875" style="665" customWidth="1"/>
    <col min="15090" max="15090" width="14.453125" style="665" customWidth="1"/>
    <col min="15091" max="15091" width="14" style="665" customWidth="1"/>
    <col min="15092" max="15094" width="9.1796875" style="665" customWidth="1"/>
    <col min="15095" max="15095" width="15.26953125" style="665" customWidth="1"/>
    <col min="15096" max="15104" width="9.1796875" style="665"/>
    <col min="15105" max="15105" width="6.453125" style="665" customWidth="1"/>
    <col min="15106" max="15106" width="28.1796875" style="665" customWidth="1"/>
    <col min="15107" max="15107" width="11.26953125" style="665" customWidth="1"/>
    <col min="15108" max="15108" width="17" style="665" customWidth="1"/>
    <col min="15109" max="15109" width="18.26953125" style="665" customWidth="1"/>
    <col min="15110" max="15110" width="19" style="665" customWidth="1"/>
    <col min="15111" max="15111" width="17.81640625" style="665" customWidth="1"/>
    <col min="15112" max="15112" width="16.453125" style="665" customWidth="1"/>
    <col min="15113" max="15116" width="15.453125" style="665" customWidth="1"/>
    <col min="15117" max="15118" width="0" style="665" hidden="1" customWidth="1"/>
    <col min="15119" max="15119" width="11.1796875" style="665" customWidth="1"/>
    <col min="15120" max="15120" width="13.81640625" style="665" customWidth="1"/>
    <col min="15121" max="15332" width="9.1796875" style="665"/>
    <col min="15333" max="15333" width="6.1796875" style="665" customWidth="1"/>
    <col min="15334" max="15334" width="37.54296875" style="665" customWidth="1"/>
    <col min="15335" max="15335" width="13.26953125" style="665" customWidth="1"/>
    <col min="15336" max="15336" width="19.54296875" style="665" customWidth="1"/>
    <col min="15337" max="15337" width="11.81640625" style="665" customWidth="1"/>
    <col min="15338" max="15338" width="14.54296875" style="665" customWidth="1"/>
    <col min="15339" max="15339" width="12" style="665" customWidth="1"/>
    <col min="15340" max="15340" width="11.7265625" style="665" customWidth="1"/>
    <col min="15341" max="15341" width="12.81640625" style="665" customWidth="1"/>
    <col min="15342" max="15342" width="13.26953125" style="665" customWidth="1"/>
    <col min="15343" max="15343" width="12" style="665" customWidth="1"/>
    <col min="15344" max="15344" width="15.7265625" style="665" customWidth="1"/>
    <col min="15345" max="15345" width="13.1796875" style="665" customWidth="1"/>
    <col min="15346" max="15346" width="14.453125" style="665" customWidth="1"/>
    <col min="15347" max="15347" width="14" style="665" customWidth="1"/>
    <col min="15348" max="15350" width="9.1796875" style="665" customWidth="1"/>
    <col min="15351" max="15351" width="15.26953125" style="665" customWidth="1"/>
    <col min="15352" max="15360" width="9.1796875" style="665"/>
    <col min="15361" max="15361" width="6.453125" style="665" customWidth="1"/>
    <col min="15362" max="15362" width="28.1796875" style="665" customWidth="1"/>
    <col min="15363" max="15363" width="11.26953125" style="665" customWidth="1"/>
    <col min="15364" max="15364" width="17" style="665" customWidth="1"/>
    <col min="15365" max="15365" width="18.26953125" style="665" customWidth="1"/>
    <col min="15366" max="15366" width="19" style="665" customWidth="1"/>
    <col min="15367" max="15367" width="17.81640625" style="665" customWidth="1"/>
    <col min="15368" max="15368" width="16.453125" style="665" customWidth="1"/>
    <col min="15369" max="15372" width="15.453125" style="665" customWidth="1"/>
    <col min="15373" max="15374" width="0" style="665" hidden="1" customWidth="1"/>
    <col min="15375" max="15375" width="11.1796875" style="665" customWidth="1"/>
    <col min="15376" max="15376" width="13.81640625" style="665" customWidth="1"/>
    <col min="15377" max="15588" width="9.1796875" style="665"/>
    <col min="15589" max="15589" width="6.1796875" style="665" customWidth="1"/>
    <col min="15590" max="15590" width="37.54296875" style="665" customWidth="1"/>
    <col min="15591" max="15591" width="13.26953125" style="665" customWidth="1"/>
    <col min="15592" max="15592" width="19.54296875" style="665" customWidth="1"/>
    <col min="15593" max="15593" width="11.81640625" style="665" customWidth="1"/>
    <col min="15594" max="15594" width="14.54296875" style="665" customWidth="1"/>
    <col min="15595" max="15595" width="12" style="665" customWidth="1"/>
    <col min="15596" max="15596" width="11.7265625" style="665" customWidth="1"/>
    <col min="15597" max="15597" width="12.81640625" style="665" customWidth="1"/>
    <col min="15598" max="15598" width="13.26953125" style="665" customWidth="1"/>
    <col min="15599" max="15599" width="12" style="665" customWidth="1"/>
    <col min="15600" max="15600" width="15.7265625" style="665" customWidth="1"/>
    <col min="15601" max="15601" width="13.1796875" style="665" customWidth="1"/>
    <col min="15602" max="15602" width="14.453125" style="665" customWidth="1"/>
    <col min="15603" max="15603" width="14" style="665" customWidth="1"/>
    <col min="15604" max="15606" width="9.1796875" style="665" customWidth="1"/>
    <col min="15607" max="15607" width="15.26953125" style="665" customWidth="1"/>
    <col min="15608" max="15616" width="9.1796875" style="665"/>
    <col min="15617" max="15617" width="6.453125" style="665" customWidth="1"/>
    <col min="15618" max="15618" width="28.1796875" style="665" customWidth="1"/>
    <col min="15619" max="15619" width="11.26953125" style="665" customWidth="1"/>
    <col min="15620" max="15620" width="17" style="665" customWidth="1"/>
    <col min="15621" max="15621" width="18.26953125" style="665" customWidth="1"/>
    <col min="15622" max="15622" width="19" style="665" customWidth="1"/>
    <col min="15623" max="15623" width="17.81640625" style="665" customWidth="1"/>
    <col min="15624" max="15624" width="16.453125" style="665" customWidth="1"/>
    <col min="15625" max="15628" width="15.453125" style="665" customWidth="1"/>
    <col min="15629" max="15630" width="0" style="665" hidden="1" customWidth="1"/>
    <col min="15631" max="15631" width="11.1796875" style="665" customWidth="1"/>
    <col min="15632" max="15632" width="13.81640625" style="665" customWidth="1"/>
    <col min="15633" max="15844" width="9.1796875" style="665"/>
    <col min="15845" max="15845" width="6.1796875" style="665" customWidth="1"/>
    <col min="15846" max="15846" width="37.54296875" style="665" customWidth="1"/>
    <col min="15847" max="15847" width="13.26953125" style="665" customWidth="1"/>
    <col min="15848" max="15848" width="19.54296875" style="665" customWidth="1"/>
    <col min="15849" max="15849" width="11.81640625" style="665" customWidth="1"/>
    <col min="15850" max="15850" width="14.54296875" style="665" customWidth="1"/>
    <col min="15851" max="15851" width="12" style="665" customWidth="1"/>
    <col min="15852" max="15852" width="11.7265625" style="665" customWidth="1"/>
    <col min="15853" max="15853" width="12.81640625" style="665" customWidth="1"/>
    <col min="15854" max="15854" width="13.26953125" style="665" customWidth="1"/>
    <col min="15855" max="15855" width="12" style="665" customWidth="1"/>
    <col min="15856" max="15856" width="15.7265625" style="665" customWidth="1"/>
    <col min="15857" max="15857" width="13.1796875" style="665" customWidth="1"/>
    <col min="15858" max="15858" width="14.453125" style="665" customWidth="1"/>
    <col min="15859" max="15859" width="14" style="665" customWidth="1"/>
    <col min="15860" max="15862" width="9.1796875" style="665" customWidth="1"/>
    <col min="15863" max="15863" width="15.26953125" style="665" customWidth="1"/>
    <col min="15864" max="15872" width="9.1796875" style="665"/>
    <col min="15873" max="15873" width="6.453125" style="665" customWidth="1"/>
    <col min="15874" max="15874" width="28.1796875" style="665" customWidth="1"/>
    <col min="15875" max="15875" width="11.26953125" style="665" customWidth="1"/>
    <col min="15876" max="15876" width="17" style="665" customWidth="1"/>
    <col min="15877" max="15877" width="18.26953125" style="665" customWidth="1"/>
    <col min="15878" max="15878" width="19" style="665" customWidth="1"/>
    <col min="15879" max="15879" width="17.81640625" style="665" customWidth="1"/>
    <col min="15880" max="15880" width="16.453125" style="665" customWidth="1"/>
    <col min="15881" max="15884" width="15.453125" style="665" customWidth="1"/>
    <col min="15885" max="15886" width="0" style="665" hidden="1" customWidth="1"/>
    <col min="15887" max="15887" width="11.1796875" style="665" customWidth="1"/>
    <col min="15888" max="15888" width="13.81640625" style="665" customWidth="1"/>
    <col min="15889" max="16100" width="9.1796875" style="665"/>
    <col min="16101" max="16101" width="6.1796875" style="665" customWidth="1"/>
    <col min="16102" max="16102" width="37.54296875" style="665" customWidth="1"/>
    <col min="16103" max="16103" width="13.26953125" style="665" customWidth="1"/>
    <col min="16104" max="16104" width="19.54296875" style="665" customWidth="1"/>
    <col min="16105" max="16105" width="11.81640625" style="665" customWidth="1"/>
    <col min="16106" max="16106" width="14.54296875" style="665" customWidth="1"/>
    <col min="16107" max="16107" width="12" style="665" customWidth="1"/>
    <col min="16108" max="16108" width="11.7265625" style="665" customWidth="1"/>
    <col min="16109" max="16109" width="12.81640625" style="665" customWidth="1"/>
    <col min="16110" max="16110" width="13.26953125" style="665" customWidth="1"/>
    <col min="16111" max="16111" width="12" style="665" customWidth="1"/>
    <col min="16112" max="16112" width="15.7265625" style="665" customWidth="1"/>
    <col min="16113" max="16113" width="13.1796875" style="665" customWidth="1"/>
    <col min="16114" max="16114" width="14.453125" style="665" customWidth="1"/>
    <col min="16115" max="16115" width="14" style="665" customWidth="1"/>
    <col min="16116" max="16118" width="9.1796875" style="665" customWidth="1"/>
    <col min="16119" max="16119" width="15.26953125" style="665" customWidth="1"/>
    <col min="16120" max="16128" width="9.1796875" style="665"/>
    <col min="16129" max="16129" width="6.453125" style="665" customWidth="1"/>
    <col min="16130" max="16130" width="28.1796875" style="665" customWidth="1"/>
    <col min="16131" max="16131" width="11.26953125" style="665" customWidth="1"/>
    <col min="16132" max="16132" width="17" style="665" customWidth="1"/>
    <col min="16133" max="16133" width="18.26953125" style="665" customWidth="1"/>
    <col min="16134" max="16134" width="19" style="665" customWidth="1"/>
    <col min="16135" max="16135" width="17.81640625" style="665" customWidth="1"/>
    <col min="16136" max="16136" width="16.453125" style="665" customWidth="1"/>
    <col min="16137" max="16140" width="15.453125" style="665" customWidth="1"/>
    <col min="16141" max="16142" width="0" style="665" hidden="1" customWidth="1"/>
    <col min="16143" max="16143" width="11.1796875" style="665" customWidth="1"/>
    <col min="16144" max="16144" width="13.81640625" style="665" customWidth="1"/>
    <col min="16145" max="16356" width="9.1796875" style="665"/>
    <col min="16357" max="16357" width="6.1796875" style="665" customWidth="1"/>
    <col min="16358" max="16358" width="37.54296875" style="665" customWidth="1"/>
    <col min="16359" max="16359" width="13.26953125" style="665" customWidth="1"/>
    <col min="16360" max="16360" width="19.54296875" style="665" customWidth="1"/>
    <col min="16361" max="16361" width="11.81640625" style="665" customWidth="1"/>
    <col min="16362" max="16362" width="14.54296875" style="665" customWidth="1"/>
    <col min="16363" max="16363" width="12" style="665" customWidth="1"/>
    <col min="16364" max="16364" width="11.7265625" style="665" customWidth="1"/>
    <col min="16365" max="16365" width="12.81640625" style="665" customWidth="1"/>
    <col min="16366" max="16366" width="13.26953125" style="665" customWidth="1"/>
    <col min="16367" max="16367" width="12" style="665" customWidth="1"/>
    <col min="16368" max="16368" width="15.7265625" style="665" customWidth="1"/>
    <col min="16369" max="16369" width="13.1796875" style="665" customWidth="1"/>
    <col min="16370" max="16370" width="14.453125" style="665" customWidth="1"/>
    <col min="16371" max="16371" width="14" style="665" customWidth="1"/>
    <col min="16372" max="16374" width="9.1796875" style="665" customWidth="1"/>
    <col min="16375" max="16375" width="15.26953125" style="665" customWidth="1"/>
    <col min="16376" max="16384" width="9.1796875" style="665"/>
  </cols>
  <sheetData>
    <row r="1" spans="1:16" ht="22.5" customHeight="1">
      <c r="A1" s="1262" t="s">
        <v>1089</v>
      </c>
      <c r="B1" s="1262"/>
      <c r="C1" s="1262"/>
      <c r="D1" s="1262"/>
      <c r="E1" s="1262"/>
      <c r="F1" s="1262"/>
      <c r="G1" s="1262"/>
      <c r="H1" s="1262"/>
      <c r="I1" s="1262"/>
      <c r="J1" s="1262"/>
      <c r="K1" s="1262"/>
      <c r="L1" s="1262"/>
      <c r="M1" s="1262"/>
      <c r="N1" s="1262"/>
      <c r="O1" s="1262"/>
      <c r="P1" s="1262"/>
    </row>
    <row r="2" spans="1:16" ht="25.5" customHeight="1">
      <c r="A2" s="1262" t="s">
        <v>1090</v>
      </c>
      <c r="B2" s="1262"/>
      <c r="C2" s="1262"/>
      <c r="D2" s="1262"/>
      <c r="E2" s="1262"/>
      <c r="F2" s="1262"/>
      <c r="G2" s="1262"/>
      <c r="H2" s="1262"/>
      <c r="I2" s="1262"/>
      <c r="J2" s="1262"/>
      <c r="K2" s="1262"/>
      <c r="L2" s="1262"/>
      <c r="M2" s="1262"/>
      <c r="N2" s="1262"/>
      <c r="O2" s="1262"/>
      <c r="P2" s="1262"/>
    </row>
    <row r="3" spans="1:16" ht="23.25" customHeight="1">
      <c r="A3" s="1263" t="s">
        <v>1091</v>
      </c>
      <c r="B3" s="1263"/>
      <c r="C3" s="1263"/>
      <c r="D3" s="1263"/>
      <c r="E3" s="1263"/>
      <c r="F3" s="1263"/>
      <c r="G3" s="1263"/>
      <c r="H3" s="1263"/>
      <c r="I3" s="1263"/>
      <c r="J3" s="1263"/>
      <c r="K3" s="1263"/>
      <c r="L3" s="1263"/>
      <c r="M3" s="1263"/>
      <c r="N3" s="1263"/>
      <c r="O3" s="1263"/>
      <c r="P3" s="1263"/>
    </row>
    <row r="4" spans="1:16" ht="27" hidden="1" customHeight="1">
      <c r="A4" s="1263" t="s">
        <v>923</v>
      </c>
      <c r="B4" s="1263"/>
      <c r="C4" s="1263"/>
      <c r="D4" s="1263"/>
      <c r="E4" s="1263"/>
      <c r="F4" s="1263"/>
      <c r="G4" s="1263"/>
      <c r="H4" s="1263"/>
      <c r="I4" s="1263"/>
      <c r="J4" s="1263"/>
      <c r="K4" s="1263"/>
      <c r="L4" s="1263"/>
      <c r="M4" s="1263"/>
      <c r="N4" s="1263"/>
      <c r="O4" s="1263"/>
      <c r="P4" s="1263"/>
    </row>
    <row r="5" spans="1:16">
      <c r="E5" s="667"/>
      <c r="F5" s="667"/>
      <c r="G5" s="667"/>
      <c r="H5" s="668"/>
      <c r="I5" s="668"/>
      <c r="J5" s="668"/>
      <c r="K5" s="668"/>
      <c r="L5" s="1264" t="s">
        <v>924</v>
      </c>
      <c r="M5" s="1264"/>
      <c r="N5" s="1264"/>
      <c r="O5" s="1264"/>
      <c r="P5" s="1264"/>
    </row>
    <row r="6" spans="1:16" ht="48" customHeight="1">
      <c r="A6" s="1261" t="s">
        <v>4</v>
      </c>
      <c r="B6" s="1261" t="s">
        <v>925</v>
      </c>
      <c r="C6" s="1261" t="s">
        <v>31</v>
      </c>
      <c r="D6" s="1261" t="s">
        <v>339</v>
      </c>
      <c r="E6" s="1261" t="s">
        <v>32</v>
      </c>
      <c r="F6" s="1265" t="s">
        <v>926</v>
      </c>
      <c r="G6" s="1265" t="s">
        <v>927</v>
      </c>
      <c r="H6" s="1261" t="s">
        <v>928</v>
      </c>
      <c r="I6" s="1261"/>
      <c r="J6" s="1265" t="s">
        <v>929</v>
      </c>
      <c r="K6" s="1265" t="s">
        <v>930</v>
      </c>
      <c r="L6" s="1265" t="s">
        <v>931</v>
      </c>
      <c r="M6" s="1265" t="s">
        <v>932</v>
      </c>
      <c r="N6" s="1267" t="s">
        <v>933</v>
      </c>
      <c r="O6" s="1268" t="s">
        <v>934</v>
      </c>
      <c r="P6" s="1267" t="s">
        <v>8</v>
      </c>
    </row>
    <row r="7" spans="1:16" ht="35">
      <c r="A7" s="1261"/>
      <c r="B7" s="1261"/>
      <c r="C7" s="1261"/>
      <c r="D7" s="1261"/>
      <c r="E7" s="1261"/>
      <c r="F7" s="1266"/>
      <c r="G7" s="1266"/>
      <c r="H7" s="780" t="s">
        <v>935</v>
      </c>
      <c r="I7" s="780" t="s">
        <v>475</v>
      </c>
      <c r="J7" s="1266"/>
      <c r="K7" s="1266"/>
      <c r="L7" s="1266"/>
      <c r="M7" s="1266"/>
      <c r="N7" s="1267"/>
      <c r="O7" s="1269"/>
      <c r="P7" s="1267"/>
    </row>
    <row r="8" spans="1:16" s="670" customFormat="1" ht="17.5">
      <c r="A8" s="673" t="s">
        <v>80</v>
      </c>
      <c r="B8" s="674" t="s">
        <v>936</v>
      </c>
      <c r="C8" s="672"/>
      <c r="D8" s="672"/>
      <c r="E8" s="672"/>
      <c r="F8" s="672"/>
      <c r="G8" s="672"/>
      <c r="H8" s="675"/>
      <c r="I8" s="676"/>
      <c r="J8" s="676"/>
      <c r="K8" s="676"/>
      <c r="L8" s="676"/>
      <c r="M8" s="676"/>
      <c r="N8" s="681"/>
      <c r="O8" s="681"/>
      <c r="P8" s="672"/>
    </row>
    <row r="9" spans="1:16" s="789" customFormat="1" ht="35">
      <c r="A9" s="784" t="s">
        <v>143</v>
      </c>
      <c r="B9" s="785" t="s">
        <v>940</v>
      </c>
      <c r="C9" s="786"/>
      <c r="D9" s="786"/>
      <c r="E9" s="786"/>
      <c r="F9" s="787"/>
      <c r="G9" s="788"/>
      <c r="H9" s="788"/>
      <c r="I9" s="788"/>
      <c r="J9" s="788"/>
      <c r="K9" s="788"/>
      <c r="L9" s="788"/>
      <c r="M9" s="788"/>
      <c r="N9" s="681"/>
      <c r="O9" s="786"/>
      <c r="P9" s="672"/>
    </row>
    <row r="10" spans="1:16" s="789" customFormat="1" ht="35">
      <c r="A10" s="784">
        <v>1</v>
      </c>
      <c r="B10" s="785" t="s">
        <v>941</v>
      </c>
      <c r="C10" s="786"/>
      <c r="D10" s="786"/>
      <c r="E10" s="786"/>
      <c r="F10" s="787"/>
      <c r="G10" s="788"/>
      <c r="H10" s="788"/>
      <c r="I10" s="788"/>
      <c r="J10" s="790"/>
      <c r="K10" s="788"/>
      <c r="L10" s="788"/>
      <c r="M10" s="788"/>
      <c r="N10" s="681"/>
      <c r="O10" s="786"/>
      <c r="P10" s="672"/>
    </row>
    <row r="11" spans="1:16" s="680" customFormat="1" ht="56.25" customHeight="1">
      <c r="A11" s="682" t="s">
        <v>420</v>
      </c>
      <c r="B11" s="791" t="s">
        <v>708</v>
      </c>
      <c r="C11" s="677" t="s">
        <v>493</v>
      </c>
      <c r="D11" s="677" t="s">
        <v>691</v>
      </c>
      <c r="E11" s="677" t="s">
        <v>709</v>
      </c>
      <c r="F11" s="677" t="s">
        <v>942</v>
      </c>
      <c r="G11" s="677"/>
      <c r="H11" s="678" t="s">
        <v>710</v>
      </c>
      <c r="I11" s="792">
        <v>444.779</v>
      </c>
      <c r="J11" s="792"/>
      <c r="K11" s="792"/>
      <c r="L11" s="792"/>
      <c r="M11" s="792"/>
      <c r="N11" s="679"/>
      <c r="O11" s="679"/>
      <c r="P11" s="740" t="s">
        <v>1072</v>
      </c>
    </row>
    <row r="12" spans="1:16" s="680" customFormat="1" ht="54">
      <c r="A12" s="682" t="s">
        <v>421</v>
      </c>
      <c r="B12" s="791" t="s">
        <v>711</v>
      </c>
      <c r="C12" s="677" t="s">
        <v>493</v>
      </c>
      <c r="D12" s="677" t="s">
        <v>691</v>
      </c>
      <c r="E12" s="677" t="s">
        <v>712</v>
      </c>
      <c r="F12" s="677" t="s">
        <v>942</v>
      </c>
      <c r="G12" s="677"/>
      <c r="H12" s="678" t="s">
        <v>713</v>
      </c>
      <c r="I12" s="792">
        <v>444.779</v>
      </c>
      <c r="J12" s="792"/>
      <c r="K12" s="792"/>
      <c r="L12" s="792"/>
      <c r="M12" s="792"/>
      <c r="N12" s="679"/>
      <c r="O12" s="679"/>
      <c r="P12" s="740" t="s">
        <v>1072</v>
      </c>
    </row>
    <row r="13" spans="1:16" s="712" customFormat="1" ht="99.75" customHeight="1">
      <c r="A13" s="682" t="s">
        <v>422</v>
      </c>
      <c r="B13" s="793" t="s">
        <v>1064</v>
      </c>
      <c r="C13" s="740" t="s">
        <v>493</v>
      </c>
      <c r="D13" s="740" t="s">
        <v>691</v>
      </c>
      <c r="E13" s="794" t="s">
        <v>1066</v>
      </c>
      <c r="F13" s="794" t="s">
        <v>1065</v>
      </c>
      <c r="G13" s="740"/>
      <c r="H13" s="741"/>
      <c r="I13" s="795"/>
      <c r="J13" s="795"/>
      <c r="K13" s="795"/>
      <c r="L13" s="795"/>
      <c r="M13" s="795"/>
      <c r="N13" s="742"/>
      <c r="O13" s="742"/>
      <c r="P13" s="727" t="s">
        <v>1093</v>
      </c>
    </row>
    <row r="14" spans="1:16" s="715" customFormat="1" ht="46.5">
      <c r="A14" s="682" t="s">
        <v>423</v>
      </c>
      <c r="B14" s="726" t="s">
        <v>1067</v>
      </c>
      <c r="C14" s="727" t="s">
        <v>663</v>
      </c>
      <c r="D14" s="727" t="s">
        <v>697</v>
      </c>
      <c r="E14" s="727" t="s">
        <v>1068</v>
      </c>
      <c r="F14" s="727" t="s">
        <v>1069</v>
      </c>
      <c r="G14" s="727"/>
      <c r="H14" s="728" t="s">
        <v>1070</v>
      </c>
      <c r="I14" s="734">
        <v>364.28100000000001</v>
      </c>
      <c r="J14" s="728"/>
      <c r="K14" s="728"/>
      <c r="L14" s="734"/>
      <c r="M14" s="734"/>
      <c r="N14" s="730"/>
      <c r="O14" s="735"/>
      <c r="P14" s="736" t="s">
        <v>1072</v>
      </c>
    </row>
    <row r="15" spans="1:16" s="715" customFormat="1" ht="46.5">
      <c r="A15" s="682" t="s">
        <v>424</v>
      </c>
      <c r="B15" s="726" t="s">
        <v>1082</v>
      </c>
      <c r="C15" s="781" t="s">
        <v>939</v>
      </c>
      <c r="D15" s="324" t="s">
        <v>699</v>
      </c>
      <c r="E15" s="782" t="s">
        <v>1083</v>
      </c>
      <c r="F15" s="324"/>
      <c r="G15" s="727"/>
      <c r="H15" s="324" t="s">
        <v>1084</v>
      </c>
      <c r="I15" s="783">
        <v>490</v>
      </c>
      <c r="J15" s="729"/>
      <c r="K15" s="729"/>
      <c r="L15" s="729"/>
      <c r="M15" s="729"/>
      <c r="N15" s="730"/>
      <c r="O15" s="730"/>
      <c r="P15" s="727" t="s">
        <v>1072</v>
      </c>
    </row>
    <row r="16" spans="1:16" s="789" customFormat="1" ht="35">
      <c r="A16" s="784">
        <v>2</v>
      </c>
      <c r="B16" s="785" t="s">
        <v>944</v>
      </c>
      <c r="C16" s="786"/>
      <c r="D16" s="786"/>
      <c r="E16" s="786"/>
      <c r="F16" s="787"/>
      <c r="G16" s="788"/>
      <c r="H16" s="788"/>
      <c r="I16" s="788"/>
      <c r="J16" s="788"/>
      <c r="K16" s="788"/>
      <c r="L16" s="788"/>
      <c r="M16" s="788" t="e">
        <f>#REF!</f>
        <v>#REF!</v>
      </c>
      <c r="N16" s="681" t="e">
        <f>K16/J16</f>
        <v>#DIV/0!</v>
      </c>
      <c r="O16" s="786"/>
      <c r="P16" s="672"/>
    </row>
    <row r="17" spans="1:16" s="680" customFormat="1" ht="90">
      <c r="A17" s="682" t="s">
        <v>205</v>
      </c>
      <c r="B17" s="791" t="s">
        <v>945</v>
      </c>
      <c r="C17" s="677" t="s">
        <v>946</v>
      </c>
      <c r="D17" s="677" t="s">
        <v>699</v>
      </c>
      <c r="E17" s="677" t="s">
        <v>947</v>
      </c>
      <c r="F17" s="677" t="s">
        <v>943</v>
      </c>
      <c r="G17" s="677"/>
      <c r="H17" s="678"/>
      <c r="I17" s="792">
        <v>231</v>
      </c>
      <c r="J17" s="792"/>
      <c r="K17" s="792"/>
      <c r="L17" s="792"/>
      <c r="M17" s="792"/>
      <c r="N17" s="679"/>
      <c r="O17" s="679"/>
      <c r="P17" s="677" t="s">
        <v>938</v>
      </c>
    </row>
    <row r="18" spans="1:16" s="670" customFormat="1" ht="17.5">
      <c r="A18" s="673" t="s">
        <v>145</v>
      </c>
      <c r="B18" s="674" t="s">
        <v>1074</v>
      </c>
      <c r="C18" s="672"/>
      <c r="D18" s="672"/>
      <c r="E18" s="672"/>
      <c r="F18" s="672"/>
      <c r="G18" s="672"/>
      <c r="H18" s="675"/>
      <c r="I18" s="676"/>
      <c r="J18" s="676"/>
      <c r="K18" s="676"/>
      <c r="L18" s="676"/>
      <c r="M18" s="676"/>
      <c r="N18" s="681"/>
      <c r="O18" s="681"/>
      <c r="P18" s="672"/>
    </row>
    <row r="19" spans="1:16" s="680" customFormat="1" ht="36">
      <c r="A19" s="812" t="s">
        <v>44</v>
      </c>
      <c r="B19" s="791" t="s">
        <v>732</v>
      </c>
      <c r="C19" s="677" t="s">
        <v>649</v>
      </c>
      <c r="D19" s="677" t="s">
        <v>733</v>
      </c>
      <c r="E19" s="677"/>
      <c r="F19" s="677"/>
      <c r="G19" s="677"/>
      <c r="H19" s="678"/>
      <c r="I19" s="792">
        <v>459.65899999999999</v>
      </c>
      <c r="J19" s="678"/>
      <c r="K19" s="792"/>
      <c r="L19" s="792"/>
      <c r="M19" s="792"/>
      <c r="N19" s="679"/>
      <c r="O19" s="679"/>
      <c r="P19" s="677"/>
    </row>
    <row r="20" spans="1:16" s="680" customFormat="1" ht="36">
      <c r="A20" s="812" t="s">
        <v>46</v>
      </c>
      <c r="B20" s="791" t="s">
        <v>734</v>
      </c>
      <c r="C20" s="677" t="s">
        <v>518</v>
      </c>
      <c r="D20" s="677" t="s">
        <v>664</v>
      </c>
      <c r="E20" s="677"/>
      <c r="F20" s="677"/>
      <c r="G20" s="677"/>
      <c r="H20" s="678"/>
      <c r="I20" s="792">
        <v>469.02199999999999</v>
      </c>
      <c r="J20" s="678"/>
      <c r="K20" s="792"/>
      <c r="L20" s="792"/>
      <c r="M20" s="792"/>
      <c r="N20" s="679"/>
      <c r="O20" s="679"/>
      <c r="P20" s="677"/>
    </row>
    <row r="21" spans="1:16" s="680" customFormat="1" ht="54">
      <c r="A21" s="812" t="s">
        <v>84</v>
      </c>
      <c r="B21" s="791" t="s">
        <v>735</v>
      </c>
      <c r="C21" s="677" t="s">
        <v>662</v>
      </c>
      <c r="D21" s="677" t="s">
        <v>662</v>
      </c>
      <c r="E21" s="677"/>
      <c r="F21" s="677"/>
      <c r="G21" s="677"/>
      <c r="H21" s="678"/>
      <c r="I21" s="792">
        <v>268.93799999999999</v>
      </c>
      <c r="J21" s="678"/>
      <c r="K21" s="792"/>
      <c r="L21" s="792"/>
      <c r="M21" s="792"/>
      <c r="N21" s="679"/>
      <c r="O21" s="679"/>
      <c r="P21" s="677"/>
    </row>
    <row r="22" spans="1:16" s="680" customFormat="1" ht="36">
      <c r="A22" s="812" t="s">
        <v>86</v>
      </c>
      <c r="B22" s="791" t="s">
        <v>736</v>
      </c>
      <c r="C22" s="677" t="s">
        <v>656</v>
      </c>
      <c r="D22" s="677" t="s">
        <v>737</v>
      </c>
      <c r="E22" s="677"/>
      <c r="F22" s="677"/>
      <c r="G22" s="677"/>
      <c r="H22" s="678"/>
      <c r="I22" s="792">
        <v>310.60500000000002</v>
      </c>
      <c r="J22" s="678"/>
      <c r="K22" s="792"/>
      <c r="L22" s="792"/>
      <c r="M22" s="792"/>
      <c r="N22" s="679"/>
      <c r="O22" s="679"/>
      <c r="P22" s="677"/>
    </row>
    <row r="23" spans="1:16" s="680" customFormat="1" ht="36">
      <c r="A23" s="812" t="s">
        <v>140</v>
      </c>
      <c r="B23" s="791" t="s">
        <v>738</v>
      </c>
      <c r="C23" s="677" t="s">
        <v>550</v>
      </c>
      <c r="D23" s="677" t="s">
        <v>589</v>
      </c>
      <c r="E23" s="677"/>
      <c r="F23" s="677"/>
      <c r="G23" s="677"/>
      <c r="H23" s="678"/>
      <c r="I23" s="792">
        <v>50.64</v>
      </c>
      <c r="J23" s="678"/>
      <c r="K23" s="792"/>
      <c r="L23" s="792"/>
      <c r="M23" s="792"/>
      <c r="N23" s="679"/>
      <c r="O23" s="679"/>
      <c r="P23" s="677"/>
    </row>
    <row r="24" spans="1:16" ht="36">
      <c r="A24" s="812" t="s">
        <v>373</v>
      </c>
      <c r="B24" s="796" t="s">
        <v>739</v>
      </c>
      <c r="C24" s="694" t="s">
        <v>545</v>
      </c>
      <c r="D24" s="694" t="s">
        <v>582</v>
      </c>
      <c r="E24" s="694"/>
      <c r="F24" s="694"/>
      <c r="G24" s="694"/>
      <c r="H24" s="638"/>
      <c r="I24" s="797">
        <v>313.58699999999999</v>
      </c>
      <c r="J24" s="638"/>
      <c r="K24" s="638"/>
      <c r="L24" s="638"/>
      <c r="M24" s="797"/>
      <c r="N24" s="696"/>
      <c r="O24" s="696"/>
      <c r="P24" s="694"/>
    </row>
    <row r="25" spans="1:16" ht="36">
      <c r="A25" s="812" t="s">
        <v>374</v>
      </c>
      <c r="B25" s="796" t="s">
        <v>740</v>
      </c>
      <c r="C25" s="694" t="s">
        <v>649</v>
      </c>
      <c r="D25" s="694" t="s">
        <v>733</v>
      </c>
      <c r="E25" s="694"/>
      <c r="F25" s="694"/>
      <c r="G25" s="694"/>
      <c r="H25" s="638"/>
      <c r="I25" s="797">
        <v>185.357</v>
      </c>
      <c r="J25" s="797"/>
      <c r="K25" s="797"/>
      <c r="L25" s="797"/>
      <c r="M25" s="797"/>
      <c r="N25" s="696"/>
      <c r="O25" s="696"/>
      <c r="P25" s="694"/>
    </row>
    <row r="26" spans="1:16" s="680" customFormat="1" ht="54">
      <c r="A26" s="812" t="s">
        <v>375</v>
      </c>
      <c r="B26" s="791" t="s">
        <v>741</v>
      </c>
      <c r="C26" s="677" t="s">
        <v>680</v>
      </c>
      <c r="D26" s="677" t="s">
        <v>596</v>
      </c>
      <c r="E26" s="677"/>
      <c r="F26" s="677"/>
      <c r="G26" s="677"/>
      <c r="H26" s="678"/>
      <c r="I26" s="792">
        <v>2142.8571428571431</v>
      </c>
      <c r="J26" s="792"/>
      <c r="K26" s="792"/>
      <c r="L26" s="792"/>
      <c r="M26" s="792"/>
      <c r="N26" s="679"/>
      <c r="O26" s="679">
        <v>0.3</v>
      </c>
      <c r="P26" s="677" t="s">
        <v>1071</v>
      </c>
    </row>
    <row r="27" spans="1:16" s="670" customFormat="1" ht="17.5">
      <c r="A27" s="673" t="s">
        <v>89</v>
      </c>
      <c r="B27" s="674" t="s">
        <v>948</v>
      </c>
      <c r="C27" s="672"/>
      <c r="D27" s="672"/>
      <c r="E27" s="672"/>
      <c r="F27" s="675"/>
      <c r="G27" s="676"/>
      <c r="H27" s="676"/>
      <c r="I27" s="790"/>
      <c r="J27" s="790"/>
      <c r="K27" s="790"/>
      <c r="L27" s="676"/>
      <c r="M27" s="676"/>
      <c r="N27" s="681"/>
      <c r="O27" s="672"/>
      <c r="P27" s="672"/>
    </row>
    <row r="28" spans="1:16" ht="72">
      <c r="A28" s="693">
        <v>1</v>
      </c>
      <c r="B28" s="796" t="s">
        <v>954</v>
      </c>
      <c r="C28" s="694" t="s">
        <v>525</v>
      </c>
      <c r="D28" s="694" t="s">
        <v>955</v>
      </c>
      <c r="E28" s="694" t="s">
        <v>956</v>
      </c>
      <c r="F28" s="694" t="s">
        <v>957</v>
      </c>
      <c r="G28" s="694"/>
      <c r="H28" s="638" t="s">
        <v>958</v>
      </c>
      <c r="I28" s="797">
        <v>3885.6610000000001</v>
      </c>
      <c r="J28" s="694" t="s">
        <v>959</v>
      </c>
      <c r="K28" s="797"/>
      <c r="L28" s="694" t="s">
        <v>1073</v>
      </c>
      <c r="M28" s="797"/>
      <c r="N28" s="696"/>
      <c r="O28" s="696"/>
      <c r="P28" s="694" t="s">
        <v>1101</v>
      </c>
    </row>
    <row r="29" spans="1:16" s="670" customFormat="1" ht="17.5">
      <c r="A29" s="673"/>
      <c r="B29" s="798"/>
      <c r="C29" s="672"/>
      <c r="D29" s="672"/>
      <c r="E29" s="672"/>
      <c r="F29" s="672"/>
      <c r="G29" s="672"/>
      <c r="H29" s="675"/>
      <c r="I29" s="676"/>
      <c r="J29" s="676"/>
      <c r="K29" s="676"/>
      <c r="L29" s="676"/>
      <c r="M29" s="676"/>
      <c r="N29" s="681"/>
      <c r="O29" s="681"/>
      <c r="P29" s="672"/>
    </row>
  </sheetData>
  <mergeCells count="20">
    <mergeCell ref="M6:M7"/>
    <mergeCell ref="N6:N7"/>
    <mergeCell ref="O6:O7"/>
    <mergeCell ref="P6:P7"/>
    <mergeCell ref="F6:F7"/>
    <mergeCell ref="G6:G7"/>
    <mergeCell ref="H6:I6"/>
    <mergeCell ref="J6:J7"/>
    <mergeCell ref="K6:K7"/>
    <mergeCell ref="L6:L7"/>
    <mergeCell ref="A1:P1"/>
    <mergeCell ref="A2:P2"/>
    <mergeCell ref="A3:P3"/>
    <mergeCell ref="A4:P4"/>
    <mergeCell ref="L5:P5"/>
    <mergeCell ref="A6:A7"/>
    <mergeCell ref="B6:B7"/>
    <mergeCell ref="C6:C7"/>
    <mergeCell ref="D6:D7"/>
    <mergeCell ref="E6:E7"/>
  </mergeCells>
  <pageMargins left="0.39370078740157483" right="0.19685039370078741" top="0.74803149606299213" bottom="0.74803149606299213" header="0.31496062992125984" footer="0.31496062992125984"/>
  <pageSetup paperSize="9" scale="62" orientation="landscape" verticalDpi="0" r:id="rId1"/>
  <headerFooter>
    <oddHeader>&amp;C&amp;P</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rgb="FFFFC000"/>
    <pageSetUpPr fitToPage="1"/>
  </sheetPr>
  <dimension ref="A1:P430"/>
  <sheetViews>
    <sheetView zoomScalePageLayoutView="50" workbookViewId="0">
      <selection activeCell="A2" sqref="A2:H2"/>
    </sheetView>
  </sheetViews>
  <sheetFormatPr defaultColWidth="9.1796875" defaultRowHeight="18"/>
  <cols>
    <col min="1" max="1" width="5.1796875" style="136" customWidth="1"/>
    <col min="2" max="2" width="32.453125" style="40" customWidth="1"/>
    <col min="3" max="3" width="13.453125" style="43" customWidth="1"/>
    <col min="4" max="4" width="13.7265625" style="43" customWidth="1"/>
    <col min="5" max="5" width="16.1796875" style="43" customWidth="1"/>
    <col min="6" max="6" width="15.7265625" style="3" customWidth="1"/>
    <col min="7" max="7" width="11.7265625" style="3" customWidth="1"/>
    <col min="8" max="8" width="14.7265625" style="3" customWidth="1"/>
    <col min="9" max="10" width="15.453125" style="3" customWidth="1"/>
    <col min="11" max="11" width="18.26953125" style="13" customWidth="1"/>
    <col min="12" max="12" width="14.7265625" style="13" customWidth="1"/>
    <col min="13" max="15" width="15.453125" style="13" customWidth="1"/>
    <col min="16" max="17" width="13.7265625" style="13" customWidth="1"/>
    <col min="18" max="19" width="15.26953125" style="13" customWidth="1"/>
    <col min="20" max="16384" width="9.1796875" style="13"/>
  </cols>
  <sheetData>
    <row r="1" spans="1:16" ht="28.9" customHeight="1">
      <c r="A1" s="1387" t="s">
        <v>276</v>
      </c>
      <c r="B1" s="1387"/>
      <c r="C1" s="1387"/>
      <c r="D1" s="1387"/>
      <c r="E1" s="1387"/>
      <c r="F1" s="1387"/>
      <c r="G1" s="1387"/>
      <c r="H1" s="1387"/>
      <c r="I1" s="189"/>
      <c r="J1" s="1464" t="s">
        <v>0</v>
      </c>
      <c r="K1" s="1464"/>
      <c r="L1" s="1464"/>
      <c r="M1" s="1464"/>
      <c r="N1" s="1464"/>
      <c r="O1" s="1464"/>
      <c r="P1" s="138"/>
    </row>
    <row r="2" spans="1:16" ht="30" customHeight="1">
      <c r="A2" s="1457" t="s">
        <v>1</v>
      </c>
      <c r="B2" s="1457"/>
      <c r="C2" s="1457"/>
      <c r="D2" s="1457"/>
      <c r="E2" s="1457"/>
      <c r="F2" s="1457"/>
      <c r="G2" s="1457"/>
      <c r="H2" s="1457"/>
      <c r="I2" s="190"/>
      <c r="J2" s="1465" t="s">
        <v>2</v>
      </c>
      <c r="K2" s="1465"/>
      <c r="L2" s="1465"/>
      <c r="M2" s="1465"/>
      <c r="N2" s="1465"/>
      <c r="O2" s="1465"/>
      <c r="P2" s="141"/>
    </row>
    <row r="3" spans="1:16" s="14" customFormat="1" ht="42" customHeight="1">
      <c r="A3" s="1442" t="s">
        <v>163</v>
      </c>
      <c r="B3" s="1442"/>
      <c r="C3" s="1442"/>
      <c r="D3" s="1442"/>
      <c r="E3" s="1442"/>
      <c r="F3" s="1442"/>
      <c r="G3" s="1442"/>
      <c r="H3" s="1442"/>
      <c r="I3" s="1442"/>
      <c r="J3" s="1442"/>
      <c r="K3" s="1442"/>
      <c r="L3" s="1442"/>
      <c r="M3" s="1442"/>
      <c r="N3" s="1442"/>
      <c r="O3" s="1442"/>
    </row>
    <row r="4" spans="1:16" s="14" customFormat="1" ht="32.25" customHeight="1">
      <c r="A4" s="1470" t="s">
        <v>202</v>
      </c>
      <c r="B4" s="1470"/>
      <c r="C4" s="1470"/>
      <c r="D4" s="1470"/>
      <c r="E4" s="1470"/>
      <c r="F4" s="1470"/>
      <c r="G4" s="1470"/>
      <c r="H4" s="1470"/>
      <c r="I4" s="1470"/>
      <c r="J4" s="1470"/>
      <c r="K4" s="1470"/>
      <c r="L4" s="1470"/>
      <c r="M4" s="1470"/>
      <c r="N4" s="1470"/>
      <c r="O4" s="1470"/>
    </row>
    <row r="5" spans="1:16" ht="45.75" customHeight="1">
      <c r="A5" s="1387" t="s">
        <v>277</v>
      </c>
      <c r="B5" s="1387"/>
      <c r="C5" s="1387"/>
      <c r="D5" s="1387"/>
      <c r="E5" s="1387"/>
      <c r="F5" s="1387"/>
      <c r="G5" s="1387"/>
      <c r="H5" s="1387"/>
      <c r="I5" s="1387"/>
      <c r="J5" s="1387"/>
      <c r="K5" s="1387"/>
      <c r="L5" s="1387"/>
      <c r="M5" s="1387"/>
      <c r="N5" s="1387"/>
      <c r="O5" s="1387"/>
    </row>
    <row r="6" spans="1:16" s="15" customFormat="1" ht="35.65" customHeight="1">
      <c r="A6" s="1472" t="s">
        <v>3</v>
      </c>
      <c r="B6" s="1472"/>
      <c r="C6" s="1472"/>
      <c r="D6" s="1472"/>
      <c r="E6" s="1472"/>
      <c r="F6" s="1472"/>
      <c r="G6" s="1472"/>
      <c r="H6" s="1472"/>
      <c r="I6" s="1472"/>
      <c r="J6" s="1472"/>
      <c r="K6" s="1472"/>
      <c r="L6" s="1472"/>
      <c r="M6" s="1472"/>
      <c r="N6" s="1472"/>
      <c r="O6" s="1472"/>
    </row>
    <row r="7" spans="1:16" s="17" customFormat="1" ht="58.5" customHeight="1">
      <c r="A7" s="1473" t="s">
        <v>29</v>
      </c>
      <c r="B7" s="1378" t="s">
        <v>30</v>
      </c>
      <c r="C7" s="1378" t="s">
        <v>31</v>
      </c>
      <c r="D7" s="1378" t="s">
        <v>33</v>
      </c>
      <c r="E7" s="1369" t="s">
        <v>34</v>
      </c>
      <c r="F7" s="1374"/>
      <c r="G7" s="1370"/>
      <c r="H7" s="1379" t="s">
        <v>278</v>
      </c>
      <c r="I7" s="1379"/>
      <c r="J7" s="1376"/>
      <c r="K7" s="1371" t="s">
        <v>279</v>
      </c>
      <c r="L7" s="1375" t="s">
        <v>280</v>
      </c>
      <c r="M7" s="1379"/>
      <c r="N7" s="1376"/>
      <c r="O7" s="1378" t="s">
        <v>8</v>
      </c>
    </row>
    <row r="8" spans="1:16" s="17" customFormat="1" ht="36" customHeight="1">
      <c r="A8" s="1473"/>
      <c r="B8" s="1378"/>
      <c r="C8" s="1378"/>
      <c r="D8" s="1378"/>
      <c r="E8" s="1367" t="s">
        <v>219</v>
      </c>
      <c r="F8" s="1367" t="s">
        <v>37</v>
      </c>
      <c r="G8" s="1367"/>
      <c r="H8" s="1378" t="s">
        <v>10</v>
      </c>
      <c r="I8" s="1378" t="s">
        <v>16</v>
      </c>
      <c r="J8" s="1378"/>
      <c r="K8" s="1372"/>
      <c r="L8" s="1378" t="s">
        <v>10</v>
      </c>
      <c r="M8" s="1375" t="s">
        <v>16</v>
      </c>
      <c r="N8" s="1379"/>
      <c r="O8" s="1378"/>
    </row>
    <row r="9" spans="1:16" s="17" customFormat="1" ht="36" customHeight="1">
      <c r="A9" s="1473"/>
      <c r="B9" s="1378"/>
      <c r="C9" s="1378"/>
      <c r="D9" s="1378"/>
      <c r="E9" s="1367"/>
      <c r="F9" s="1367" t="s">
        <v>220</v>
      </c>
      <c r="G9" s="1360" t="s">
        <v>281</v>
      </c>
      <c r="H9" s="1378"/>
      <c r="I9" s="1378" t="s">
        <v>203</v>
      </c>
      <c r="J9" s="1378" t="s">
        <v>204</v>
      </c>
      <c r="K9" s="1372"/>
      <c r="L9" s="1378"/>
      <c r="M9" s="1378" t="s">
        <v>203</v>
      </c>
      <c r="N9" s="1375" t="s">
        <v>204</v>
      </c>
      <c r="O9" s="1378"/>
    </row>
    <row r="10" spans="1:16" s="17" customFormat="1" ht="44.25" customHeight="1">
      <c r="A10" s="1473"/>
      <c r="B10" s="1378"/>
      <c r="C10" s="1378"/>
      <c r="D10" s="1378"/>
      <c r="E10" s="1367"/>
      <c r="F10" s="1474"/>
      <c r="G10" s="1361"/>
      <c r="H10" s="1378"/>
      <c r="I10" s="1378"/>
      <c r="J10" s="1378"/>
      <c r="K10" s="1373"/>
      <c r="L10" s="1378"/>
      <c r="M10" s="1378"/>
      <c r="N10" s="1375"/>
      <c r="O10" s="1378"/>
    </row>
    <row r="11" spans="1:16" s="19" customFormat="1" ht="26.25" customHeight="1">
      <c r="A11" s="193">
        <v>1</v>
      </c>
      <c r="B11" s="18">
        <v>2</v>
      </c>
      <c r="C11" s="193">
        <v>3</v>
      </c>
      <c r="D11" s="18">
        <v>4</v>
      </c>
      <c r="E11" s="193">
        <v>5</v>
      </c>
      <c r="F11" s="18">
        <v>6</v>
      </c>
      <c r="G11" s="193">
        <v>7</v>
      </c>
      <c r="H11" s="18">
        <v>8</v>
      </c>
      <c r="I11" s="193">
        <v>9</v>
      </c>
      <c r="J11" s="18">
        <v>10</v>
      </c>
      <c r="K11" s="193">
        <v>11</v>
      </c>
      <c r="L11" s="18">
        <v>12</v>
      </c>
      <c r="M11" s="193">
        <v>13</v>
      </c>
      <c r="N11" s="18">
        <v>14</v>
      </c>
      <c r="O11" s="193">
        <v>15</v>
      </c>
    </row>
    <row r="12" spans="1:16" s="19" customFormat="1" ht="34.5" customHeight="1">
      <c r="A12" s="193"/>
      <c r="B12" s="20" t="s">
        <v>14</v>
      </c>
      <c r="C12" s="193"/>
      <c r="D12" s="18"/>
      <c r="E12" s="193"/>
      <c r="F12" s="18"/>
      <c r="G12" s="193"/>
      <c r="H12" s="193"/>
      <c r="I12" s="193"/>
      <c r="J12" s="193"/>
      <c r="K12" s="193"/>
      <c r="L12" s="193"/>
      <c r="M12" s="193"/>
      <c r="N12" s="193"/>
      <c r="O12" s="193"/>
    </row>
    <row r="13" spans="1:16" s="19" customFormat="1" ht="36" customHeight="1">
      <c r="A13" s="21" t="s">
        <v>39</v>
      </c>
      <c r="B13" s="22" t="s">
        <v>223</v>
      </c>
      <c r="C13" s="18"/>
      <c r="D13" s="18"/>
      <c r="E13" s="18"/>
      <c r="F13" s="18"/>
      <c r="G13" s="18"/>
      <c r="H13" s="18"/>
      <c r="I13" s="18"/>
      <c r="J13" s="18"/>
      <c r="K13" s="192"/>
      <c r="L13" s="192"/>
      <c r="M13" s="192"/>
      <c r="N13" s="192"/>
      <c r="O13" s="192"/>
    </row>
    <row r="14" spans="1:16" s="19" customFormat="1" ht="29.25" customHeight="1">
      <c r="A14" s="21" t="s">
        <v>44</v>
      </c>
      <c r="B14" s="22" t="s">
        <v>176</v>
      </c>
      <c r="C14" s="18"/>
      <c r="D14" s="18"/>
      <c r="E14" s="18"/>
      <c r="F14" s="18"/>
      <c r="G14" s="18"/>
      <c r="H14" s="18"/>
      <c r="I14" s="18"/>
      <c r="J14" s="18"/>
      <c r="K14" s="192"/>
      <c r="L14" s="192"/>
      <c r="M14" s="192"/>
      <c r="N14" s="192"/>
      <c r="O14" s="192"/>
    </row>
    <row r="15" spans="1:16" s="19" customFormat="1" ht="29.25" customHeight="1">
      <c r="A15" s="29" t="s">
        <v>40</v>
      </c>
      <c r="B15" s="30" t="s">
        <v>45</v>
      </c>
      <c r="C15" s="18"/>
      <c r="D15" s="18"/>
      <c r="E15" s="18"/>
      <c r="F15" s="18"/>
      <c r="G15" s="18"/>
      <c r="H15" s="18"/>
      <c r="I15" s="18"/>
      <c r="J15" s="18"/>
      <c r="K15" s="192"/>
      <c r="L15" s="192"/>
      <c r="M15" s="192"/>
      <c r="N15" s="192"/>
      <c r="O15" s="192"/>
    </row>
    <row r="16" spans="1:16" s="19" customFormat="1" ht="29.25" customHeight="1">
      <c r="A16" s="29" t="s">
        <v>47</v>
      </c>
      <c r="B16" s="31" t="s">
        <v>48</v>
      </c>
      <c r="C16" s="18"/>
      <c r="D16" s="18"/>
      <c r="E16" s="18"/>
      <c r="F16" s="18"/>
      <c r="G16" s="18"/>
      <c r="H16" s="18"/>
      <c r="I16" s="18"/>
      <c r="J16" s="18"/>
      <c r="K16" s="192"/>
      <c r="L16" s="192"/>
      <c r="M16" s="192"/>
      <c r="N16" s="192"/>
      <c r="O16" s="192"/>
    </row>
    <row r="17" spans="1:15" s="19" customFormat="1" ht="29.25" customHeight="1">
      <c r="A17" s="21" t="s">
        <v>46</v>
      </c>
      <c r="B17" s="22" t="s">
        <v>177</v>
      </c>
      <c r="C17" s="18"/>
      <c r="D17" s="18"/>
      <c r="E17" s="18"/>
      <c r="F17" s="18"/>
      <c r="G17" s="18"/>
      <c r="H17" s="18"/>
      <c r="I17" s="18"/>
      <c r="J17" s="18"/>
      <c r="K17" s="192"/>
      <c r="L17" s="192"/>
      <c r="M17" s="192"/>
      <c r="N17" s="192"/>
      <c r="O17" s="192"/>
    </row>
    <row r="18" spans="1:15" s="19" customFormat="1" ht="61.5" customHeight="1">
      <c r="A18" s="21" t="s">
        <v>205</v>
      </c>
      <c r="B18" s="26" t="s">
        <v>206</v>
      </c>
      <c r="C18" s="18"/>
      <c r="D18" s="18"/>
      <c r="E18" s="18"/>
      <c r="F18" s="18"/>
      <c r="G18" s="18"/>
      <c r="H18" s="18"/>
      <c r="I18" s="18"/>
      <c r="J18" s="18"/>
      <c r="K18" s="192"/>
      <c r="L18" s="192"/>
      <c r="M18" s="192"/>
      <c r="N18" s="192"/>
      <c r="O18" s="192"/>
    </row>
    <row r="19" spans="1:15" s="19" customFormat="1" ht="32.25" customHeight="1">
      <c r="A19" s="29" t="s">
        <v>40</v>
      </c>
      <c r="B19" s="30" t="s">
        <v>45</v>
      </c>
      <c r="C19" s="18"/>
      <c r="D19" s="18"/>
      <c r="E19" s="18"/>
      <c r="F19" s="18"/>
      <c r="G19" s="18"/>
      <c r="H19" s="18"/>
      <c r="I19" s="18"/>
      <c r="J19" s="18"/>
      <c r="K19" s="192"/>
      <c r="L19" s="192"/>
      <c r="M19" s="192"/>
      <c r="N19" s="192"/>
      <c r="O19" s="192"/>
    </row>
    <row r="20" spans="1:15" s="19" customFormat="1" ht="32.25" customHeight="1">
      <c r="A20" s="29" t="s">
        <v>47</v>
      </c>
      <c r="B20" s="31" t="s">
        <v>48</v>
      </c>
      <c r="C20" s="18"/>
      <c r="D20" s="18"/>
      <c r="E20" s="18"/>
      <c r="F20" s="18"/>
      <c r="G20" s="18"/>
      <c r="H20" s="18"/>
      <c r="I20" s="18"/>
      <c r="J20" s="18"/>
      <c r="K20" s="192"/>
      <c r="L20" s="192"/>
      <c r="M20" s="192"/>
      <c r="N20" s="192"/>
      <c r="O20" s="192"/>
    </row>
    <row r="21" spans="1:15" ht="35">
      <c r="A21" s="21" t="s">
        <v>207</v>
      </c>
      <c r="B21" s="26" t="s">
        <v>208</v>
      </c>
      <c r="C21" s="33"/>
      <c r="D21" s="33"/>
      <c r="E21" s="33"/>
      <c r="F21" s="34"/>
      <c r="G21" s="34"/>
      <c r="H21" s="34"/>
      <c r="I21" s="34"/>
      <c r="J21" s="34"/>
      <c r="K21" s="47"/>
      <c r="L21" s="47"/>
      <c r="M21" s="47"/>
      <c r="N21" s="47"/>
      <c r="O21" s="47"/>
    </row>
    <row r="22" spans="1:15" s="25" customFormat="1" ht="36.75" customHeight="1">
      <c r="A22" s="29" t="s">
        <v>40</v>
      </c>
      <c r="B22" s="30" t="s">
        <v>45</v>
      </c>
      <c r="C22" s="23"/>
      <c r="D22" s="23"/>
      <c r="E22" s="23"/>
      <c r="F22" s="24"/>
      <c r="G22" s="24"/>
      <c r="H22" s="24"/>
      <c r="I22" s="24"/>
      <c r="J22" s="24"/>
      <c r="K22" s="194"/>
      <c r="L22" s="194"/>
      <c r="M22" s="194"/>
      <c r="N22" s="194"/>
      <c r="O22" s="194"/>
    </row>
    <row r="23" spans="1:15" ht="36.75" customHeight="1">
      <c r="A23" s="29" t="s">
        <v>47</v>
      </c>
      <c r="B23" s="31" t="s">
        <v>48</v>
      </c>
      <c r="C23" s="33"/>
      <c r="D23" s="33"/>
      <c r="E23" s="33"/>
      <c r="F23" s="34"/>
      <c r="G23" s="34"/>
      <c r="H23" s="34"/>
      <c r="I23" s="34"/>
      <c r="J23" s="34"/>
      <c r="K23" s="47"/>
      <c r="L23" s="47"/>
      <c r="M23" s="47"/>
      <c r="N23" s="47"/>
      <c r="O23" s="47"/>
    </row>
    <row r="24" spans="1:15" ht="35">
      <c r="A24" s="21" t="s">
        <v>209</v>
      </c>
      <c r="B24" s="26" t="s">
        <v>224</v>
      </c>
      <c r="C24" s="33"/>
      <c r="D24" s="33"/>
      <c r="E24" s="33"/>
      <c r="F24" s="34"/>
      <c r="G24" s="34"/>
      <c r="H24" s="34"/>
      <c r="I24" s="34"/>
      <c r="J24" s="34"/>
      <c r="K24" s="47"/>
      <c r="L24" s="47"/>
      <c r="M24" s="47"/>
      <c r="N24" s="47"/>
      <c r="O24" s="47"/>
    </row>
    <row r="25" spans="1:15" s="25" customFormat="1" ht="32.25" customHeight="1">
      <c r="A25" s="29" t="s">
        <v>40</v>
      </c>
      <c r="B25" s="30" t="s">
        <v>45</v>
      </c>
      <c r="C25" s="23"/>
      <c r="D25" s="23"/>
      <c r="E25" s="23"/>
      <c r="F25" s="24"/>
      <c r="G25" s="24"/>
      <c r="H25" s="24"/>
      <c r="I25" s="24"/>
      <c r="J25" s="24"/>
      <c r="K25" s="194"/>
      <c r="L25" s="194"/>
      <c r="M25" s="194"/>
      <c r="N25" s="194"/>
      <c r="O25" s="194"/>
    </row>
    <row r="26" spans="1:15" ht="32.25" customHeight="1">
      <c r="A26" s="29"/>
      <c r="B26" s="31" t="s">
        <v>225</v>
      </c>
      <c r="C26" s="33"/>
      <c r="D26" s="33"/>
      <c r="E26" s="33"/>
      <c r="F26" s="34"/>
      <c r="G26" s="34"/>
      <c r="H26" s="34"/>
      <c r="I26" s="34"/>
      <c r="J26" s="34"/>
      <c r="K26" s="47"/>
      <c r="L26" s="47"/>
      <c r="M26" s="47"/>
      <c r="N26" s="47"/>
      <c r="O26" s="47"/>
    </row>
    <row r="27" spans="1:15" ht="47.25" customHeight="1">
      <c r="A27" s="21" t="s">
        <v>210</v>
      </c>
      <c r="B27" s="26" t="s">
        <v>211</v>
      </c>
      <c r="C27" s="33"/>
      <c r="D27" s="33"/>
      <c r="E27" s="33"/>
      <c r="F27" s="34"/>
      <c r="G27" s="34"/>
      <c r="H27" s="34"/>
      <c r="I27" s="34"/>
      <c r="J27" s="34"/>
      <c r="K27" s="47"/>
      <c r="L27" s="47"/>
      <c r="M27" s="47"/>
      <c r="N27" s="47"/>
      <c r="O27" s="47"/>
    </row>
    <row r="28" spans="1:15" ht="39" customHeight="1">
      <c r="A28" s="29" t="s">
        <v>40</v>
      </c>
      <c r="B28" s="30" t="s">
        <v>45</v>
      </c>
      <c r="C28" s="33"/>
      <c r="D28" s="33"/>
      <c r="E28" s="33"/>
      <c r="F28" s="34"/>
      <c r="G28" s="34"/>
      <c r="H28" s="34"/>
      <c r="I28" s="34"/>
      <c r="J28" s="34"/>
      <c r="K28" s="47"/>
      <c r="L28" s="47"/>
      <c r="M28" s="47"/>
      <c r="N28" s="47"/>
      <c r="O28" s="47"/>
    </row>
    <row r="29" spans="1:15" ht="33.75" customHeight="1">
      <c r="A29" s="29"/>
      <c r="B29" s="30" t="s">
        <v>226</v>
      </c>
      <c r="C29" s="33"/>
      <c r="D29" s="33"/>
      <c r="E29" s="33"/>
      <c r="F29" s="34"/>
      <c r="G29" s="34"/>
      <c r="H29" s="34"/>
      <c r="I29" s="34"/>
      <c r="J29" s="34"/>
      <c r="K29" s="47"/>
      <c r="L29" s="47"/>
      <c r="M29" s="47"/>
      <c r="N29" s="47"/>
      <c r="O29" s="47"/>
    </row>
    <row r="30" spans="1:15" ht="52.5">
      <c r="A30" s="21" t="s">
        <v>212</v>
      </c>
      <c r="B30" s="26" t="s">
        <v>213</v>
      </c>
      <c r="C30" s="33"/>
      <c r="D30" s="33"/>
      <c r="E30" s="33"/>
      <c r="F30" s="34"/>
      <c r="G30" s="34"/>
      <c r="H30" s="34"/>
      <c r="I30" s="34"/>
      <c r="J30" s="34"/>
      <c r="K30" s="47"/>
      <c r="L30" s="47"/>
      <c r="M30" s="47"/>
      <c r="N30" s="47"/>
      <c r="O30" s="47"/>
    </row>
    <row r="31" spans="1:15" s="25" customFormat="1" ht="53.25" customHeight="1">
      <c r="A31" s="29" t="s">
        <v>40</v>
      </c>
      <c r="B31" s="30" t="s">
        <v>45</v>
      </c>
      <c r="C31" s="23"/>
      <c r="D31" s="23"/>
      <c r="E31" s="23"/>
      <c r="F31" s="24"/>
      <c r="G31" s="24"/>
      <c r="H31" s="24"/>
      <c r="I31" s="24"/>
      <c r="J31" s="24"/>
      <c r="K31" s="194"/>
      <c r="L31" s="194"/>
      <c r="M31" s="194"/>
      <c r="N31" s="194"/>
      <c r="O31" s="194"/>
    </row>
    <row r="32" spans="1:15" ht="37.5" customHeight="1">
      <c r="A32" s="29"/>
      <c r="B32" s="30" t="s">
        <v>226</v>
      </c>
      <c r="C32" s="33"/>
      <c r="D32" s="33"/>
      <c r="E32" s="33"/>
      <c r="F32" s="34"/>
      <c r="G32" s="34"/>
      <c r="H32" s="34"/>
      <c r="I32" s="34"/>
      <c r="J32" s="34"/>
      <c r="K32" s="47"/>
      <c r="L32" s="47"/>
      <c r="M32" s="47"/>
      <c r="N32" s="47"/>
      <c r="O32" s="47"/>
    </row>
    <row r="33" spans="1:15" ht="39" customHeight="1">
      <c r="A33" s="21" t="s">
        <v>55</v>
      </c>
      <c r="B33" s="22" t="s">
        <v>227</v>
      </c>
      <c r="C33" s="33"/>
      <c r="D33" s="33"/>
      <c r="E33" s="33"/>
      <c r="F33" s="34"/>
      <c r="G33" s="34"/>
      <c r="H33" s="34"/>
      <c r="I33" s="34"/>
      <c r="J33" s="34"/>
      <c r="K33" s="47"/>
      <c r="L33" s="47"/>
      <c r="M33" s="47"/>
      <c r="N33" s="47"/>
      <c r="O33" s="47"/>
    </row>
    <row r="34" spans="1:15" s="25" customFormat="1" ht="38.25" customHeight="1">
      <c r="A34" s="29"/>
      <c r="B34" s="26" t="s">
        <v>228</v>
      </c>
      <c r="C34" s="23"/>
      <c r="D34" s="23"/>
      <c r="E34" s="23"/>
      <c r="F34" s="24"/>
      <c r="G34" s="24"/>
      <c r="H34" s="24"/>
      <c r="I34" s="24"/>
      <c r="J34" s="24"/>
      <c r="K34" s="194"/>
      <c r="L34" s="194"/>
      <c r="M34" s="194"/>
      <c r="N34" s="194"/>
      <c r="O34" s="194"/>
    </row>
    <row r="35" spans="1:15" ht="30" customHeight="1">
      <c r="A35" s="130"/>
      <c r="B35" s="172"/>
      <c r="C35" s="37"/>
      <c r="D35" s="37"/>
      <c r="E35" s="37"/>
      <c r="F35" s="38"/>
      <c r="G35" s="38"/>
      <c r="H35" s="38"/>
      <c r="I35" s="38"/>
      <c r="J35" s="38"/>
    </row>
    <row r="36" spans="1:15" ht="30" customHeight="1">
      <c r="A36" s="130"/>
      <c r="B36" s="172" t="s">
        <v>26</v>
      </c>
      <c r="C36" s="37"/>
      <c r="D36" s="37"/>
      <c r="E36" s="37"/>
      <c r="F36" s="38"/>
      <c r="G36" s="38"/>
      <c r="H36" s="38"/>
      <c r="I36" s="38"/>
      <c r="J36" s="38"/>
    </row>
    <row r="37" spans="1:15" ht="30" customHeight="1">
      <c r="A37" s="130"/>
      <c r="B37" s="173" t="s">
        <v>282</v>
      </c>
      <c r="C37" s="37"/>
      <c r="D37" s="37"/>
      <c r="E37" s="37"/>
      <c r="F37" s="38"/>
      <c r="G37" s="38"/>
      <c r="H37" s="38"/>
      <c r="I37" s="38"/>
      <c r="J37" s="38"/>
    </row>
    <row r="38" spans="1:15" ht="30" customHeight="1">
      <c r="A38" s="130"/>
      <c r="B38" s="173" t="s">
        <v>283</v>
      </c>
      <c r="C38" s="37"/>
      <c r="D38" s="37"/>
      <c r="E38" s="37"/>
      <c r="F38" s="38"/>
      <c r="G38" s="38"/>
      <c r="H38" s="38"/>
      <c r="I38" s="38"/>
      <c r="J38" s="38"/>
    </row>
    <row r="39" spans="1:15" ht="30" customHeight="1">
      <c r="A39" s="130"/>
      <c r="B39" s="36"/>
      <c r="C39" s="37"/>
      <c r="D39" s="37"/>
      <c r="E39" s="37"/>
      <c r="F39" s="38"/>
      <c r="G39" s="38"/>
      <c r="H39" s="38"/>
      <c r="I39" s="38"/>
      <c r="J39" s="38"/>
    </row>
    <row r="40" spans="1:15" ht="30" customHeight="1">
      <c r="A40" s="130"/>
      <c r="B40" s="36"/>
      <c r="C40" s="37"/>
      <c r="D40" s="37"/>
      <c r="E40" s="37"/>
      <c r="F40" s="38"/>
      <c r="G40" s="38"/>
      <c r="H40" s="38"/>
      <c r="I40" s="38"/>
      <c r="J40" s="38"/>
    </row>
    <row r="41" spans="1:15" ht="30" customHeight="1">
      <c r="A41" s="130"/>
      <c r="B41" s="36"/>
      <c r="C41" s="37"/>
      <c r="D41" s="37"/>
      <c r="E41" s="37"/>
      <c r="F41" s="38"/>
      <c r="G41" s="38"/>
      <c r="H41" s="38"/>
      <c r="I41" s="38"/>
      <c r="J41" s="38"/>
    </row>
    <row r="42" spans="1:15" ht="30" customHeight="1">
      <c r="A42" s="130"/>
      <c r="B42" s="36"/>
      <c r="C42" s="37"/>
      <c r="D42" s="37"/>
      <c r="E42" s="37"/>
      <c r="F42" s="38"/>
      <c r="G42" s="38"/>
      <c r="H42" s="38"/>
      <c r="I42" s="38"/>
      <c r="J42" s="38"/>
    </row>
    <row r="43" spans="1:15" ht="30" customHeight="1">
      <c r="A43" s="130"/>
      <c r="B43" s="36"/>
      <c r="C43" s="37"/>
      <c r="D43" s="37"/>
      <c r="E43" s="37"/>
      <c r="F43" s="38"/>
      <c r="G43" s="38"/>
      <c r="H43" s="38"/>
      <c r="I43" s="38"/>
      <c r="J43" s="38"/>
    </row>
    <row r="44" spans="1:15" ht="30" customHeight="1">
      <c r="A44" s="130"/>
      <c r="B44" s="36"/>
      <c r="C44" s="37"/>
      <c r="D44" s="37"/>
      <c r="E44" s="37"/>
      <c r="F44" s="38"/>
      <c r="G44" s="38"/>
      <c r="H44" s="38"/>
      <c r="I44" s="38"/>
      <c r="J44" s="38"/>
    </row>
    <row r="45" spans="1:15" ht="30" customHeight="1">
      <c r="B45" s="1443"/>
      <c r="C45" s="1443"/>
      <c r="D45" s="1443"/>
      <c r="E45" s="1443"/>
      <c r="F45" s="1443"/>
      <c r="G45" s="1443"/>
      <c r="H45" s="137"/>
      <c r="I45" s="137"/>
      <c r="J45" s="137"/>
    </row>
    <row r="46" spans="1:15" ht="19.899999999999999" customHeight="1"/>
    <row r="47" spans="1:15" s="25" customFormat="1" ht="25.5" customHeight="1">
      <c r="A47" s="195"/>
      <c r="B47" s="60" t="s">
        <v>229</v>
      </c>
      <c r="C47" s="195"/>
      <c r="D47" s="195"/>
      <c r="E47" s="195"/>
      <c r="F47" s="59"/>
      <c r="G47" s="59"/>
    </row>
    <row r="48" spans="1:15" s="133" customFormat="1" ht="25.5" customHeight="1">
      <c r="A48" s="130"/>
      <c r="B48" s="196" t="s">
        <v>230</v>
      </c>
      <c r="C48" s="130"/>
      <c r="D48" s="130"/>
      <c r="E48" s="130"/>
      <c r="F48" s="197"/>
      <c r="G48" s="197"/>
    </row>
    <row r="49" spans="1:7" s="133" customFormat="1" ht="25.5" customHeight="1">
      <c r="A49" s="130"/>
      <c r="B49" s="135" t="s">
        <v>231</v>
      </c>
      <c r="C49" s="130"/>
      <c r="D49" s="130"/>
      <c r="E49" s="130"/>
      <c r="F49" s="197"/>
      <c r="G49" s="197"/>
    </row>
    <row r="50" spans="1:7" s="133" customFormat="1" ht="25.5" customHeight="1">
      <c r="A50" s="130"/>
      <c r="B50" s="135" t="s">
        <v>232</v>
      </c>
      <c r="C50" s="130"/>
      <c r="D50" s="130"/>
      <c r="E50" s="130"/>
      <c r="F50" s="197"/>
      <c r="G50" s="197"/>
    </row>
    <row r="51" spans="1:7" s="133" customFormat="1" ht="25.5" customHeight="1">
      <c r="A51" s="130"/>
      <c r="B51" s="135" t="s">
        <v>233</v>
      </c>
      <c r="C51" s="130"/>
      <c r="D51" s="130"/>
      <c r="E51" s="130"/>
      <c r="F51" s="197"/>
      <c r="G51" s="197"/>
    </row>
    <row r="52" spans="1:7" s="133" customFormat="1" ht="25.5" customHeight="1">
      <c r="A52" s="130"/>
      <c r="B52" s="135" t="s">
        <v>234</v>
      </c>
      <c r="C52" s="130"/>
      <c r="D52" s="130"/>
      <c r="E52" s="130"/>
      <c r="F52" s="197"/>
      <c r="G52" s="197"/>
    </row>
    <row r="53" spans="1:7" s="133" customFormat="1" ht="25.5" customHeight="1">
      <c r="A53" s="136"/>
      <c r="B53" s="133" t="s">
        <v>235</v>
      </c>
    </row>
    <row r="54" spans="1:7" s="133" customFormat="1" ht="25.5" customHeight="1">
      <c r="A54" s="136"/>
      <c r="B54" s="133" t="s">
        <v>236</v>
      </c>
      <c r="C54" s="136"/>
      <c r="D54" s="136"/>
      <c r="E54" s="136"/>
      <c r="F54" s="198"/>
      <c r="G54" s="198"/>
    </row>
    <row r="55" spans="1:7" s="133" customFormat="1" ht="25.5" customHeight="1">
      <c r="A55" s="136"/>
      <c r="B55" s="133" t="s">
        <v>237</v>
      </c>
      <c r="C55" s="136"/>
      <c r="D55" s="136"/>
      <c r="E55" s="136"/>
      <c r="F55" s="198"/>
      <c r="G55" s="198"/>
    </row>
    <row r="56" spans="1:7" s="133" customFormat="1" ht="25.5" customHeight="1">
      <c r="A56" s="136"/>
      <c r="B56" s="133" t="s">
        <v>238</v>
      </c>
      <c r="C56" s="136"/>
      <c r="D56" s="136"/>
      <c r="E56" s="136"/>
      <c r="F56" s="198"/>
      <c r="G56" s="198"/>
    </row>
    <row r="57" spans="1:7" s="133" customFormat="1" ht="25.5" customHeight="1">
      <c r="A57" s="136"/>
      <c r="B57" s="133" t="s">
        <v>239</v>
      </c>
      <c r="C57" s="136"/>
      <c r="D57" s="136"/>
      <c r="E57" s="136"/>
      <c r="F57" s="198"/>
      <c r="G57" s="198"/>
    </row>
    <row r="58" spans="1:7" s="133" customFormat="1" ht="25.5" customHeight="1">
      <c r="A58" s="136"/>
      <c r="B58" s="133" t="s">
        <v>240</v>
      </c>
      <c r="C58" s="136"/>
      <c r="D58" s="136"/>
      <c r="E58" s="136"/>
      <c r="F58" s="198"/>
      <c r="G58" s="198"/>
    </row>
    <row r="59" spans="1:7" s="133" customFormat="1" ht="25.5" customHeight="1">
      <c r="A59" s="136"/>
      <c r="B59" s="133" t="s">
        <v>241</v>
      </c>
      <c r="C59" s="136"/>
      <c r="D59" s="136"/>
      <c r="E59" s="136"/>
      <c r="F59" s="198"/>
      <c r="G59" s="198"/>
    </row>
    <row r="60" spans="1:7" s="133" customFormat="1" ht="25.5" customHeight="1">
      <c r="B60" s="133" t="s">
        <v>242</v>
      </c>
    </row>
    <row r="61" spans="1:7" s="133" customFormat="1" ht="25.5" customHeight="1">
      <c r="B61" s="133" t="s">
        <v>243</v>
      </c>
    </row>
    <row r="62" spans="1:7" s="133" customFormat="1" ht="25.5" customHeight="1">
      <c r="B62" s="133" t="s">
        <v>244</v>
      </c>
    </row>
    <row r="63" spans="1:7" s="133" customFormat="1" ht="25.5" customHeight="1">
      <c r="B63" s="133" t="s">
        <v>245</v>
      </c>
    </row>
    <row r="64" spans="1:7" s="133" customFormat="1" ht="25.5" customHeight="1">
      <c r="B64" s="133" t="s">
        <v>246</v>
      </c>
    </row>
    <row r="65" spans="1:7" s="133" customFormat="1" ht="25.5" customHeight="1">
      <c r="B65" s="133" t="s">
        <v>247</v>
      </c>
    </row>
    <row r="66" spans="1:7" s="133" customFormat="1" ht="25.5" customHeight="1">
      <c r="B66" s="133" t="s">
        <v>248</v>
      </c>
    </row>
    <row r="67" spans="1:7" s="133" customFormat="1" ht="25.5" customHeight="1">
      <c r="B67" s="133" t="s">
        <v>249</v>
      </c>
    </row>
    <row r="68" spans="1:7" s="133" customFormat="1" ht="25.5" customHeight="1">
      <c r="B68" s="133" t="s">
        <v>250</v>
      </c>
    </row>
    <row r="69" spans="1:7" s="133" customFormat="1" ht="25.5" customHeight="1">
      <c r="B69" s="133" t="s">
        <v>251</v>
      </c>
    </row>
    <row r="70" spans="1:7" s="133" customFormat="1" ht="25.5" customHeight="1">
      <c r="B70" s="133" t="s">
        <v>252</v>
      </c>
    </row>
    <row r="71" spans="1:7" s="133" customFormat="1" ht="25.5" customHeight="1">
      <c r="A71" s="136"/>
      <c r="B71" s="133" t="s">
        <v>253</v>
      </c>
      <c r="C71" s="136"/>
      <c r="D71" s="136"/>
      <c r="E71" s="136"/>
      <c r="F71" s="198"/>
      <c r="G71" s="198"/>
    </row>
    <row r="72" spans="1:7" s="133" customFormat="1" ht="25.5" customHeight="1">
      <c r="B72" s="133" t="s">
        <v>254</v>
      </c>
    </row>
    <row r="73" spans="1:7" s="133" customFormat="1" ht="25.5" customHeight="1">
      <c r="B73" s="133" t="s">
        <v>255</v>
      </c>
    </row>
    <row r="74" spans="1:7" s="133" customFormat="1" ht="25.5" customHeight="1">
      <c r="B74" s="133" t="s">
        <v>256</v>
      </c>
    </row>
    <row r="75" spans="1:7" s="133" customFormat="1" ht="25.5" customHeight="1">
      <c r="B75" s="133" t="s">
        <v>257</v>
      </c>
    </row>
    <row r="76" spans="1:7" s="133" customFormat="1" ht="25.5" customHeight="1">
      <c r="B76" s="133" t="s">
        <v>258</v>
      </c>
    </row>
    <row r="77" spans="1:7" s="133" customFormat="1" ht="25.5" customHeight="1">
      <c r="B77" s="133" t="s">
        <v>259</v>
      </c>
    </row>
    <row r="78" spans="1:7" s="133" customFormat="1" ht="25.5" customHeight="1">
      <c r="B78" s="133" t="s">
        <v>260</v>
      </c>
    </row>
    <row r="79" spans="1:7" s="133" customFormat="1" ht="25.5" customHeight="1">
      <c r="B79" s="133" t="s">
        <v>261</v>
      </c>
    </row>
    <row r="80" spans="1:7" s="133" customFormat="1" ht="25.5" customHeight="1">
      <c r="B80" s="133" t="s">
        <v>262</v>
      </c>
    </row>
    <row r="81" spans="2:2" s="133" customFormat="1" ht="25.5" customHeight="1">
      <c r="B81" s="133" t="s">
        <v>263</v>
      </c>
    </row>
    <row r="82" spans="2:2" s="133" customFormat="1" ht="25.5" customHeight="1">
      <c r="B82" s="133" t="s">
        <v>264</v>
      </c>
    </row>
    <row r="83" spans="2:2" s="133" customFormat="1" ht="25.5" customHeight="1"/>
    <row r="84" spans="2:2" s="133" customFormat="1" ht="25.5" customHeight="1"/>
    <row r="85" spans="2:2" s="133" customFormat="1" ht="25.5" customHeight="1">
      <c r="B85" s="133" t="s">
        <v>265</v>
      </c>
    </row>
    <row r="86" spans="2:2" s="133" customFormat="1" ht="25.5" customHeight="1">
      <c r="B86" s="133" t="s">
        <v>266</v>
      </c>
    </row>
    <row r="87" spans="2:2" s="133" customFormat="1" ht="25.5" customHeight="1">
      <c r="B87" s="133" t="s">
        <v>267</v>
      </c>
    </row>
    <row r="88" spans="2:2" s="133" customFormat="1" ht="25.5" customHeight="1">
      <c r="B88" s="133" t="s">
        <v>268</v>
      </c>
    </row>
    <row r="89" spans="2:2" s="133" customFormat="1" ht="25.5" customHeight="1">
      <c r="B89" s="133" t="s">
        <v>269</v>
      </c>
    </row>
    <row r="90" spans="2:2" s="133" customFormat="1" ht="25.5" customHeight="1">
      <c r="B90" s="133" t="s">
        <v>270</v>
      </c>
    </row>
    <row r="91" spans="2:2" s="133" customFormat="1" ht="25.5" customHeight="1">
      <c r="B91" s="133" t="s">
        <v>271</v>
      </c>
    </row>
    <row r="92" spans="2:2" s="133" customFormat="1" ht="25.5" customHeight="1">
      <c r="B92" s="133" t="s">
        <v>272</v>
      </c>
    </row>
    <row r="93" spans="2:2" s="133" customFormat="1" ht="25.5" customHeight="1">
      <c r="B93" s="133" t="s">
        <v>273</v>
      </c>
    </row>
    <row r="94" spans="2:2" s="133" customFormat="1" ht="25.5" customHeight="1">
      <c r="B94" s="133" t="s">
        <v>274</v>
      </c>
    </row>
    <row r="95" spans="2:2" s="133" customFormat="1" ht="25.5" customHeight="1">
      <c r="B95" s="133" t="s">
        <v>275</v>
      </c>
    </row>
    <row r="96" spans="2:2" ht="19.899999999999999" customHeight="1"/>
    <row r="97" spans="1:10" ht="19.899999999999999" customHeight="1"/>
    <row r="98" spans="1:10" ht="19.899999999999999" customHeight="1"/>
    <row r="99" spans="1:10" ht="19.899999999999999" customHeight="1">
      <c r="A99" s="133"/>
      <c r="B99" s="13"/>
      <c r="C99" s="13"/>
      <c r="D99" s="13"/>
      <c r="E99" s="13"/>
      <c r="F99" s="13"/>
      <c r="G99" s="13"/>
      <c r="H99" s="13"/>
      <c r="I99" s="13"/>
      <c r="J99" s="13"/>
    </row>
    <row r="100" spans="1:10" ht="19.899999999999999" customHeight="1">
      <c r="A100" s="133"/>
      <c r="B100" s="13"/>
      <c r="C100" s="13"/>
      <c r="D100" s="13"/>
      <c r="E100" s="13"/>
      <c r="F100" s="13"/>
      <c r="G100" s="13"/>
      <c r="H100" s="13"/>
      <c r="I100" s="13"/>
      <c r="J100" s="13"/>
    </row>
    <row r="101" spans="1:10" ht="19.899999999999999" customHeight="1">
      <c r="A101" s="133"/>
      <c r="B101" s="13"/>
      <c r="C101" s="13"/>
      <c r="D101" s="13"/>
      <c r="E101" s="13"/>
      <c r="F101" s="13"/>
      <c r="G101" s="13"/>
      <c r="H101" s="13"/>
      <c r="I101" s="13"/>
      <c r="J101" s="13"/>
    </row>
    <row r="102" spans="1:10" ht="19.899999999999999" customHeight="1">
      <c r="A102" s="133"/>
      <c r="B102" s="13"/>
      <c r="C102" s="13"/>
      <c r="D102" s="13"/>
      <c r="E102" s="13"/>
      <c r="F102" s="13"/>
      <c r="G102" s="13"/>
      <c r="H102" s="13"/>
      <c r="I102" s="13"/>
      <c r="J102" s="13"/>
    </row>
    <row r="103" spans="1:10" ht="19.899999999999999" customHeight="1">
      <c r="A103" s="133"/>
      <c r="B103" s="13"/>
      <c r="C103" s="13"/>
      <c r="D103" s="13"/>
      <c r="E103" s="13"/>
      <c r="F103" s="13"/>
      <c r="G103" s="13"/>
      <c r="H103" s="13"/>
      <c r="I103" s="13"/>
      <c r="J103" s="13"/>
    </row>
    <row r="104" spans="1:10" ht="19.899999999999999" customHeight="1">
      <c r="A104" s="133"/>
      <c r="B104" s="13"/>
      <c r="C104" s="13"/>
      <c r="D104" s="13"/>
      <c r="E104" s="13"/>
      <c r="F104" s="13"/>
      <c r="G104" s="13"/>
      <c r="H104" s="13"/>
      <c r="I104" s="13"/>
      <c r="J104" s="13"/>
    </row>
    <row r="105" spans="1:10" ht="19.899999999999999" customHeight="1">
      <c r="A105" s="133"/>
      <c r="B105" s="13"/>
      <c r="C105" s="13"/>
      <c r="D105" s="13"/>
      <c r="E105" s="13"/>
      <c r="F105" s="13"/>
      <c r="G105" s="13"/>
      <c r="H105" s="13"/>
      <c r="I105" s="13"/>
      <c r="J105" s="13"/>
    </row>
    <row r="106" spans="1:10" ht="19.899999999999999" customHeight="1">
      <c r="A106" s="133"/>
      <c r="B106" s="13"/>
      <c r="C106" s="13"/>
      <c r="D106" s="13"/>
      <c r="E106" s="13"/>
      <c r="F106" s="13"/>
      <c r="G106" s="13"/>
      <c r="H106" s="13"/>
      <c r="I106" s="13"/>
      <c r="J106" s="13"/>
    </row>
    <row r="107" spans="1:10" ht="19.899999999999999" customHeight="1">
      <c r="A107" s="133"/>
      <c r="B107" s="13"/>
      <c r="C107" s="13"/>
      <c r="D107" s="13"/>
      <c r="E107" s="13"/>
      <c r="F107" s="13"/>
      <c r="G107" s="13"/>
      <c r="H107" s="13"/>
      <c r="I107" s="13"/>
      <c r="J107" s="13"/>
    </row>
    <row r="108" spans="1:10" ht="19.899999999999999" customHeight="1">
      <c r="A108" s="133"/>
      <c r="B108" s="13"/>
      <c r="C108" s="13"/>
      <c r="D108" s="13"/>
      <c r="E108" s="13"/>
      <c r="F108" s="13"/>
      <c r="G108" s="13"/>
      <c r="H108" s="13"/>
      <c r="I108" s="13"/>
      <c r="J108" s="13"/>
    </row>
    <row r="109" spans="1:10">
      <c r="A109" s="133"/>
      <c r="B109" s="13"/>
      <c r="C109" s="13"/>
      <c r="D109" s="13"/>
      <c r="E109" s="13"/>
      <c r="F109" s="13"/>
      <c r="G109" s="13"/>
      <c r="H109" s="13"/>
      <c r="I109" s="13"/>
      <c r="J109" s="13"/>
    </row>
    <row r="110" spans="1:10">
      <c r="A110" s="133"/>
      <c r="B110" s="13"/>
      <c r="C110" s="13"/>
      <c r="D110" s="13"/>
      <c r="E110" s="13"/>
      <c r="F110" s="13"/>
      <c r="G110" s="13"/>
      <c r="H110" s="13"/>
      <c r="I110" s="13"/>
      <c r="J110" s="13"/>
    </row>
    <row r="111" spans="1:10">
      <c r="A111" s="133"/>
      <c r="B111" s="13"/>
      <c r="C111" s="13"/>
      <c r="D111" s="13"/>
      <c r="E111" s="13"/>
      <c r="F111" s="13"/>
      <c r="G111" s="13"/>
      <c r="H111" s="13"/>
      <c r="I111" s="13"/>
      <c r="J111" s="13"/>
    </row>
    <row r="112" spans="1:10">
      <c r="A112" s="133"/>
      <c r="B112" s="13"/>
      <c r="C112" s="13"/>
      <c r="D112" s="13"/>
      <c r="E112" s="13"/>
      <c r="F112" s="13"/>
      <c r="G112" s="13"/>
      <c r="H112" s="13"/>
      <c r="I112" s="13"/>
      <c r="J112" s="13"/>
    </row>
    <row r="113" spans="1:10">
      <c r="A113" s="133"/>
      <c r="B113" s="13"/>
      <c r="C113" s="13"/>
      <c r="D113" s="13"/>
      <c r="E113" s="13"/>
      <c r="F113" s="13"/>
      <c r="G113" s="13"/>
      <c r="H113" s="13"/>
      <c r="I113" s="13"/>
      <c r="J113" s="13"/>
    </row>
    <row r="114" spans="1:10">
      <c r="A114" s="133"/>
      <c r="B114" s="13"/>
      <c r="C114" s="13"/>
      <c r="D114" s="13"/>
      <c r="E114" s="13"/>
      <c r="F114" s="13"/>
      <c r="G114" s="13"/>
      <c r="H114" s="13"/>
      <c r="I114" s="13"/>
      <c r="J114" s="13"/>
    </row>
    <row r="115" spans="1:10">
      <c r="A115" s="133"/>
      <c r="B115" s="13"/>
      <c r="C115" s="13"/>
      <c r="D115" s="13"/>
      <c r="E115" s="13"/>
      <c r="F115" s="13"/>
      <c r="G115" s="13"/>
      <c r="H115" s="13"/>
      <c r="I115" s="13"/>
      <c r="J115" s="13"/>
    </row>
    <row r="116" spans="1:10">
      <c r="A116" s="133"/>
      <c r="B116" s="13"/>
      <c r="C116" s="13"/>
      <c r="D116" s="13"/>
      <c r="E116" s="13"/>
      <c r="F116" s="13"/>
      <c r="G116" s="13"/>
      <c r="H116" s="13"/>
      <c r="I116" s="13"/>
      <c r="J116" s="13"/>
    </row>
    <row r="117" spans="1:10">
      <c r="A117" s="133"/>
      <c r="B117" s="13"/>
      <c r="C117" s="13"/>
      <c r="D117" s="13"/>
      <c r="E117" s="13"/>
      <c r="F117" s="13"/>
      <c r="G117" s="13"/>
      <c r="H117" s="13"/>
      <c r="I117" s="13"/>
      <c r="J117" s="13"/>
    </row>
    <row r="118" spans="1:10">
      <c r="A118" s="133"/>
      <c r="B118" s="13"/>
      <c r="C118" s="13"/>
      <c r="D118" s="13"/>
      <c r="E118" s="13"/>
      <c r="F118" s="13"/>
      <c r="G118" s="13"/>
      <c r="H118" s="13"/>
      <c r="I118" s="13"/>
      <c r="J118" s="13"/>
    </row>
    <row r="119" spans="1:10">
      <c r="A119" s="133"/>
      <c r="B119" s="13"/>
      <c r="C119" s="13"/>
      <c r="D119" s="13"/>
      <c r="E119" s="13"/>
      <c r="F119" s="13"/>
      <c r="G119" s="13"/>
      <c r="H119" s="13"/>
      <c r="I119" s="13"/>
      <c r="J119" s="13"/>
    </row>
    <row r="120" spans="1:10">
      <c r="A120" s="133"/>
      <c r="B120" s="13"/>
      <c r="C120" s="13"/>
      <c r="D120" s="13"/>
      <c r="E120" s="13"/>
      <c r="F120" s="13"/>
      <c r="G120" s="13"/>
      <c r="H120" s="13"/>
      <c r="I120" s="13"/>
      <c r="J120" s="13"/>
    </row>
    <row r="121" spans="1:10">
      <c r="A121" s="133"/>
      <c r="B121" s="13"/>
      <c r="C121" s="13"/>
      <c r="D121" s="13"/>
      <c r="E121" s="13"/>
      <c r="F121" s="13"/>
      <c r="G121" s="13"/>
      <c r="H121" s="13"/>
      <c r="I121" s="13"/>
      <c r="J121" s="13"/>
    </row>
    <row r="122" spans="1:10">
      <c r="A122" s="133"/>
      <c r="B122" s="13"/>
      <c r="C122" s="13"/>
      <c r="D122" s="13"/>
      <c r="E122" s="13"/>
      <c r="F122" s="13"/>
      <c r="G122" s="13"/>
      <c r="H122" s="13"/>
      <c r="I122" s="13"/>
      <c r="J122" s="13"/>
    </row>
    <row r="123" spans="1:10">
      <c r="A123" s="133"/>
      <c r="B123" s="13"/>
      <c r="C123" s="13"/>
      <c r="D123" s="13"/>
      <c r="E123" s="13"/>
      <c r="F123" s="13"/>
      <c r="G123" s="13"/>
      <c r="H123" s="13"/>
      <c r="I123" s="13"/>
      <c r="J123" s="13"/>
    </row>
    <row r="124" spans="1:10">
      <c r="A124" s="133"/>
      <c r="B124" s="13"/>
      <c r="C124" s="13"/>
      <c r="D124" s="13"/>
      <c r="E124" s="13"/>
      <c r="F124" s="13"/>
      <c r="G124" s="13"/>
      <c r="H124" s="13"/>
      <c r="I124" s="13"/>
      <c r="J124" s="13"/>
    </row>
    <row r="125" spans="1:10">
      <c r="A125" s="133"/>
      <c r="B125" s="13"/>
      <c r="C125" s="13"/>
      <c r="D125" s="13"/>
      <c r="E125" s="13"/>
      <c r="F125" s="13"/>
      <c r="G125" s="13"/>
      <c r="H125" s="13"/>
      <c r="I125" s="13"/>
      <c r="J125" s="13"/>
    </row>
    <row r="126" spans="1:10">
      <c r="A126" s="133"/>
      <c r="B126" s="13"/>
      <c r="C126" s="13"/>
      <c r="D126" s="13"/>
      <c r="E126" s="13"/>
      <c r="F126" s="13"/>
      <c r="G126" s="13"/>
      <c r="H126" s="13"/>
      <c r="I126" s="13"/>
      <c r="J126" s="13"/>
    </row>
    <row r="127" spans="1:10">
      <c r="A127" s="133"/>
      <c r="B127" s="13"/>
      <c r="C127" s="13"/>
      <c r="D127" s="13"/>
      <c r="E127" s="13"/>
      <c r="F127" s="13"/>
      <c r="G127" s="13"/>
      <c r="H127" s="13"/>
      <c r="I127" s="13"/>
      <c r="J127" s="13"/>
    </row>
    <row r="128" spans="1:10">
      <c r="A128" s="133"/>
      <c r="B128" s="13"/>
      <c r="C128" s="13"/>
      <c r="D128" s="13"/>
      <c r="E128" s="13"/>
      <c r="F128" s="13"/>
      <c r="G128" s="13"/>
      <c r="H128" s="13"/>
      <c r="I128" s="13"/>
      <c r="J128" s="13"/>
    </row>
    <row r="129" spans="1:10">
      <c r="A129" s="133"/>
      <c r="B129" s="13"/>
      <c r="C129" s="13"/>
      <c r="D129" s="13"/>
      <c r="E129" s="13"/>
      <c r="F129" s="13"/>
      <c r="G129" s="13"/>
      <c r="H129" s="13"/>
      <c r="I129" s="13"/>
      <c r="J129" s="13"/>
    </row>
    <row r="130" spans="1:10">
      <c r="A130" s="133"/>
      <c r="B130" s="13"/>
      <c r="C130" s="13"/>
      <c r="D130" s="13"/>
      <c r="E130" s="13"/>
      <c r="F130" s="13"/>
      <c r="G130" s="13"/>
      <c r="H130" s="13"/>
      <c r="I130" s="13"/>
      <c r="J130" s="13"/>
    </row>
    <row r="131" spans="1:10">
      <c r="A131" s="133"/>
      <c r="B131" s="13"/>
      <c r="C131" s="13"/>
      <c r="D131" s="13"/>
      <c r="E131" s="13"/>
      <c r="F131" s="13"/>
      <c r="G131" s="13"/>
      <c r="H131" s="13"/>
      <c r="I131" s="13"/>
      <c r="J131" s="13"/>
    </row>
    <row r="132" spans="1:10">
      <c r="A132" s="133"/>
      <c r="B132" s="13"/>
      <c r="C132" s="13"/>
      <c r="D132" s="13"/>
      <c r="E132" s="13"/>
      <c r="F132" s="13"/>
      <c r="G132" s="13"/>
      <c r="H132" s="13"/>
      <c r="I132" s="13"/>
      <c r="J132" s="13"/>
    </row>
    <row r="133" spans="1:10">
      <c r="A133" s="133"/>
      <c r="B133" s="13"/>
      <c r="C133" s="13"/>
      <c r="D133" s="13"/>
      <c r="E133" s="13"/>
      <c r="F133" s="13"/>
      <c r="G133" s="13"/>
      <c r="H133" s="13"/>
      <c r="I133" s="13"/>
      <c r="J133" s="13"/>
    </row>
    <row r="134" spans="1:10">
      <c r="A134" s="133"/>
      <c r="B134" s="13"/>
      <c r="C134" s="13"/>
      <c r="D134" s="13"/>
      <c r="E134" s="13"/>
      <c r="F134" s="13"/>
      <c r="G134" s="13"/>
      <c r="H134" s="13"/>
      <c r="I134" s="13"/>
      <c r="J134" s="13"/>
    </row>
    <row r="135" spans="1:10">
      <c r="A135" s="133"/>
      <c r="B135" s="13"/>
      <c r="C135" s="13"/>
      <c r="D135" s="13"/>
      <c r="E135" s="13"/>
      <c r="F135" s="13"/>
      <c r="G135" s="13"/>
      <c r="H135" s="13"/>
      <c r="I135" s="13"/>
      <c r="J135" s="13"/>
    </row>
    <row r="136" spans="1:10">
      <c r="A136" s="133"/>
      <c r="B136" s="13"/>
      <c r="C136" s="13"/>
      <c r="D136" s="13"/>
      <c r="E136" s="13"/>
      <c r="F136" s="13"/>
      <c r="G136" s="13"/>
      <c r="H136" s="13"/>
      <c r="I136" s="13"/>
      <c r="J136" s="13"/>
    </row>
    <row r="137" spans="1:10">
      <c r="A137" s="133"/>
      <c r="B137" s="13"/>
      <c r="C137" s="13"/>
      <c r="D137" s="13"/>
      <c r="E137" s="13"/>
      <c r="F137" s="13"/>
      <c r="G137" s="13"/>
      <c r="H137" s="13"/>
      <c r="I137" s="13"/>
      <c r="J137" s="13"/>
    </row>
    <row r="138" spans="1:10">
      <c r="A138" s="133"/>
      <c r="B138" s="13"/>
      <c r="C138" s="13"/>
      <c r="D138" s="13"/>
      <c r="E138" s="13"/>
      <c r="F138" s="13"/>
      <c r="G138" s="13"/>
      <c r="H138" s="13"/>
      <c r="I138" s="13"/>
      <c r="J138" s="13"/>
    </row>
    <row r="139" spans="1:10">
      <c r="A139" s="133"/>
      <c r="B139" s="13"/>
      <c r="C139" s="13"/>
      <c r="D139" s="13"/>
      <c r="E139" s="13"/>
      <c r="F139" s="13"/>
      <c r="G139" s="13"/>
      <c r="H139" s="13"/>
      <c r="I139" s="13"/>
      <c r="J139" s="13"/>
    </row>
    <row r="140" spans="1:10">
      <c r="A140" s="133"/>
      <c r="B140" s="13"/>
      <c r="C140" s="13"/>
      <c r="D140" s="13"/>
      <c r="E140" s="13"/>
      <c r="F140" s="13"/>
      <c r="G140" s="13"/>
      <c r="H140" s="13"/>
      <c r="I140" s="13"/>
      <c r="J140" s="13"/>
    </row>
    <row r="141" spans="1:10">
      <c r="A141" s="133"/>
      <c r="B141" s="13"/>
      <c r="C141" s="13"/>
      <c r="D141" s="13"/>
      <c r="E141" s="13"/>
      <c r="F141" s="13"/>
      <c r="G141" s="13"/>
      <c r="H141" s="13"/>
      <c r="I141" s="13"/>
      <c r="J141" s="13"/>
    </row>
    <row r="142" spans="1:10">
      <c r="A142" s="133"/>
      <c r="B142" s="13"/>
      <c r="C142" s="13"/>
      <c r="D142" s="13"/>
      <c r="E142" s="13"/>
      <c r="F142" s="13"/>
      <c r="G142" s="13"/>
      <c r="H142" s="13"/>
      <c r="I142" s="13"/>
      <c r="J142" s="13"/>
    </row>
    <row r="143" spans="1:10">
      <c r="A143" s="133"/>
      <c r="B143" s="13"/>
      <c r="C143" s="13"/>
      <c r="D143" s="13"/>
      <c r="E143" s="13"/>
      <c r="F143" s="13"/>
      <c r="G143" s="13"/>
      <c r="H143" s="13"/>
      <c r="I143" s="13"/>
      <c r="J143" s="13"/>
    </row>
    <row r="144" spans="1:10">
      <c r="A144" s="133"/>
      <c r="B144" s="13"/>
      <c r="C144" s="13"/>
      <c r="D144" s="13"/>
      <c r="E144" s="13"/>
      <c r="F144" s="13"/>
      <c r="G144" s="13"/>
      <c r="H144" s="13"/>
      <c r="I144" s="13"/>
      <c r="J144" s="13"/>
    </row>
    <row r="145" spans="1:10">
      <c r="A145" s="133"/>
      <c r="B145" s="13"/>
      <c r="C145" s="13"/>
      <c r="D145" s="13"/>
      <c r="E145" s="13"/>
      <c r="F145" s="13"/>
      <c r="G145" s="13"/>
      <c r="H145" s="13"/>
      <c r="I145" s="13"/>
      <c r="J145" s="13"/>
    </row>
    <row r="146" spans="1:10">
      <c r="A146" s="133"/>
      <c r="B146" s="13"/>
      <c r="C146" s="13"/>
      <c r="D146" s="13"/>
      <c r="E146" s="13"/>
      <c r="F146" s="13"/>
      <c r="G146" s="13"/>
      <c r="H146" s="13"/>
      <c r="I146" s="13"/>
      <c r="J146" s="13"/>
    </row>
    <row r="147" spans="1:10">
      <c r="A147" s="133"/>
      <c r="B147" s="13"/>
      <c r="C147" s="13"/>
      <c r="D147" s="13"/>
      <c r="E147" s="13"/>
      <c r="F147" s="13"/>
      <c r="G147" s="13"/>
      <c r="H147" s="13"/>
      <c r="I147" s="13"/>
      <c r="J147" s="13"/>
    </row>
    <row r="148" spans="1:10">
      <c r="A148" s="133"/>
      <c r="B148" s="13"/>
      <c r="C148" s="13"/>
      <c r="D148" s="13"/>
      <c r="E148" s="13"/>
      <c r="F148" s="13"/>
      <c r="G148" s="13"/>
      <c r="H148" s="13"/>
      <c r="I148" s="13"/>
      <c r="J148" s="13"/>
    </row>
    <row r="149" spans="1:10">
      <c r="A149" s="133"/>
      <c r="B149" s="13"/>
      <c r="C149" s="13"/>
      <c r="D149" s="13"/>
      <c r="E149" s="13"/>
      <c r="F149" s="13"/>
      <c r="G149" s="13"/>
      <c r="H149" s="13"/>
      <c r="I149" s="13"/>
      <c r="J149" s="13"/>
    </row>
    <row r="150" spans="1:10">
      <c r="A150" s="133"/>
      <c r="B150" s="13"/>
      <c r="C150" s="13"/>
      <c r="D150" s="13"/>
      <c r="E150" s="13"/>
      <c r="F150" s="13"/>
      <c r="G150" s="13"/>
      <c r="H150" s="13"/>
      <c r="I150" s="13"/>
      <c r="J150" s="13"/>
    </row>
    <row r="151" spans="1:10">
      <c r="A151" s="133"/>
      <c r="B151" s="13"/>
      <c r="C151" s="13"/>
      <c r="D151" s="13"/>
      <c r="E151" s="13"/>
      <c r="F151" s="13"/>
      <c r="G151" s="13"/>
      <c r="H151" s="13"/>
      <c r="I151" s="13"/>
      <c r="J151" s="13"/>
    </row>
    <row r="152" spans="1:10">
      <c r="A152" s="133"/>
      <c r="B152" s="13"/>
      <c r="C152" s="13"/>
      <c r="D152" s="13"/>
      <c r="E152" s="13"/>
      <c r="F152" s="13"/>
      <c r="G152" s="13"/>
      <c r="H152" s="13"/>
      <c r="I152" s="13"/>
      <c r="J152" s="13"/>
    </row>
    <row r="153" spans="1:10">
      <c r="A153" s="133"/>
      <c r="B153" s="13"/>
      <c r="C153" s="13"/>
      <c r="D153" s="13"/>
      <c r="E153" s="13"/>
      <c r="F153" s="13"/>
      <c r="G153" s="13"/>
      <c r="H153" s="13"/>
      <c r="I153" s="13"/>
      <c r="J153" s="13"/>
    </row>
    <row r="154" spans="1:10">
      <c r="A154" s="133"/>
      <c r="B154" s="13"/>
      <c r="C154" s="13"/>
      <c r="D154" s="13"/>
      <c r="E154" s="13"/>
      <c r="F154" s="13"/>
      <c r="G154" s="13"/>
      <c r="H154" s="13"/>
      <c r="I154" s="13"/>
      <c r="J154" s="13"/>
    </row>
    <row r="155" spans="1:10">
      <c r="A155" s="133"/>
      <c r="B155" s="13"/>
      <c r="C155" s="13"/>
      <c r="D155" s="13"/>
      <c r="E155" s="13"/>
      <c r="F155" s="13"/>
      <c r="G155" s="13"/>
      <c r="H155" s="13"/>
      <c r="I155" s="13"/>
      <c r="J155" s="13"/>
    </row>
    <row r="156" spans="1:10">
      <c r="A156" s="133"/>
      <c r="B156" s="13"/>
      <c r="C156" s="13"/>
      <c r="D156" s="13"/>
      <c r="E156" s="13"/>
      <c r="F156" s="13"/>
      <c r="G156" s="13"/>
      <c r="H156" s="13"/>
      <c r="I156" s="13"/>
      <c r="J156" s="13"/>
    </row>
    <row r="157" spans="1:10">
      <c r="A157" s="133"/>
      <c r="B157" s="13"/>
      <c r="C157" s="13"/>
      <c r="D157" s="13"/>
      <c r="E157" s="13"/>
      <c r="F157" s="13"/>
      <c r="G157" s="13"/>
      <c r="H157" s="13"/>
      <c r="I157" s="13"/>
      <c r="J157" s="13"/>
    </row>
    <row r="158" spans="1:10">
      <c r="A158" s="133"/>
      <c r="B158" s="13"/>
      <c r="C158" s="13"/>
      <c r="D158" s="13"/>
      <c r="E158" s="13"/>
      <c r="F158" s="13"/>
      <c r="G158" s="13"/>
      <c r="H158" s="13"/>
      <c r="I158" s="13"/>
      <c r="J158" s="13"/>
    </row>
    <row r="159" spans="1:10">
      <c r="A159" s="133"/>
      <c r="B159" s="13"/>
      <c r="C159" s="13"/>
      <c r="D159" s="13"/>
      <c r="E159" s="13"/>
      <c r="F159" s="13"/>
      <c r="G159" s="13"/>
      <c r="H159" s="13"/>
      <c r="I159" s="13"/>
      <c r="J159" s="13"/>
    </row>
    <row r="160" spans="1:10">
      <c r="A160" s="133"/>
      <c r="B160" s="13"/>
      <c r="C160" s="13"/>
      <c r="D160" s="13"/>
      <c r="E160" s="13"/>
      <c r="F160" s="13"/>
      <c r="G160" s="13"/>
      <c r="H160" s="13"/>
      <c r="I160" s="13"/>
      <c r="J160" s="13"/>
    </row>
    <row r="161" spans="1:10">
      <c r="A161" s="133"/>
      <c r="B161" s="13"/>
      <c r="C161" s="13"/>
      <c r="D161" s="13"/>
      <c r="E161" s="13"/>
      <c r="F161" s="13"/>
      <c r="G161" s="13"/>
      <c r="H161" s="13"/>
      <c r="I161" s="13"/>
      <c r="J161" s="13"/>
    </row>
    <row r="162" spans="1:10">
      <c r="A162" s="133"/>
      <c r="B162" s="13"/>
      <c r="C162" s="13"/>
      <c r="D162" s="13"/>
      <c r="E162" s="13"/>
      <c r="F162" s="13"/>
      <c r="G162" s="13"/>
      <c r="H162" s="13"/>
      <c r="I162" s="13"/>
      <c r="J162" s="13"/>
    </row>
    <row r="163" spans="1:10">
      <c r="A163" s="133"/>
      <c r="B163" s="13"/>
      <c r="C163" s="13"/>
      <c r="D163" s="13"/>
      <c r="E163" s="13"/>
      <c r="F163" s="13"/>
      <c r="G163" s="13"/>
      <c r="H163" s="13"/>
      <c r="I163" s="13"/>
      <c r="J163" s="13"/>
    </row>
    <row r="164" spans="1:10">
      <c r="A164" s="133"/>
      <c r="B164" s="13"/>
      <c r="C164" s="13"/>
      <c r="D164" s="13"/>
      <c r="E164" s="13"/>
      <c r="F164" s="13"/>
      <c r="G164" s="13"/>
      <c r="H164" s="13"/>
      <c r="I164" s="13"/>
      <c r="J164" s="13"/>
    </row>
    <row r="165" spans="1:10">
      <c r="A165" s="133"/>
      <c r="B165" s="13"/>
      <c r="C165" s="13"/>
      <c r="D165" s="13"/>
      <c r="E165" s="13"/>
      <c r="F165" s="13"/>
      <c r="G165" s="13"/>
      <c r="H165" s="13"/>
      <c r="I165" s="13"/>
      <c r="J165" s="13"/>
    </row>
    <row r="166" spans="1:10">
      <c r="A166" s="133"/>
      <c r="B166" s="13"/>
      <c r="C166" s="13"/>
      <c r="D166" s="13"/>
      <c r="E166" s="13"/>
      <c r="F166" s="13"/>
      <c r="G166" s="13"/>
      <c r="H166" s="13"/>
      <c r="I166" s="13"/>
      <c r="J166" s="13"/>
    </row>
    <row r="167" spans="1:10">
      <c r="A167" s="133"/>
      <c r="B167" s="13"/>
      <c r="C167" s="13"/>
      <c r="D167" s="13"/>
      <c r="E167" s="13"/>
      <c r="F167" s="13"/>
      <c r="G167" s="13"/>
      <c r="H167" s="13"/>
      <c r="I167" s="13"/>
      <c r="J167" s="13"/>
    </row>
    <row r="168" spans="1:10">
      <c r="A168" s="133"/>
      <c r="B168" s="13"/>
      <c r="C168" s="13"/>
      <c r="D168" s="13"/>
      <c r="E168" s="13"/>
      <c r="F168" s="13"/>
      <c r="G168" s="13"/>
      <c r="H168" s="13"/>
      <c r="I168" s="13"/>
      <c r="J168" s="13"/>
    </row>
    <row r="169" spans="1:10">
      <c r="A169" s="133"/>
      <c r="B169" s="13"/>
      <c r="C169" s="13"/>
      <c r="D169" s="13"/>
      <c r="E169" s="13"/>
      <c r="F169" s="13"/>
      <c r="G169" s="13"/>
      <c r="H169" s="13"/>
      <c r="I169" s="13"/>
      <c r="J169" s="13"/>
    </row>
    <row r="170" spans="1:10">
      <c r="A170" s="133"/>
      <c r="B170" s="13"/>
      <c r="C170" s="13"/>
      <c r="D170" s="13"/>
      <c r="E170" s="13"/>
      <c r="F170" s="13"/>
      <c r="G170" s="13"/>
      <c r="H170" s="13"/>
      <c r="I170" s="13"/>
      <c r="J170" s="13"/>
    </row>
    <row r="171" spans="1:10">
      <c r="A171" s="133"/>
      <c r="B171" s="13"/>
      <c r="C171" s="13"/>
      <c r="D171" s="13"/>
      <c r="E171" s="13"/>
      <c r="F171" s="13"/>
      <c r="G171" s="13"/>
      <c r="H171" s="13"/>
      <c r="I171" s="13"/>
      <c r="J171" s="13"/>
    </row>
    <row r="172" spans="1:10">
      <c r="A172" s="133"/>
      <c r="B172" s="13"/>
      <c r="C172" s="13"/>
      <c r="D172" s="13"/>
      <c r="E172" s="13"/>
      <c r="F172" s="13"/>
      <c r="G172" s="13"/>
      <c r="H172" s="13"/>
      <c r="I172" s="13"/>
      <c r="J172" s="13"/>
    </row>
    <row r="173" spans="1:10">
      <c r="A173" s="133"/>
      <c r="B173" s="13"/>
      <c r="C173" s="13"/>
      <c r="D173" s="13"/>
      <c r="E173" s="13"/>
      <c r="F173" s="13"/>
      <c r="G173" s="13"/>
      <c r="H173" s="13"/>
      <c r="I173" s="13"/>
      <c r="J173" s="13"/>
    </row>
    <row r="174" spans="1:10">
      <c r="A174" s="133"/>
      <c r="B174" s="13"/>
      <c r="C174" s="13"/>
      <c r="D174" s="13"/>
      <c r="E174" s="13"/>
      <c r="F174" s="13"/>
      <c r="G174" s="13"/>
      <c r="H174" s="13"/>
      <c r="I174" s="13"/>
      <c r="J174" s="13"/>
    </row>
    <row r="175" spans="1:10">
      <c r="A175" s="133"/>
      <c r="B175" s="13"/>
      <c r="C175" s="13"/>
      <c r="D175" s="13"/>
      <c r="E175" s="13"/>
      <c r="F175" s="13"/>
      <c r="G175" s="13"/>
      <c r="H175" s="13"/>
      <c r="I175" s="13"/>
      <c r="J175" s="13"/>
    </row>
    <row r="176" spans="1:10">
      <c r="A176" s="133"/>
      <c r="B176" s="13"/>
      <c r="C176" s="13"/>
      <c r="D176" s="13"/>
      <c r="E176" s="13"/>
      <c r="F176" s="13"/>
      <c r="G176" s="13"/>
      <c r="H176" s="13"/>
      <c r="I176" s="13"/>
      <c r="J176" s="13"/>
    </row>
    <row r="177" spans="1:10">
      <c r="A177" s="133"/>
      <c r="B177" s="13"/>
      <c r="C177" s="13"/>
      <c r="D177" s="13"/>
      <c r="E177" s="13"/>
      <c r="F177" s="13"/>
      <c r="G177" s="13"/>
      <c r="H177" s="13"/>
      <c r="I177" s="13"/>
      <c r="J177" s="13"/>
    </row>
    <row r="178" spans="1:10">
      <c r="A178" s="133"/>
      <c r="B178" s="13"/>
      <c r="C178" s="13"/>
      <c r="D178" s="13"/>
      <c r="E178" s="13"/>
      <c r="F178" s="13"/>
      <c r="G178" s="13"/>
      <c r="H178" s="13"/>
      <c r="I178" s="13"/>
      <c r="J178" s="13"/>
    </row>
    <row r="179" spans="1:10">
      <c r="A179" s="133"/>
      <c r="B179" s="13"/>
      <c r="C179" s="13"/>
      <c r="D179" s="13"/>
      <c r="E179" s="13"/>
      <c r="F179" s="13"/>
      <c r="G179" s="13"/>
      <c r="H179" s="13"/>
      <c r="I179" s="13"/>
      <c r="J179" s="13"/>
    </row>
    <row r="180" spans="1:10">
      <c r="A180" s="133"/>
      <c r="B180" s="13"/>
      <c r="C180" s="13"/>
      <c r="D180" s="13"/>
      <c r="E180" s="13"/>
      <c r="F180" s="13"/>
      <c r="G180" s="13"/>
      <c r="H180" s="13"/>
      <c r="I180" s="13"/>
      <c r="J180" s="13"/>
    </row>
    <row r="181" spans="1:10">
      <c r="A181" s="133"/>
      <c r="B181" s="13"/>
      <c r="C181" s="13"/>
      <c r="D181" s="13"/>
      <c r="E181" s="13"/>
      <c r="F181" s="13"/>
      <c r="G181" s="13"/>
      <c r="H181" s="13"/>
      <c r="I181" s="13"/>
      <c r="J181" s="13"/>
    </row>
    <row r="182" spans="1:10">
      <c r="A182" s="133"/>
      <c r="B182" s="13"/>
      <c r="C182" s="13"/>
      <c r="D182" s="13"/>
      <c r="E182" s="13"/>
      <c r="F182" s="13"/>
      <c r="G182" s="13"/>
      <c r="H182" s="13"/>
      <c r="I182" s="13"/>
      <c r="J182" s="13"/>
    </row>
    <row r="183" spans="1:10">
      <c r="A183" s="133"/>
      <c r="B183" s="13"/>
      <c r="C183" s="13"/>
      <c r="D183" s="13"/>
      <c r="E183" s="13"/>
      <c r="F183" s="13"/>
      <c r="G183" s="13"/>
      <c r="H183" s="13"/>
      <c r="I183" s="13"/>
      <c r="J183" s="13"/>
    </row>
    <row r="184" spans="1:10">
      <c r="A184" s="133"/>
      <c r="B184" s="13"/>
      <c r="C184" s="13"/>
      <c r="D184" s="13"/>
      <c r="E184" s="13"/>
      <c r="F184" s="13"/>
      <c r="G184" s="13"/>
      <c r="H184" s="13"/>
      <c r="I184" s="13"/>
      <c r="J184" s="13"/>
    </row>
    <row r="185" spans="1:10">
      <c r="A185" s="133"/>
      <c r="B185" s="13"/>
      <c r="C185" s="13"/>
      <c r="D185" s="13"/>
      <c r="E185" s="13"/>
      <c r="F185" s="13"/>
      <c r="G185" s="13"/>
      <c r="H185" s="13"/>
      <c r="I185" s="13"/>
      <c r="J185" s="13"/>
    </row>
    <row r="186" spans="1:10">
      <c r="A186" s="133"/>
      <c r="B186" s="13"/>
      <c r="C186" s="13"/>
      <c r="D186" s="13"/>
      <c r="E186" s="13"/>
      <c r="F186" s="13"/>
      <c r="G186" s="13"/>
      <c r="H186" s="13"/>
      <c r="I186" s="13"/>
      <c r="J186" s="13"/>
    </row>
    <row r="187" spans="1:10">
      <c r="A187" s="133"/>
      <c r="B187" s="13"/>
      <c r="C187" s="13"/>
      <c r="D187" s="13"/>
      <c r="E187" s="13"/>
      <c r="F187" s="13"/>
      <c r="G187" s="13"/>
      <c r="H187" s="13"/>
      <c r="I187" s="13"/>
      <c r="J187" s="13"/>
    </row>
    <row r="188" spans="1:10">
      <c r="A188" s="133"/>
      <c r="B188" s="13"/>
      <c r="C188" s="13"/>
      <c r="D188" s="13"/>
      <c r="E188" s="13"/>
      <c r="F188" s="13"/>
      <c r="G188" s="13"/>
      <c r="H188" s="13"/>
      <c r="I188" s="13"/>
      <c r="J188" s="13"/>
    </row>
    <row r="189" spans="1:10">
      <c r="A189" s="133"/>
      <c r="B189" s="13"/>
      <c r="C189" s="13"/>
      <c r="D189" s="13"/>
      <c r="E189" s="13"/>
      <c r="F189" s="13"/>
      <c r="G189" s="13"/>
      <c r="H189" s="13"/>
      <c r="I189" s="13"/>
      <c r="J189" s="13"/>
    </row>
    <row r="190" spans="1:10">
      <c r="A190" s="133"/>
      <c r="B190" s="13"/>
      <c r="C190" s="13"/>
      <c r="D190" s="13"/>
      <c r="E190" s="13"/>
      <c r="F190" s="13"/>
      <c r="G190" s="13"/>
      <c r="H190" s="13"/>
      <c r="I190" s="13"/>
      <c r="J190" s="13"/>
    </row>
    <row r="191" spans="1:10">
      <c r="A191" s="133"/>
      <c r="B191" s="13"/>
      <c r="C191" s="13"/>
      <c r="D191" s="13"/>
      <c r="E191" s="13"/>
      <c r="F191" s="13"/>
      <c r="G191" s="13"/>
      <c r="H191" s="13"/>
      <c r="I191" s="13"/>
      <c r="J191" s="13"/>
    </row>
    <row r="192" spans="1:10">
      <c r="A192" s="133"/>
      <c r="B192" s="13"/>
      <c r="C192" s="13"/>
      <c r="D192" s="13"/>
      <c r="E192" s="13"/>
      <c r="F192" s="13"/>
      <c r="G192" s="13"/>
      <c r="H192" s="13"/>
      <c r="I192" s="13"/>
      <c r="J192" s="13"/>
    </row>
    <row r="193" spans="1:10">
      <c r="A193" s="133"/>
      <c r="B193" s="13"/>
      <c r="C193" s="13"/>
      <c r="D193" s="13"/>
      <c r="E193" s="13"/>
      <c r="F193" s="13"/>
      <c r="G193" s="13"/>
      <c r="H193" s="13"/>
      <c r="I193" s="13"/>
      <c r="J193" s="13"/>
    </row>
    <row r="194" spans="1:10">
      <c r="A194" s="133"/>
      <c r="B194" s="13"/>
      <c r="C194" s="13"/>
      <c r="D194" s="13"/>
      <c r="E194" s="13"/>
      <c r="F194" s="13"/>
      <c r="G194" s="13"/>
      <c r="H194" s="13"/>
      <c r="I194" s="13"/>
      <c r="J194" s="13"/>
    </row>
    <row r="195" spans="1:10">
      <c r="A195" s="133"/>
      <c r="B195" s="13"/>
      <c r="C195" s="13"/>
      <c r="D195" s="13"/>
      <c r="E195" s="13"/>
      <c r="F195" s="13"/>
      <c r="G195" s="13"/>
      <c r="H195" s="13"/>
      <c r="I195" s="13"/>
      <c r="J195" s="13"/>
    </row>
    <row r="196" spans="1:10">
      <c r="A196" s="133"/>
      <c r="B196" s="13"/>
      <c r="C196" s="13"/>
      <c r="D196" s="13"/>
      <c r="E196" s="13"/>
      <c r="F196" s="13"/>
      <c r="G196" s="13"/>
      <c r="H196" s="13"/>
      <c r="I196" s="13"/>
      <c r="J196" s="13"/>
    </row>
    <row r="197" spans="1:10">
      <c r="A197" s="133"/>
      <c r="B197" s="13"/>
      <c r="C197" s="13"/>
      <c r="D197" s="13"/>
      <c r="E197" s="13"/>
      <c r="F197" s="13"/>
      <c r="G197" s="13"/>
      <c r="H197" s="13"/>
      <c r="I197" s="13"/>
      <c r="J197" s="13"/>
    </row>
    <row r="198" spans="1:10">
      <c r="A198" s="133"/>
      <c r="B198" s="13"/>
      <c r="C198" s="13"/>
      <c r="D198" s="13"/>
      <c r="E198" s="13"/>
      <c r="F198" s="13"/>
      <c r="G198" s="13"/>
      <c r="H198" s="13"/>
      <c r="I198" s="13"/>
      <c r="J198" s="13"/>
    </row>
    <row r="199" spans="1:10">
      <c r="A199" s="133"/>
      <c r="B199" s="13"/>
      <c r="C199" s="13"/>
      <c r="D199" s="13"/>
      <c r="E199" s="13"/>
      <c r="F199" s="13"/>
      <c r="G199" s="13"/>
      <c r="H199" s="13"/>
      <c r="I199" s="13"/>
      <c r="J199" s="13"/>
    </row>
    <row r="200" spans="1:10">
      <c r="A200" s="133"/>
      <c r="B200" s="13"/>
      <c r="C200" s="13"/>
      <c r="D200" s="13"/>
      <c r="E200" s="13"/>
      <c r="F200" s="13"/>
      <c r="G200" s="13"/>
      <c r="H200" s="13"/>
      <c r="I200" s="13"/>
      <c r="J200" s="13"/>
    </row>
    <row r="201" spans="1:10">
      <c r="A201" s="133"/>
      <c r="B201" s="13"/>
      <c r="C201" s="13"/>
      <c r="D201" s="13"/>
      <c r="E201" s="13"/>
      <c r="F201" s="13"/>
      <c r="G201" s="13"/>
      <c r="H201" s="13"/>
      <c r="I201" s="13"/>
      <c r="J201" s="13"/>
    </row>
    <row r="202" spans="1:10">
      <c r="A202" s="133"/>
      <c r="B202" s="13"/>
      <c r="C202" s="13"/>
      <c r="D202" s="13"/>
      <c r="E202" s="13"/>
      <c r="F202" s="13"/>
      <c r="G202" s="13"/>
      <c r="H202" s="13"/>
      <c r="I202" s="13"/>
      <c r="J202" s="13"/>
    </row>
    <row r="203" spans="1:10">
      <c r="A203" s="133"/>
      <c r="B203" s="13"/>
      <c r="C203" s="13"/>
      <c r="D203" s="13"/>
      <c r="E203" s="13"/>
      <c r="F203" s="13"/>
      <c r="G203" s="13"/>
      <c r="H203" s="13"/>
      <c r="I203" s="13"/>
      <c r="J203" s="13"/>
    </row>
    <row r="204" spans="1:10">
      <c r="A204" s="133"/>
      <c r="B204" s="13"/>
      <c r="C204" s="13"/>
      <c r="D204" s="13"/>
      <c r="E204" s="13"/>
      <c r="F204" s="13"/>
      <c r="G204" s="13"/>
      <c r="H204" s="13"/>
      <c r="I204" s="13"/>
      <c r="J204" s="13"/>
    </row>
    <row r="205" spans="1:10">
      <c r="A205" s="133"/>
      <c r="B205" s="13"/>
      <c r="C205" s="13"/>
      <c r="D205" s="13"/>
      <c r="E205" s="13"/>
      <c r="F205" s="13"/>
      <c r="G205" s="13"/>
      <c r="H205" s="13"/>
      <c r="I205" s="13"/>
      <c r="J205" s="13"/>
    </row>
    <row r="206" spans="1:10">
      <c r="A206" s="133"/>
      <c r="B206" s="13"/>
      <c r="C206" s="13"/>
      <c r="D206" s="13"/>
      <c r="E206" s="13"/>
      <c r="F206" s="13"/>
      <c r="G206" s="13"/>
      <c r="H206" s="13"/>
      <c r="I206" s="13"/>
      <c r="J206" s="13"/>
    </row>
    <row r="207" spans="1:10">
      <c r="A207" s="133"/>
      <c r="B207" s="13"/>
      <c r="C207" s="13"/>
      <c r="D207" s="13"/>
      <c r="E207" s="13"/>
      <c r="F207" s="13"/>
      <c r="G207" s="13"/>
      <c r="H207" s="13"/>
      <c r="I207" s="13"/>
      <c r="J207" s="13"/>
    </row>
    <row r="208" spans="1:10">
      <c r="A208" s="133"/>
      <c r="B208" s="13"/>
      <c r="C208" s="13"/>
      <c r="D208" s="13"/>
      <c r="E208" s="13"/>
      <c r="F208" s="13"/>
      <c r="G208" s="13"/>
      <c r="H208" s="13"/>
      <c r="I208" s="13"/>
      <c r="J208" s="13"/>
    </row>
    <row r="209" spans="1:10">
      <c r="A209" s="133"/>
      <c r="B209" s="13"/>
      <c r="C209" s="13"/>
      <c r="D209" s="13"/>
      <c r="E209" s="13"/>
      <c r="F209" s="13"/>
      <c r="G209" s="13"/>
      <c r="H209" s="13"/>
      <c r="I209" s="13"/>
      <c r="J209" s="13"/>
    </row>
    <row r="210" spans="1:10">
      <c r="A210" s="133"/>
      <c r="B210" s="13"/>
      <c r="C210" s="13"/>
      <c r="D210" s="13"/>
      <c r="E210" s="13"/>
      <c r="F210" s="13"/>
      <c r="G210" s="13"/>
      <c r="H210" s="13"/>
      <c r="I210" s="13"/>
      <c r="J210" s="13"/>
    </row>
    <row r="211" spans="1:10">
      <c r="A211" s="133"/>
      <c r="B211" s="13"/>
      <c r="C211" s="13"/>
      <c r="D211" s="13"/>
      <c r="E211" s="13"/>
      <c r="F211" s="13"/>
      <c r="G211" s="13"/>
      <c r="H211" s="13"/>
      <c r="I211" s="13"/>
      <c r="J211" s="13"/>
    </row>
    <row r="212" spans="1:10">
      <c r="A212" s="133"/>
      <c r="B212" s="13"/>
      <c r="C212" s="13"/>
      <c r="D212" s="13"/>
      <c r="E212" s="13"/>
      <c r="F212" s="13"/>
      <c r="G212" s="13"/>
      <c r="H212" s="13"/>
      <c r="I212" s="13"/>
      <c r="J212" s="13"/>
    </row>
    <row r="213" spans="1:10">
      <c r="A213" s="133"/>
      <c r="B213" s="13"/>
      <c r="C213" s="13"/>
      <c r="D213" s="13"/>
      <c r="E213" s="13"/>
      <c r="F213" s="13"/>
      <c r="G213" s="13"/>
      <c r="H213" s="13"/>
      <c r="I213" s="13"/>
      <c r="J213" s="13"/>
    </row>
    <row r="214" spans="1:10">
      <c r="A214" s="133"/>
      <c r="B214" s="13"/>
      <c r="C214" s="13"/>
      <c r="D214" s="13"/>
      <c r="E214" s="13"/>
      <c r="F214" s="13"/>
      <c r="G214" s="13"/>
      <c r="H214" s="13"/>
      <c r="I214" s="13"/>
      <c r="J214" s="13"/>
    </row>
    <row r="215" spans="1:10">
      <c r="A215" s="133"/>
      <c r="B215" s="13"/>
      <c r="C215" s="13"/>
      <c r="D215" s="13"/>
      <c r="E215" s="13"/>
      <c r="F215" s="13"/>
      <c r="G215" s="13"/>
      <c r="H215" s="13"/>
      <c r="I215" s="13"/>
      <c r="J215" s="13"/>
    </row>
    <row r="216" spans="1:10">
      <c r="A216" s="133"/>
      <c r="B216" s="13"/>
      <c r="C216" s="13"/>
      <c r="D216" s="13"/>
      <c r="E216" s="13"/>
      <c r="F216" s="13"/>
      <c r="G216" s="13"/>
      <c r="H216" s="13"/>
      <c r="I216" s="13"/>
      <c r="J216" s="13"/>
    </row>
    <row r="217" spans="1:10">
      <c r="A217" s="133"/>
      <c r="B217" s="13"/>
      <c r="C217" s="13"/>
      <c r="D217" s="13"/>
      <c r="E217" s="13"/>
      <c r="F217" s="13"/>
      <c r="G217" s="13"/>
      <c r="H217" s="13"/>
      <c r="I217" s="13"/>
      <c r="J217" s="13"/>
    </row>
    <row r="218" spans="1:10">
      <c r="A218" s="133"/>
      <c r="B218" s="13"/>
      <c r="C218" s="13"/>
      <c r="D218" s="13"/>
      <c r="E218" s="13"/>
      <c r="F218" s="13"/>
      <c r="G218" s="13"/>
      <c r="H218" s="13"/>
      <c r="I218" s="13"/>
      <c r="J218" s="13"/>
    </row>
    <row r="219" spans="1:10">
      <c r="A219" s="133"/>
      <c r="B219" s="13"/>
      <c r="C219" s="13"/>
      <c r="D219" s="13"/>
      <c r="E219" s="13"/>
      <c r="F219" s="13"/>
      <c r="G219" s="13"/>
      <c r="H219" s="13"/>
      <c r="I219" s="13"/>
      <c r="J219" s="13"/>
    </row>
    <row r="220" spans="1:10">
      <c r="A220" s="133"/>
      <c r="B220" s="13"/>
      <c r="C220" s="13"/>
      <c r="D220" s="13"/>
      <c r="E220" s="13"/>
      <c r="F220" s="13"/>
      <c r="G220" s="13"/>
      <c r="H220" s="13"/>
      <c r="I220" s="13"/>
      <c r="J220" s="13"/>
    </row>
    <row r="221" spans="1:10">
      <c r="A221" s="133"/>
      <c r="B221" s="13"/>
      <c r="C221" s="13"/>
      <c r="D221" s="13"/>
      <c r="E221" s="13"/>
      <c r="F221" s="13"/>
      <c r="G221" s="13"/>
      <c r="H221" s="13"/>
      <c r="I221" s="13"/>
      <c r="J221" s="13"/>
    </row>
    <row r="222" spans="1:10">
      <c r="A222" s="133"/>
      <c r="B222" s="13"/>
      <c r="C222" s="13"/>
      <c r="D222" s="13"/>
      <c r="E222" s="13"/>
      <c r="F222" s="13"/>
      <c r="G222" s="13"/>
      <c r="H222" s="13"/>
      <c r="I222" s="13"/>
      <c r="J222" s="13"/>
    </row>
    <row r="223" spans="1:10">
      <c r="A223" s="133"/>
      <c r="B223" s="13"/>
      <c r="C223" s="13"/>
      <c r="D223" s="13"/>
      <c r="E223" s="13"/>
      <c r="F223" s="13"/>
      <c r="G223" s="13"/>
      <c r="H223" s="13"/>
      <c r="I223" s="13"/>
      <c r="J223" s="13"/>
    </row>
    <row r="224" spans="1:10">
      <c r="A224" s="133"/>
      <c r="B224" s="13"/>
      <c r="C224" s="13"/>
      <c r="D224" s="13"/>
      <c r="E224" s="13"/>
      <c r="F224" s="13"/>
      <c r="G224" s="13"/>
      <c r="H224" s="13"/>
      <c r="I224" s="13"/>
      <c r="J224" s="13"/>
    </row>
    <row r="225" spans="1:10">
      <c r="A225" s="133"/>
      <c r="B225" s="13"/>
      <c r="C225" s="13"/>
      <c r="D225" s="13"/>
      <c r="E225" s="13"/>
      <c r="F225" s="13"/>
      <c r="G225" s="13"/>
      <c r="H225" s="13"/>
      <c r="I225" s="13"/>
      <c r="J225" s="13"/>
    </row>
    <row r="226" spans="1:10">
      <c r="A226" s="133"/>
      <c r="B226" s="13"/>
      <c r="C226" s="13"/>
      <c r="D226" s="13"/>
      <c r="E226" s="13"/>
      <c r="F226" s="13"/>
      <c r="G226" s="13"/>
      <c r="H226" s="13"/>
      <c r="I226" s="13"/>
      <c r="J226" s="13"/>
    </row>
    <row r="227" spans="1:10">
      <c r="A227" s="133"/>
      <c r="B227" s="13"/>
      <c r="C227" s="13"/>
      <c r="D227" s="13"/>
      <c r="E227" s="13"/>
      <c r="F227" s="13"/>
      <c r="G227" s="13"/>
      <c r="H227" s="13"/>
      <c r="I227" s="13"/>
      <c r="J227" s="13"/>
    </row>
    <row r="228" spans="1:10">
      <c r="A228" s="133"/>
      <c r="B228" s="13"/>
      <c r="C228" s="13"/>
      <c r="D228" s="13"/>
      <c r="E228" s="13"/>
      <c r="F228" s="13"/>
      <c r="G228" s="13"/>
      <c r="H228" s="13"/>
      <c r="I228" s="13"/>
      <c r="J228" s="13"/>
    </row>
    <row r="229" spans="1:10">
      <c r="A229" s="133"/>
      <c r="B229" s="13"/>
      <c r="C229" s="13"/>
      <c r="D229" s="13"/>
      <c r="E229" s="13"/>
      <c r="F229" s="13"/>
      <c r="G229" s="13"/>
      <c r="H229" s="13"/>
      <c r="I229" s="13"/>
      <c r="J229" s="13"/>
    </row>
    <row r="230" spans="1:10">
      <c r="A230" s="133"/>
      <c r="B230" s="13"/>
      <c r="C230" s="13"/>
      <c r="D230" s="13"/>
      <c r="E230" s="13"/>
      <c r="F230" s="13"/>
      <c r="G230" s="13"/>
      <c r="H230" s="13"/>
      <c r="I230" s="13"/>
      <c r="J230" s="13"/>
    </row>
    <row r="231" spans="1:10">
      <c r="A231" s="133"/>
      <c r="B231" s="13"/>
      <c r="C231" s="13"/>
      <c r="D231" s="13"/>
      <c r="E231" s="13"/>
      <c r="F231" s="13"/>
      <c r="G231" s="13"/>
      <c r="H231" s="13"/>
      <c r="I231" s="13"/>
      <c r="J231" s="13"/>
    </row>
    <row r="232" spans="1:10">
      <c r="A232" s="133"/>
      <c r="B232" s="13"/>
      <c r="C232" s="13"/>
      <c r="D232" s="13"/>
      <c r="E232" s="13"/>
      <c r="F232" s="13"/>
      <c r="G232" s="13"/>
      <c r="H232" s="13"/>
      <c r="I232" s="13"/>
      <c r="J232" s="13"/>
    </row>
    <row r="233" spans="1:10">
      <c r="A233" s="133"/>
      <c r="B233" s="13"/>
      <c r="C233" s="13"/>
      <c r="D233" s="13"/>
      <c r="E233" s="13"/>
      <c r="F233" s="13"/>
      <c r="G233" s="13"/>
      <c r="H233" s="13"/>
      <c r="I233" s="13"/>
      <c r="J233" s="13"/>
    </row>
    <row r="234" spans="1:10">
      <c r="A234" s="133"/>
      <c r="B234" s="13"/>
      <c r="C234" s="13"/>
      <c r="D234" s="13"/>
      <c r="E234" s="13"/>
      <c r="F234" s="13"/>
      <c r="G234" s="13"/>
      <c r="H234" s="13"/>
      <c r="I234" s="13"/>
      <c r="J234" s="13"/>
    </row>
    <row r="235" spans="1:10">
      <c r="A235" s="133"/>
      <c r="B235" s="13"/>
      <c r="C235" s="13"/>
      <c r="D235" s="13"/>
      <c r="E235" s="13"/>
      <c r="F235" s="13"/>
      <c r="G235" s="13"/>
      <c r="H235" s="13"/>
      <c r="I235" s="13"/>
      <c r="J235" s="13"/>
    </row>
    <row r="236" spans="1:10">
      <c r="A236" s="133"/>
      <c r="B236" s="13"/>
      <c r="C236" s="13"/>
      <c r="D236" s="13"/>
      <c r="E236" s="13"/>
      <c r="F236" s="13"/>
      <c r="G236" s="13"/>
      <c r="H236" s="13"/>
      <c r="I236" s="13"/>
      <c r="J236" s="13"/>
    </row>
    <row r="237" spans="1:10">
      <c r="A237" s="133"/>
      <c r="B237" s="13"/>
      <c r="C237" s="13"/>
      <c r="D237" s="13"/>
      <c r="E237" s="13"/>
      <c r="F237" s="13"/>
      <c r="G237" s="13"/>
      <c r="H237" s="13"/>
      <c r="I237" s="13"/>
      <c r="J237" s="13"/>
    </row>
    <row r="238" spans="1:10">
      <c r="A238" s="133"/>
      <c r="B238" s="13"/>
      <c r="C238" s="13"/>
      <c r="D238" s="13"/>
      <c r="E238" s="13"/>
      <c r="F238" s="13"/>
      <c r="G238" s="13"/>
      <c r="H238" s="13"/>
      <c r="I238" s="13"/>
      <c r="J238" s="13"/>
    </row>
    <row r="239" spans="1:10">
      <c r="A239" s="133"/>
      <c r="B239" s="13"/>
      <c r="C239" s="13"/>
      <c r="D239" s="13"/>
      <c r="E239" s="13"/>
      <c r="F239" s="13"/>
      <c r="G239" s="13"/>
      <c r="H239" s="13"/>
      <c r="I239" s="13"/>
      <c r="J239" s="13"/>
    </row>
    <row r="240" spans="1:10">
      <c r="A240" s="133"/>
      <c r="B240" s="13"/>
      <c r="C240" s="13"/>
      <c r="D240" s="13"/>
      <c r="E240" s="13"/>
      <c r="F240" s="13"/>
      <c r="G240" s="13"/>
      <c r="H240" s="13"/>
      <c r="I240" s="13"/>
      <c r="J240" s="13"/>
    </row>
    <row r="241" spans="1:10">
      <c r="A241" s="133"/>
      <c r="B241" s="13"/>
      <c r="C241" s="13"/>
      <c r="D241" s="13"/>
      <c r="E241" s="13"/>
      <c r="F241" s="13"/>
      <c r="G241" s="13"/>
      <c r="H241" s="13"/>
      <c r="I241" s="13"/>
      <c r="J241" s="13"/>
    </row>
    <row r="242" spans="1:10">
      <c r="A242" s="133"/>
      <c r="B242" s="13"/>
      <c r="C242" s="13"/>
      <c r="D242" s="13"/>
      <c r="E242" s="13"/>
      <c r="F242" s="13"/>
      <c r="G242" s="13"/>
      <c r="H242" s="13"/>
      <c r="I242" s="13"/>
      <c r="J242" s="13"/>
    </row>
    <row r="243" spans="1:10">
      <c r="A243" s="133"/>
      <c r="B243" s="13"/>
      <c r="C243" s="13"/>
      <c r="D243" s="13"/>
      <c r="E243" s="13"/>
      <c r="F243" s="13"/>
      <c r="G243" s="13"/>
      <c r="H243" s="13"/>
      <c r="I243" s="13"/>
      <c r="J243" s="13"/>
    </row>
    <row r="244" spans="1:10">
      <c r="A244" s="133"/>
      <c r="B244" s="13"/>
      <c r="C244" s="13"/>
      <c r="D244" s="13"/>
      <c r="E244" s="13"/>
      <c r="F244" s="13"/>
      <c r="G244" s="13"/>
      <c r="H244" s="13"/>
      <c r="I244" s="13"/>
      <c r="J244" s="13"/>
    </row>
    <row r="245" spans="1:10">
      <c r="A245" s="133"/>
      <c r="B245" s="13"/>
      <c r="C245" s="13"/>
      <c r="D245" s="13"/>
      <c r="E245" s="13"/>
      <c r="F245" s="13"/>
      <c r="G245" s="13"/>
      <c r="H245" s="13"/>
      <c r="I245" s="13"/>
      <c r="J245" s="13"/>
    </row>
    <row r="246" spans="1:10">
      <c r="A246" s="133"/>
      <c r="B246" s="13"/>
      <c r="C246" s="13"/>
      <c r="D246" s="13"/>
      <c r="E246" s="13"/>
      <c r="F246" s="13"/>
      <c r="G246" s="13"/>
      <c r="H246" s="13"/>
      <c r="I246" s="13"/>
      <c r="J246" s="13"/>
    </row>
    <row r="247" spans="1:10">
      <c r="A247" s="133"/>
      <c r="B247" s="13"/>
      <c r="C247" s="13"/>
      <c r="D247" s="13"/>
      <c r="E247" s="13"/>
      <c r="F247" s="13"/>
      <c r="G247" s="13"/>
      <c r="H247" s="13"/>
      <c r="I247" s="13"/>
      <c r="J247" s="13"/>
    </row>
    <row r="248" spans="1:10">
      <c r="A248" s="133"/>
      <c r="B248" s="13"/>
      <c r="C248" s="13"/>
      <c r="D248" s="13"/>
      <c r="E248" s="13"/>
      <c r="F248" s="13"/>
      <c r="G248" s="13"/>
      <c r="H248" s="13"/>
      <c r="I248" s="13"/>
      <c r="J248" s="13"/>
    </row>
    <row r="249" spans="1:10">
      <c r="A249" s="133"/>
      <c r="B249" s="13"/>
      <c r="C249" s="13"/>
      <c r="D249" s="13"/>
      <c r="E249" s="13"/>
      <c r="F249" s="13"/>
      <c r="G249" s="13"/>
      <c r="H249" s="13"/>
      <c r="I249" s="13"/>
      <c r="J249" s="13"/>
    </row>
    <row r="250" spans="1:10">
      <c r="A250" s="133"/>
      <c r="B250" s="13"/>
      <c r="C250" s="13"/>
      <c r="D250" s="13"/>
      <c r="E250" s="13"/>
      <c r="F250" s="13"/>
      <c r="G250" s="13"/>
      <c r="H250" s="13"/>
      <c r="I250" s="13"/>
      <c r="J250" s="13"/>
    </row>
    <row r="251" spans="1:10">
      <c r="A251" s="133"/>
      <c r="B251" s="13"/>
      <c r="C251" s="13"/>
      <c r="D251" s="13"/>
      <c r="E251" s="13"/>
      <c r="F251" s="13"/>
      <c r="G251" s="13"/>
      <c r="H251" s="13"/>
      <c r="I251" s="13"/>
      <c r="J251" s="13"/>
    </row>
    <row r="252" spans="1:10">
      <c r="A252" s="133"/>
      <c r="B252" s="13"/>
      <c r="C252" s="13"/>
      <c r="D252" s="13"/>
      <c r="E252" s="13"/>
      <c r="F252" s="13"/>
      <c r="G252" s="13"/>
      <c r="H252" s="13"/>
      <c r="I252" s="13"/>
      <c r="J252" s="13"/>
    </row>
    <row r="253" spans="1:10">
      <c r="A253" s="133"/>
      <c r="B253" s="13"/>
      <c r="C253" s="13"/>
      <c r="D253" s="13"/>
      <c r="E253" s="13"/>
      <c r="F253" s="13"/>
      <c r="G253" s="13"/>
      <c r="H253" s="13"/>
      <c r="I253" s="13"/>
      <c r="J253" s="13"/>
    </row>
    <row r="254" spans="1:10">
      <c r="A254" s="133"/>
      <c r="B254" s="13"/>
      <c r="C254" s="13"/>
      <c r="D254" s="13"/>
      <c r="E254" s="13"/>
      <c r="F254" s="13"/>
      <c r="G254" s="13"/>
      <c r="H254" s="13"/>
      <c r="I254" s="13"/>
      <c r="J254" s="13"/>
    </row>
    <row r="255" spans="1:10">
      <c r="A255" s="133"/>
      <c r="B255" s="13"/>
      <c r="C255" s="13"/>
      <c r="D255" s="13"/>
      <c r="E255" s="13"/>
      <c r="F255" s="13"/>
      <c r="G255" s="13"/>
      <c r="H255" s="13"/>
      <c r="I255" s="13"/>
      <c r="J255" s="13"/>
    </row>
    <row r="256" spans="1:10">
      <c r="A256" s="133"/>
      <c r="B256" s="13"/>
      <c r="C256" s="13"/>
      <c r="D256" s="13"/>
      <c r="E256" s="13"/>
      <c r="F256" s="13"/>
      <c r="G256" s="13"/>
      <c r="H256" s="13"/>
      <c r="I256" s="13"/>
      <c r="J256" s="13"/>
    </row>
    <row r="257" spans="1:10">
      <c r="A257" s="133"/>
      <c r="B257" s="13"/>
      <c r="C257" s="13"/>
      <c r="D257" s="13"/>
      <c r="E257" s="13"/>
      <c r="F257" s="13"/>
      <c r="G257" s="13"/>
      <c r="H257" s="13"/>
      <c r="I257" s="13"/>
      <c r="J257" s="13"/>
    </row>
    <row r="258" spans="1:10">
      <c r="A258" s="133"/>
      <c r="B258" s="13"/>
      <c r="C258" s="13"/>
      <c r="D258" s="13"/>
      <c r="E258" s="13"/>
      <c r="F258" s="13"/>
      <c r="G258" s="13"/>
      <c r="H258" s="13"/>
      <c r="I258" s="13"/>
      <c r="J258" s="13"/>
    </row>
    <row r="259" spans="1:10">
      <c r="A259" s="133"/>
      <c r="B259" s="13"/>
      <c r="C259" s="13"/>
      <c r="D259" s="13"/>
      <c r="E259" s="13"/>
      <c r="F259" s="13"/>
      <c r="G259" s="13"/>
      <c r="H259" s="13"/>
      <c r="I259" s="13"/>
      <c r="J259" s="13"/>
    </row>
    <row r="260" spans="1:10">
      <c r="A260" s="133"/>
      <c r="B260" s="13"/>
      <c r="C260" s="13"/>
      <c r="D260" s="13"/>
      <c r="E260" s="13"/>
      <c r="F260" s="13"/>
      <c r="G260" s="13"/>
      <c r="H260" s="13"/>
      <c r="I260" s="13"/>
      <c r="J260" s="13"/>
    </row>
    <row r="261" spans="1:10">
      <c r="A261" s="133"/>
      <c r="B261" s="13"/>
      <c r="C261" s="13"/>
      <c r="D261" s="13"/>
      <c r="E261" s="13"/>
      <c r="F261" s="13"/>
      <c r="G261" s="13"/>
      <c r="H261" s="13"/>
      <c r="I261" s="13"/>
      <c r="J261" s="13"/>
    </row>
    <row r="262" spans="1:10">
      <c r="A262" s="133"/>
      <c r="B262" s="13"/>
      <c r="C262" s="13"/>
      <c r="D262" s="13"/>
      <c r="E262" s="13"/>
      <c r="F262" s="13"/>
      <c r="G262" s="13"/>
      <c r="H262" s="13"/>
      <c r="I262" s="13"/>
      <c r="J262" s="13"/>
    </row>
    <row r="263" spans="1:10">
      <c r="A263" s="133"/>
      <c r="B263" s="13"/>
      <c r="C263" s="13"/>
      <c r="D263" s="13"/>
      <c r="E263" s="13"/>
      <c r="F263" s="13"/>
      <c r="G263" s="13"/>
      <c r="H263" s="13"/>
      <c r="I263" s="13"/>
      <c r="J263" s="13"/>
    </row>
    <row r="264" spans="1:10">
      <c r="A264" s="133"/>
      <c r="B264" s="13"/>
      <c r="C264" s="13"/>
      <c r="D264" s="13"/>
      <c r="E264" s="13"/>
      <c r="F264" s="13"/>
      <c r="G264" s="13"/>
      <c r="H264" s="13"/>
      <c r="I264" s="13"/>
      <c r="J264" s="13"/>
    </row>
    <row r="265" spans="1:10">
      <c r="A265" s="133"/>
      <c r="B265" s="13"/>
      <c r="C265" s="13"/>
      <c r="D265" s="13"/>
      <c r="E265" s="13"/>
      <c r="F265" s="13"/>
      <c r="G265" s="13"/>
      <c r="H265" s="13"/>
      <c r="I265" s="13"/>
      <c r="J265" s="13"/>
    </row>
    <row r="266" spans="1:10">
      <c r="A266" s="133"/>
      <c r="B266" s="13"/>
      <c r="C266" s="13"/>
      <c r="D266" s="13"/>
      <c r="E266" s="13"/>
      <c r="F266" s="13"/>
      <c r="G266" s="13"/>
      <c r="H266" s="13"/>
      <c r="I266" s="13"/>
      <c r="J266" s="13"/>
    </row>
    <row r="267" spans="1:10">
      <c r="A267" s="133"/>
      <c r="B267" s="13"/>
      <c r="C267" s="13"/>
      <c r="D267" s="13"/>
      <c r="E267" s="13"/>
      <c r="F267" s="13"/>
      <c r="G267" s="13"/>
      <c r="H267" s="13"/>
      <c r="I267" s="13"/>
      <c r="J267" s="13"/>
    </row>
    <row r="268" spans="1:10">
      <c r="A268" s="133"/>
      <c r="B268" s="13"/>
      <c r="C268" s="13"/>
      <c r="D268" s="13"/>
      <c r="E268" s="13"/>
      <c r="F268" s="13"/>
      <c r="G268" s="13"/>
      <c r="H268" s="13"/>
      <c r="I268" s="13"/>
      <c r="J268" s="13"/>
    </row>
    <row r="269" spans="1:10">
      <c r="A269" s="133"/>
      <c r="B269" s="13"/>
      <c r="C269" s="13"/>
      <c r="D269" s="13"/>
      <c r="E269" s="13"/>
      <c r="F269" s="13"/>
      <c r="G269" s="13"/>
      <c r="H269" s="13"/>
      <c r="I269" s="13"/>
      <c r="J269" s="13"/>
    </row>
    <row r="270" spans="1:10">
      <c r="A270" s="133"/>
      <c r="B270" s="13"/>
      <c r="C270" s="13"/>
      <c r="D270" s="13"/>
      <c r="E270" s="13"/>
      <c r="F270" s="13"/>
      <c r="G270" s="13"/>
      <c r="H270" s="13"/>
      <c r="I270" s="13"/>
      <c r="J270" s="13"/>
    </row>
    <row r="271" spans="1:10">
      <c r="A271" s="133"/>
      <c r="B271" s="13"/>
      <c r="C271" s="13"/>
      <c r="D271" s="13"/>
      <c r="E271" s="13"/>
      <c r="F271" s="13"/>
      <c r="G271" s="13"/>
      <c r="H271" s="13"/>
      <c r="I271" s="13"/>
      <c r="J271" s="13"/>
    </row>
    <row r="272" spans="1:10">
      <c r="A272" s="133"/>
      <c r="B272" s="13"/>
      <c r="C272" s="13"/>
      <c r="D272" s="13"/>
      <c r="E272" s="13"/>
      <c r="F272" s="13"/>
      <c r="G272" s="13"/>
      <c r="H272" s="13"/>
      <c r="I272" s="13"/>
      <c r="J272" s="13"/>
    </row>
    <row r="273" spans="1:10">
      <c r="A273" s="133"/>
      <c r="B273" s="13"/>
      <c r="C273" s="13"/>
      <c r="D273" s="13"/>
      <c r="E273" s="13"/>
      <c r="F273" s="13"/>
      <c r="G273" s="13"/>
      <c r="H273" s="13"/>
      <c r="I273" s="13"/>
      <c r="J273" s="13"/>
    </row>
    <row r="274" spans="1:10">
      <c r="A274" s="133"/>
      <c r="B274" s="13"/>
      <c r="C274" s="13"/>
      <c r="D274" s="13"/>
      <c r="E274" s="13"/>
      <c r="F274" s="13"/>
      <c r="G274" s="13"/>
      <c r="H274" s="13"/>
      <c r="I274" s="13"/>
      <c r="J274" s="13"/>
    </row>
    <row r="275" spans="1:10">
      <c r="A275" s="133"/>
      <c r="B275" s="13"/>
      <c r="C275" s="13"/>
      <c r="D275" s="13"/>
      <c r="E275" s="13"/>
      <c r="F275" s="13"/>
      <c r="G275" s="13"/>
      <c r="H275" s="13"/>
      <c r="I275" s="13"/>
      <c r="J275" s="13"/>
    </row>
    <row r="276" spans="1:10">
      <c r="A276" s="133"/>
      <c r="B276" s="13"/>
      <c r="C276" s="13"/>
      <c r="D276" s="13"/>
      <c r="E276" s="13"/>
      <c r="F276" s="13"/>
      <c r="G276" s="13"/>
      <c r="H276" s="13"/>
      <c r="I276" s="13"/>
      <c r="J276" s="13"/>
    </row>
    <row r="277" spans="1:10">
      <c r="A277" s="133"/>
      <c r="B277" s="13"/>
      <c r="C277" s="13"/>
      <c r="D277" s="13"/>
      <c r="E277" s="13"/>
      <c r="F277" s="13"/>
      <c r="G277" s="13"/>
      <c r="H277" s="13"/>
      <c r="I277" s="13"/>
      <c r="J277" s="13"/>
    </row>
    <row r="278" spans="1:10">
      <c r="A278" s="133"/>
      <c r="B278" s="13"/>
      <c r="C278" s="13"/>
      <c r="D278" s="13"/>
      <c r="E278" s="13"/>
      <c r="F278" s="13"/>
      <c r="G278" s="13"/>
      <c r="H278" s="13"/>
      <c r="I278" s="13"/>
      <c r="J278" s="13"/>
    </row>
    <row r="279" spans="1:10">
      <c r="A279" s="133"/>
      <c r="B279" s="13"/>
      <c r="C279" s="13"/>
      <c r="D279" s="13"/>
      <c r="E279" s="13"/>
      <c r="F279" s="13"/>
      <c r="G279" s="13"/>
      <c r="H279" s="13"/>
      <c r="I279" s="13"/>
      <c r="J279" s="13"/>
    </row>
    <row r="280" spans="1:10">
      <c r="A280" s="133"/>
      <c r="B280" s="13"/>
      <c r="C280" s="13"/>
      <c r="D280" s="13"/>
      <c r="E280" s="13"/>
      <c r="F280" s="13"/>
      <c r="G280" s="13"/>
      <c r="H280" s="13"/>
      <c r="I280" s="13"/>
      <c r="J280" s="13"/>
    </row>
    <row r="281" spans="1:10">
      <c r="A281" s="133"/>
      <c r="B281" s="13"/>
      <c r="C281" s="13"/>
      <c r="D281" s="13"/>
      <c r="E281" s="13"/>
      <c r="F281" s="13"/>
      <c r="G281" s="13"/>
      <c r="H281" s="13"/>
      <c r="I281" s="13"/>
      <c r="J281" s="13"/>
    </row>
    <row r="282" spans="1:10">
      <c r="A282" s="133"/>
      <c r="B282" s="13"/>
      <c r="C282" s="13"/>
      <c r="D282" s="13"/>
      <c r="E282" s="13"/>
      <c r="F282" s="13"/>
      <c r="G282" s="13"/>
      <c r="H282" s="13"/>
      <c r="I282" s="13"/>
      <c r="J282" s="13"/>
    </row>
    <row r="283" spans="1:10">
      <c r="A283" s="133"/>
      <c r="B283" s="13"/>
      <c r="C283" s="13"/>
      <c r="D283" s="13"/>
      <c r="E283" s="13"/>
      <c r="F283" s="13"/>
      <c r="G283" s="13"/>
      <c r="H283" s="13"/>
      <c r="I283" s="13"/>
      <c r="J283" s="13"/>
    </row>
    <row r="284" spans="1:10">
      <c r="A284" s="133"/>
      <c r="B284" s="13"/>
      <c r="C284" s="13"/>
      <c r="D284" s="13"/>
      <c r="E284" s="13"/>
      <c r="F284" s="13"/>
      <c r="G284" s="13"/>
      <c r="H284" s="13"/>
      <c r="I284" s="13"/>
      <c r="J284" s="13"/>
    </row>
    <row r="285" spans="1:10">
      <c r="A285" s="133"/>
      <c r="B285" s="13"/>
      <c r="C285" s="13"/>
      <c r="D285" s="13"/>
      <c r="E285" s="13"/>
      <c r="F285" s="13"/>
      <c r="G285" s="13"/>
      <c r="H285" s="13"/>
      <c r="I285" s="13"/>
      <c r="J285" s="13"/>
    </row>
    <row r="286" spans="1:10">
      <c r="A286" s="133"/>
      <c r="B286" s="13"/>
      <c r="C286" s="13"/>
      <c r="D286" s="13"/>
      <c r="E286" s="13"/>
      <c r="F286" s="13"/>
      <c r="G286" s="13"/>
      <c r="H286" s="13"/>
      <c r="I286" s="13"/>
      <c r="J286" s="13"/>
    </row>
    <row r="287" spans="1:10">
      <c r="A287" s="133"/>
      <c r="B287" s="13"/>
      <c r="C287" s="13"/>
      <c r="D287" s="13"/>
      <c r="E287" s="13"/>
      <c r="F287" s="13"/>
      <c r="G287" s="13"/>
      <c r="H287" s="13"/>
      <c r="I287" s="13"/>
      <c r="J287" s="13"/>
    </row>
    <row r="288" spans="1:10">
      <c r="A288" s="133"/>
      <c r="B288" s="13"/>
      <c r="C288" s="13"/>
      <c r="D288" s="13"/>
      <c r="E288" s="13"/>
      <c r="F288" s="13"/>
      <c r="G288" s="13"/>
      <c r="H288" s="13"/>
      <c r="I288" s="13"/>
      <c r="J288" s="13"/>
    </row>
    <row r="289" spans="1:10">
      <c r="A289" s="133"/>
      <c r="B289" s="13"/>
      <c r="C289" s="13"/>
      <c r="D289" s="13"/>
      <c r="E289" s="13"/>
      <c r="F289" s="13"/>
      <c r="G289" s="13"/>
      <c r="H289" s="13"/>
      <c r="I289" s="13"/>
      <c r="J289" s="13"/>
    </row>
    <row r="290" spans="1:10">
      <c r="A290" s="133"/>
      <c r="B290" s="13"/>
      <c r="C290" s="13"/>
      <c r="D290" s="13"/>
      <c r="E290" s="13"/>
      <c r="F290" s="13"/>
      <c r="G290" s="13"/>
      <c r="H290" s="13"/>
      <c r="I290" s="13"/>
      <c r="J290" s="13"/>
    </row>
    <row r="291" spans="1:10">
      <c r="A291" s="133"/>
      <c r="B291" s="13"/>
      <c r="C291" s="13"/>
      <c r="D291" s="13"/>
      <c r="E291" s="13"/>
      <c r="F291" s="13"/>
      <c r="G291" s="13"/>
      <c r="H291" s="13"/>
      <c r="I291" s="13"/>
      <c r="J291" s="13"/>
    </row>
    <row r="292" spans="1:10">
      <c r="A292" s="133"/>
      <c r="B292" s="13"/>
      <c r="C292" s="13"/>
      <c r="D292" s="13"/>
      <c r="E292" s="13"/>
      <c r="F292" s="13"/>
      <c r="G292" s="13"/>
      <c r="H292" s="13"/>
      <c r="I292" s="13"/>
      <c r="J292" s="13"/>
    </row>
    <row r="293" spans="1:10">
      <c r="A293" s="133"/>
      <c r="B293" s="13"/>
      <c r="C293" s="13"/>
      <c r="D293" s="13"/>
      <c r="E293" s="13"/>
      <c r="F293" s="13"/>
      <c r="G293" s="13"/>
      <c r="H293" s="13"/>
      <c r="I293" s="13"/>
      <c r="J293" s="13"/>
    </row>
    <row r="294" spans="1:10">
      <c r="A294" s="133"/>
      <c r="B294" s="13"/>
      <c r="C294" s="13"/>
      <c r="D294" s="13"/>
      <c r="E294" s="13"/>
      <c r="F294" s="13"/>
      <c r="G294" s="13"/>
      <c r="H294" s="13"/>
      <c r="I294" s="13"/>
      <c r="J294" s="13"/>
    </row>
    <row r="295" spans="1:10">
      <c r="A295" s="133"/>
      <c r="B295" s="13"/>
      <c r="C295" s="13"/>
      <c r="D295" s="13"/>
      <c r="E295" s="13"/>
      <c r="F295" s="13"/>
      <c r="G295" s="13"/>
      <c r="H295" s="13"/>
      <c r="I295" s="13"/>
      <c r="J295" s="13"/>
    </row>
    <row r="296" spans="1:10">
      <c r="A296" s="133"/>
      <c r="B296" s="13"/>
      <c r="C296" s="13"/>
      <c r="D296" s="13"/>
      <c r="E296" s="13"/>
      <c r="F296" s="13"/>
      <c r="G296" s="13"/>
      <c r="H296" s="13"/>
      <c r="I296" s="13"/>
      <c r="J296" s="13"/>
    </row>
    <row r="297" spans="1:10">
      <c r="A297" s="133"/>
      <c r="B297" s="13"/>
      <c r="C297" s="13"/>
      <c r="D297" s="13"/>
      <c r="E297" s="13"/>
      <c r="F297" s="13"/>
      <c r="G297" s="13"/>
      <c r="H297" s="13"/>
      <c r="I297" s="13"/>
      <c r="J297" s="13"/>
    </row>
    <row r="298" spans="1:10">
      <c r="A298" s="133"/>
      <c r="B298" s="13"/>
      <c r="C298" s="13"/>
      <c r="D298" s="13"/>
      <c r="E298" s="13"/>
      <c r="F298" s="13"/>
      <c r="G298" s="13"/>
      <c r="H298" s="13"/>
      <c r="I298" s="13"/>
      <c r="J298" s="13"/>
    </row>
    <row r="299" spans="1:10">
      <c r="A299" s="133"/>
      <c r="B299" s="13"/>
      <c r="C299" s="13"/>
      <c r="D299" s="13"/>
      <c r="E299" s="13"/>
      <c r="F299" s="13"/>
      <c r="G299" s="13"/>
      <c r="H299" s="13"/>
      <c r="I299" s="13"/>
      <c r="J299" s="13"/>
    </row>
    <row r="300" spans="1:10">
      <c r="A300" s="133"/>
      <c r="B300" s="13"/>
      <c r="C300" s="13"/>
      <c r="D300" s="13"/>
      <c r="E300" s="13"/>
      <c r="F300" s="13"/>
      <c r="G300" s="13"/>
      <c r="H300" s="13"/>
      <c r="I300" s="13"/>
      <c r="J300" s="13"/>
    </row>
    <row r="301" spans="1:10">
      <c r="A301" s="133"/>
      <c r="B301" s="13"/>
      <c r="C301" s="13"/>
      <c r="D301" s="13"/>
      <c r="E301" s="13"/>
      <c r="F301" s="13"/>
      <c r="G301" s="13"/>
      <c r="H301" s="13"/>
      <c r="I301" s="13"/>
      <c r="J301" s="13"/>
    </row>
    <row r="302" spans="1:10">
      <c r="A302" s="133"/>
      <c r="B302" s="13"/>
      <c r="C302" s="13"/>
      <c r="D302" s="13"/>
      <c r="E302" s="13"/>
      <c r="F302" s="13"/>
      <c r="G302" s="13"/>
      <c r="H302" s="13"/>
      <c r="I302" s="13"/>
      <c r="J302" s="13"/>
    </row>
    <row r="303" spans="1:10">
      <c r="A303" s="133"/>
      <c r="B303" s="13"/>
      <c r="C303" s="13"/>
      <c r="D303" s="13"/>
      <c r="E303" s="13"/>
      <c r="F303" s="13"/>
      <c r="G303" s="13"/>
      <c r="H303" s="13"/>
      <c r="I303" s="13"/>
      <c r="J303" s="13"/>
    </row>
    <row r="304" spans="1:10">
      <c r="A304" s="133"/>
      <c r="B304" s="13"/>
      <c r="C304" s="13"/>
      <c r="D304" s="13"/>
      <c r="E304" s="13"/>
      <c r="F304" s="13"/>
      <c r="G304" s="13"/>
      <c r="H304" s="13"/>
      <c r="I304" s="13"/>
      <c r="J304" s="13"/>
    </row>
    <row r="305" spans="1:10">
      <c r="A305" s="133"/>
      <c r="B305" s="13"/>
      <c r="C305" s="13"/>
      <c r="D305" s="13"/>
      <c r="E305" s="13"/>
      <c r="F305" s="13"/>
      <c r="G305" s="13"/>
      <c r="H305" s="13"/>
      <c r="I305" s="13"/>
      <c r="J305" s="13"/>
    </row>
    <row r="306" spans="1:10">
      <c r="A306" s="133"/>
      <c r="B306" s="13"/>
      <c r="C306" s="13"/>
      <c r="D306" s="13"/>
      <c r="E306" s="13"/>
      <c r="F306" s="13"/>
      <c r="G306" s="13"/>
      <c r="H306" s="13"/>
      <c r="I306" s="13"/>
      <c r="J306" s="13"/>
    </row>
    <row r="307" spans="1:10">
      <c r="A307" s="133"/>
      <c r="B307" s="13"/>
      <c r="C307" s="13"/>
      <c r="D307" s="13"/>
      <c r="E307" s="13"/>
      <c r="F307" s="13"/>
      <c r="G307" s="13"/>
      <c r="H307" s="13"/>
      <c r="I307" s="13"/>
      <c r="J307" s="13"/>
    </row>
    <row r="308" spans="1:10">
      <c r="A308" s="133"/>
      <c r="B308" s="13"/>
      <c r="C308" s="13"/>
      <c r="D308" s="13"/>
      <c r="E308" s="13"/>
      <c r="F308" s="13"/>
      <c r="G308" s="13"/>
      <c r="H308" s="13"/>
      <c r="I308" s="13"/>
      <c r="J308" s="13"/>
    </row>
    <row r="309" spans="1:10">
      <c r="A309" s="133"/>
      <c r="B309" s="13"/>
      <c r="C309" s="13"/>
      <c r="D309" s="13"/>
      <c r="E309" s="13"/>
      <c r="F309" s="13"/>
      <c r="G309" s="13"/>
      <c r="H309" s="13"/>
      <c r="I309" s="13"/>
      <c r="J309" s="13"/>
    </row>
    <row r="310" spans="1:10">
      <c r="A310" s="133"/>
      <c r="B310" s="13"/>
      <c r="C310" s="13"/>
      <c r="D310" s="13"/>
      <c r="E310" s="13"/>
      <c r="F310" s="13"/>
      <c r="G310" s="13"/>
      <c r="H310" s="13"/>
      <c r="I310" s="13"/>
      <c r="J310" s="13"/>
    </row>
    <row r="311" spans="1:10">
      <c r="A311" s="133"/>
      <c r="B311" s="13"/>
      <c r="C311" s="13"/>
      <c r="D311" s="13"/>
      <c r="E311" s="13"/>
      <c r="F311" s="13"/>
      <c r="G311" s="13"/>
      <c r="H311" s="13"/>
      <c r="I311" s="13"/>
      <c r="J311" s="13"/>
    </row>
    <row r="312" spans="1:10">
      <c r="A312" s="133"/>
      <c r="B312" s="13"/>
      <c r="C312" s="13"/>
      <c r="D312" s="13"/>
      <c r="E312" s="13"/>
      <c r="F312" s="13"/>
      <c r="G312" s="13"/>
      <c r="H312" s="13"/>
      <c r="I312" s="13"/>
      <c r="J312" s="13"/>
    </row>
    <row r="313" spans="1:10">
      <c r="A313" s="133"/>
      <c r="B313" s="13"/>
      <c r="C313" s="13"/>
      <c r="D313" s="13"/>
      <c r="E313" s="13"/>
      <c r="F313" s="13"/>
      <c r="G313" s="13"/>
      <c r="H313" s="13"/>
      <c r="I313" s="13"/>
      <c r="J313" s="13"/>
    </row>
    <row r="314" spans="1:10">
      <c r="A314" s="133"/>
      <c r="B314" s="13"/>
      <c r="C314" s="13"/>
      <c r="D314" s="13"/>
      <c r="E314" s="13"/>
      <c r="F314" s="13"/>
      <c r="G314" s="13"/>
      <c r="H314" s="13"/>
      <c r="I314" s="13"/>
      <c r="J314" s="13"/>
    </row>
    <row r="315" spans="1:10">
      <c r="A315" s="133"/>
      <c r="B315" s="13"/>
      <c r="C315" s="13"/>
      <c r="D315" s="13"/>
      <c r="E315" s="13"/>
      <c r="F315" s="13"/>
      <c r="G315" s="13"/>
      <c r="H315" s="13"/>
      <c r="I315" s="13"/>
      <c r="J315" s="13"/>
    </row>
    <row r="316" spans="1:10">
      <c r="A316" s="133"/>
      <c r="B316" s="13"/>
      <c r="C316" s="13"/>
      <c r="D316" s="13"/>
      <c r="E316" s="13"/>
      <c r="F316" s="13"/>
      <c r="G316" s="13"/>
      <c r="H316" s="13"/>
      <c r="I316" s="13"/>
      <c r="J316" s="13"/>
    </row>
    <row r="317" spans="1:10">
      <c r="A317" s="133"/>
      <c r="B317" s="13"/>
      <c r="C317" s="13"/>
      <c r="D317" s="13"/>
      <c r="E317" s="13"/>
      <c r="F317" s="13"/>
      <c r="G317" s="13"/>
      <c r="H317" s="13"/>
      <c r="I317" s="13"/>
      <c r="J317" s="13"/>
    </row>
    <row r="318" spans="1:10">
      <c r="A318" s="133"/>
      <c r="B318" s="13"/>
      <c r="C318" s="13"/>
      <c r="D318" s="13"/>
      <c r="E318" s="13"/>
      <c r="F318" s="13"/>
      <c r="G318" s="13"/>
      <c r="H318" s="13"/>
      <c r="I318" s="13"/>
      <c r="J318" s="13"/>
    </row>
    <row r="319" spans="1:10">
      <c r="A319" s="133"/>
      <c r="B319" s="13"/>
      <c r="C319" s="13"/>
      <c r="D319" s="13"/>
      <c r="E319" s="13"/>
      <c r="F319" s="13"/>
      <c r="G319" s="13"/>
      <c r="H319" s="13"/>
      <c r="I319" s="13"/>
      <c r="J319" s="13"/>
    </row>
    <row r="320" spans="1:10">
      <c r="A320" s="133"/>
      <c r="B320" s="13"/>
      <c r="C320" s="13"/>
      <c r="D320" s="13"/>
      <c r="E320" s="13"/>
      <c r="F320" s="13"/>
      <c r="G320" s="13"/>
      <c r="H320" s="13"/>
      <c r="I320" s="13"/>
      <c r="J320" s="13"/>
    </row>
    <row r="321" spans="1:10">
      <c r="A321" s="133"/>
      <c r="B321" s="13"/>
      <c r="C321" s="13"/>
      <c r="D321" s="13"/>
      <c r="E321" s="13"/>
      <c r="F321" s="13"/>
      <c r="G321" s="13"/>
      <c r="H321" s="13"/>
      <c r="I321" s="13"/>
      <c r="J321" s="13"/>
    </row>
    <row r="322" spans="1:10">
      <c r="A322" s="133"/>
      <c r="B322" s="13"/>
      <c r="C322" s="13"/>
      <c r="D322" s="13"/>
      <c r="E322" s="13"/>
      <c r="F322" s="13"/>
      <c r="G322" s="13"/>
      <c r="H322" s="13"/>
      <c r="I322" s="13"/>
      <c r="J322" s="13"/>
    </row>
    <row r="323" spans="1:10">
      <c r="A323" s="133"/>
      <c r="B323" s="13"/>
      <c r="C323" s="13"/>
      <c r="D323" s="13"/>
      <c r="E323" s="13"/>
      <c r="F323" s="13"/>
      <c r="G323" s="13"/>
      <c r="H323" s="13"/>
      <c r="I323" s="13"/>
      <c r="J323" s="13"/>
    </row>
    <row r="324" spans="1:10">
      <c r="A324" s="133"/>
      <c r="B324" s="13"/>
      <c r="C324" s="13"/>
      <c r="D324" s="13"/>
      <c r="E324" s="13"/>
      <c r="F324" s="13"/>
      <c r="G324" s="13"/>
      <c r="H324" s="13"/>
      <c r="I324" s="13"/>
      <c r="J324" s="13"/>
    </row>
    <row r="325" spans="1:10">
      <c r="A325" s="133"/>
      <c r="B325" s="13"/>
      <c r="C325" s="13"/>
      <c r="D325" s="13"/>
      <c r="E325" s="13"/>
      <c r="F325" s="13"/>
      <c r="G325" s="13"/>
      <c r="H325" s="13"/>
      <c r="I325" s="13"/>
      <c r="J325" s="13"/>
    </row>
    <row r="326" spans="1:10">
      <c r="A326" s="133"/>
      <c r="B326" s="13"/>
      <c r="C326" s="13"/>
      <c r="D326" s="13"/>
      <c r="E326" s="13"/>
      <c r="F326" s="13"/>
      <c r="G326" s="13"/>
      <c r="H326" s="13"/>
      <c r="I326" s="13"/>
      <c r="J326" s="13"/>
    </row>
    <row r="327" spans="1:10">
      <c r="A327" s="133"/>
      <c r="B327" s="13"/>
      <c r="C327" s="13"/>
      <c r="D327" s="13"/>
      <c r="E327" s="13"/>
      <c r="F327" s="13"/>
      <c r="G327" s="13"/>
      <c r="H327" s="13"/>
      <c r="I327" s="13"/>
      <c r="J327" s="13"/>
    </row>
    <row r="328" spans="1:10">
      <c r="A328" s="133"/>
      <c r="B328" s="13"/>
      <c r="C328" s="13"/>
      <c r="D328" s="13"/>
      <c r="E328" s="13"/>
      <c r="F328" s="13"/>
      <c r="G328" s="13"/>
      <c r="H328" s="13"/>
      <c r="I328" s="13"/>
      <c r="J328" s="13"/>
    </row>
    <row r="329" spans="1:10">
      <c r="A329" s="133"/>
      <c r="B329" s="13"/>
      <c r="C329" s="13"/>
      <c r="D329" s="13"/>
      <c r="E329" s="13"/>
      <c r="F329" s="13"/>
      <c r="G329" s="13"/>
      <c r="H329" s="13"/>
      <c r="I329" s="13"/>
      <c r="J329" s="13"/>
    </row>
    <row r="330" spans="1:10">
      <c r="A330" s="133"/>
      <c r="B330" s="13"/>
      <c r="C330" s="13"/>
      <c r="D330" s="13"/>
      <c r="E330" s="13"/>
      <c r="F330" s="13"/>
      <c r="G330" s="13"/>
      <c r="H330" s="13"/>
      <c r="I330" s="13"/>
      <c r="J330" s="13"/>
    </row>
    <row r="331" spans="1:10">
      <c r="A331" s="133"/>
      <c r="B331" s="13"/>
      <c r="C331" s="13"/>
      <c r="D331" s="13"/>
      <c r="E331" s="13"/>
      <c r="F331" s="13"/>
      <c r="G331" s="13"/>
      <c r="H331" s="13"/>
      <c r="I331" s="13"/>
      <c r="J331" s="13"/>
    </row>
    <row r="332" spans="1:10">
      <c r="A332" s="133"/>
      <c r="B332" s="13"/>
      <c r="C332" s="13"/>
      <c r="D332" s="13"/>
      <c r="E332" s="13"/>
      <c r="F332" s="13"/>
      <c r="G332" s="13"/>
      <c r="H332" s="13"/>
      <c r="I332" s="13"/>
      <c r="J332" s="13"/>
    </row>
    <row r="333" spans="1:10">
      <c r="A333" s="133"/>
      <c r="B333" s="13"/>
      <c r="C333" s="13"/>
      <c r="D333" s="13"/>
      <c r="E333" s="13"/>
      <c r="F333" s="13"/>
      <c r="G333" s="13"/>
      <c r="H333" s="13"/>
      <c r="I333" s="13"/>
      <c r="J333" s="13"/>
    </row>
    <row r="334" spans="1:10">
      <c r="A334" s="133"/>
      <c r="B334" s="13"/>
      <c r="C334" s="13"/>
      <c r="D334" s="13"/>
      <c r="E334" s="13"/>
      <c r="F334" s="13"/>
      <c r="G334" s="13"/>
      <c r="H334" s="13"/>
      <c r="I334" s="13"/>
      <c r="J334" s="13"/>
    </row>
    <row r="335" spans="1:10">
      <c r="A335" s="133"/>
      <c r="B335" s="13"/>
      <c r="C335" s="13"/>
      <c r="D335" s="13"/>
      <c r="E335" s="13"/>
      <c r="F335" s="13"/>
      <c r="G335" s="13"/>
      <c r="H335" s="13"/>
      <c r="I335" s="13"/>
      <c r="J335" s="13"/>
    </row>
    <row r="336" spans="1:10">
      <c r="A336" s="133"/>
      <c r="B336" s="13"/>
      <c r="C336" s="13"/>
      <c r="D336" s="13"/>
      <c r="E336" s="13"/>
      <c r="F336" s="13"/>
      <c r="G336" s="13"/>
      <c r="H336" s="13"/>
      <c r="I336" s="13"/>
      <c r="J336" s="13"/>
    </row>
    <row r="337" spans="1:10">
      <c r="A337" s="133"/>
      <c r="B337" s="13"/>
      <c r="C337" s="13"/>
      <c r="D337" s="13"/>
      <c r="E337" s="13"/>
      <c r="F337" s="13"/>
      <c r="G337" s="13"/>
      <c r="H337" s="13"/>
      <c r="I337" s="13"/>
      <c r="J337" s="13"/>
    </row>
    <row r="338" spans="1:10">
      <c r="A338" s="133"/>
      <c r="B338" s="13"/>
      <c r="C338" s="13"/>
      <c r="D338" s="13"/>
      <c r="E338" s="13"/>
      <c r="F338" s="13"/>
      <c r="G338" s="13"/>
      <c r="H338" s="13"/>
      <c r="I338" s="13"/>
      <c r="J338" s="13"/>
    </row>
    <row r="339" spans="1:10">
      <c r="A339" s="133"/>
      <c r="B339" s="13"/>
      <c r="C339" s="13"/>
      <c r="D339" s="13"/>
      <c r="E339" s="13"/>
      <c r="F339" s="13"/>
      <c r="G339" s="13"/>
      <c r="H339" s="13"/>
      <c r="I339" s="13"/>
      <c r="J339" s="13"/>
    </row>
    <row r="340" spans="1:10">
      <c r="A340" s="133"/>
      <c r="B340" s="13"/>
      <c r="C340" s="13"/>
      <c r="D340" s="13"/>
      <c r="E340" s="13"/>
      <c r="F340" s="13"/>
      <c r="G340" s="13"/>
      <c r="H340" s="13"/>
      <c r="I340" s="13"/>
      <c r="J340" s="13"/>
    </row>
    <row r="341" spans="1:10">
      <c r="A341" s="133"/>
      <c r="B341" s="13"/>
      <c r="C341" s="13"/>
      <c r="D341" s="13"/>
      <c r="E341" s="13"/>
      <c r="F341" s="13"/>
      <c r="G341" s="13"/>
      <c r="H341" s="13"/>
      <c r="I341" s="13"/>
      <c r="J341" s="13"/>
    </row>
    <row r="342" spans="1:10">
      <c r="A342" s="133"/>
      <c r="B342" s="13"/>
      <c r="C342" s="13"/>
      <c r="D342" s="13"/>
      <c r="E342" s="13"/>
      <c r="F342" s="13"/>
      <c r="G342" s="13"/>
      <c r="H342" s="13"/>
      <c r="I342" s="13"/>
      <c r="J342" s="13"/>
    </row>
    <row r="343" spans="1:10">
      <c r="A343" s="133"/>
      <c r="B343" s="13"/>
      <c r="C343" s="13"/>
      <c r="D343" s="13"/>
      <c r="E343" s="13"/>
      <c r="F343" s="13"/>
      <c r="G343" s="13"/>
      <c r="H343" s="13"/>
      <c r="I343" s="13"/>
      <c r="J343" s="13"/>
    </row>
    <row r="344" spans="1:10">
      <c r="A344" s="133"/>
      <c r="B344" s="13"/>
      <c r="C344" s="13"/>
      <c r="D344" s="13"/>
      <c r="E344" s="13"/>
      <c r="F344" s="13"/>
      <c r="G344" s="13"/>
      <c r="H344" s="13"/>
      <c r="I344" s="13"/>
      <c r="J344" s="13"/>
    </row>
    <row r="345" spans="1:10">
      <c r="A345" s="133"/>
      <c r="B345" s="13"/>
      <c r="C345" s="13"/>
      <c r="D345" s="13"/>
      <c r="E345" s="13"/>
      <c r="F345" s="13"/>
      <c r="G345" s="13"/>
      <c r="H345" s="13"/>
      <c r="I345" s="13"/>
      <c r="J345" s="13"/>
    </row>
    <row r="346" spans="1:10">
      <c r="A346" s="133"/>
      <c r="B346" s="13"/>
      <c r="C346" s="13"/>
      <c r="D346" s="13"/>
      <c r="E346" s="13"/>
      <c r="F346" s="13"/>
      <c r="G346" s="13"/>
      <c r="H346" s="13"/>
      <c r="I346" s="13"/>
      <c r="J346" s="13"/>
    </row>
    <row r="347" spans="1:10">
      <c r="A347" s="133"/>
      <c r="B347" s="13"/>
      <c r="C347" s="13"/>
      <c r="D347" s="13"/>
      <c r="E347" s="13"/>
      <c r="F347" s="13"/>
      <c r="G347" s="13"/>
      <c r="H347" s="13"/>
      <c r="I347" s="13"/>
      <c r="J347" s="13"/>
    </row>
    <row r="348" spans="1:10">
      <c r="A348" s="133"/>
      <c r="B348" s="13"/>
      <c r="C348" s="13"/>
      <c r="D348" s="13"/>
      <c r="E348" s="13"/>
      <c r="F348" s="13"/>
      <c r="G348" s="13"/>
      <c r="H348" s="13"/>
      <c r="I348" s="13"/>
      <c r="J348" s="13"/>
    </row>
    <row r="349" spans="1:10">
      <c r="A349" s="133"/>
      <c r="B349" s="13"/>
      <c r="C349" s="13"/>
      <c r="D349" s="13"/>
      <c r="E349" s="13"/>
      <c r="F349" s="13"/>
      <c r="G349" s="13"/>
      <c r="H349" s="13"/>
      <c r="I349" s="13"/>
      <c r="J349" s="13"/>
    </row>
    <row r="350" spans="1:10">
      <c r="A350" s="133"/>
      <c r="B350" s="13"/>
      <c r="C350" s="13"/>
      <c r="D350" s="13"/>
      <c r="E350" s="13"/>
      <c r="F350" s="13"/>
      <c r="G350" s="13"/>
      <c r="H350" s="13"/>
      <c r="I350" s="13"/>
      <c r="J350" s="13"/>
    </row>
    <row r="351" spans="1:10">
      <c r="A351" s="133"/>
      <c r="B351" s="13"/>
      <c r="C351" s="13"/>
      <c r="D351" s="13"/>
      <c r="E351" s="13"/>
      <c r="F351" s="13"/>
      <c r="G351" s="13"/>
      <c r="H351" s="13"/>
      <c r="I351" s="13"/>
      <c r="J351" s="13"/>
    </row>
    <row r="352" spans="1:10">
      <c r="A352" s="133"/>
      <c r="B352" s="13"/>
      <c r="C352" s="13"/>
      <c r="D352" s="13"/>
      <c r="E352" s="13"/>
      <c r="F352" s="13"/>
      <c r="G352" s="13"/>
      <c r="H352" s="13"/>
      <c r="I352" s="13"/>
      <c r="J352" s="13"/>
    </row>
    <row r="353" spans="1:10">
      <c r="A353" s="133"/>
      <c r="B353" s="13"/>
      <c r="C353" s="13"/>
      <c r="D353" s="13"/>
      <c r="E353" s="13"/>
      <c r="F353" s="13"/>
      <c r="G353" s="13"/>
      <c r="H353" s="13"/>
      <c r="I353" s="13"/>
      <c r="J353" s="13"/>
    </row>
    <row r="354" spans="1:10">
      <c r="A354" s="133"/>
      <c r="B354" s="13"/>
      <c r="C354" s="13"/>
      <c r="D354" s="13"/>
      <c r="E354" s="13"/>
      <c r="F354" s="13"/>
      <c r="G354" s="13"/>
      <c r="H354" s="13"/>
      <c r="I354" s="13"/>
      <c r="J354" s="13"/>
    </row>
    <row r="355" spans="1:10">
      <c r="A355" s="133"/>
      <c r="B355" s="13"/>
      <c r="C355" s="13"/>
      <c r="D355" s="13"/>
      <c r="E355" s="13"/>
      <c r="F355" s="13"/>
      <c r="G355" s="13"/>
      <c r="H355" s="13"/>
      <c r="I355" s="13"/>
      <c r="J355" s="13"/>
    </row>
    <row r="356" spans="1:10">
      <c r="A356" s="133"/>
      <c r="B356" s="13"/>
      <c r="C356" s="13"/>
      <c r="D356" s="13"/>
      <c r="E356" s="13"/>
      <c r="F356" s="13"/>
      <c r="G356" s="13"/>
      <c r="H356" s="13"/>
      <c r="I356" s="13"/>
      <c r="J356" s="13"/>
    </row>
    <row r="357" spans="1:10">
      <c r="A357" s="133"/>
      <c r="B357" s="13"/>
      <c r="C357" s="13"/>
      <c r="D357" s="13"/>
      <c r="E357" s="13"/>
      <c r="F357" s="13"/>
      <c r="G357" s="13"/>
      <c r="H357" s="13"/>
      <c r="I357" s="13"/>
      <c r="J357" s="13"/>
    </row>
    <row r="358" spans="1:10">
      <c r="A358" s="133"/>
      <c r="B358" s="13"/>
      <c r="C358" s="13"/>
      <c r="D358" s="13"/>
      <c r="E358" s="13"/>
      <c r="F358" s="13"/>
      <c r="G358" s="13"/>
      <c r="H358" s="13"/>
      <c r="I358" s="13"/>
      <c r="J358" s="13"/>
    </row>
    <row r="359" spans="1:10">
      <c r="A359" s="133"/>
      <c r="B359" s="13"/>
      <c r="C359" s="13"/>
      <c r="D359" s="13"/>
      <c r="E359" s="13"/>
      <c r="F359" s="13"/>
      <c r="G359" s="13"/>
      <c r="H359" s="13"/>
      <c r="I359" s="13"/>
      <c r="J359" s="13"/>
    </row>
    <row r="360" spans="1:10">
      <c r="A360" s="133"/>
      <c r="B360" s="13"/>
      <c r="C360" s="13"/>
      <c r="D360" s="13"/>
      <c r="E360" s="13"/>
      <c r="F360" s="13"/>
      <c r="G360" s="13"/>
      <c r="H360" s="13"/>
      <c r="I360" s="13"/>
      <c r="J360" s="13"/>
    </row>
    <row r="361" spans="1:10">
      <c r="A361" s="133"/>
      <c r="B361" s="13"/>
      <c r="C361" s="13"/>
      <c r="D361" s="13"/>
      <c r="E361" s="13"/>
      <c r="F361" s="13"/>
      <c r="G361" s="13"/>
      <c r="H361" s="13"/>
      <c r="I361" s="13"/>
      <c r="J361" s="13"/>
    </row>
    <row r="362" spans="1:10">
      <c r="A362" s="133"/>
      <c r="B362" s="13"/>
      <c r="C362" s="13"/>
      <c r="D362" s="13"/>
      <c r="E362" s="13"/>
      <c r="F362" s="13"/>
      <c r="G362" s="13"/>
      <c r="H362" s="13"/>
      <c r="I362" s="13"/>
      <c r="J362" s="13"/>
    </row>
    <row r="363" spans="1:10">
      <c r="A363" s="133"/>
      <c r="B363" s="13"/>
      <c r="C363" s="13"/>
      <c r="D363" s="13"/>
      <c r="E363" s="13"/>
      <c r="F363" s="13"/>
      <c r="G363" s="13"/>
      <c r="H363" s="13"/>
      <c r="I363" s="13"/>
      <c r="J363" s="13"/>
    </row>
    <row r="364" spans="1:10">
      <c r="A364" s="133"/>
      <c r="B364" s="13"/>
      <c r="C364" s="13"/>
      <c r="D364" s="13"/>
      <c r="E364" s="13"/>
      <c r="F364" s="13"/>
      <c r="G364" s="13"/>
      <c r="H364" s="13"/>
      <c r="I364" s="13"/>
      <c r="J364" s="13"/>
    </row>
    <row r="365" spans="1:10">
      <c r="A365" s="133"/>
      <c r="B365" s="13"/>
      <c r="C365" s="13"/>
      <c r="D365" s="13"/>
      <c r="E365" s="13"/>
      <c r="F365" s="13"/>
      <c r="G365" s="13"/>
      <c r="H365" s="13"/>
      <c r="I365" s="13"/>
      <c r="J365" s="13"/>
    </row>
    <row r="366" spans="1:10">
      <c r="A366" s="133"/>
      <c r="B366" s="13"/>
      <c r="C366" s="13"/>
      <c r="D366" s="13"/>
      <c r="E366" s="13"/>
      <c r="F366" s="13"/>
      <c r="G366" s="13"/>
      <c r="H366" s="13"/>
      <c r="I366" s="13"/>
      <c r="J366" s="13"/>
    </row>
    <row r="367" spans="1:10">
      <c r="A367" s="133"/>
      <c r="B367" s="13"/>
      <c r="C367" s="13"/>
      <c r="D367" s="13"/>
      <c r="E367" s="13"/>
      <c r="F367" s="13"/>
      <c r="G367" s="13"/>
      <c r="H367" s="13"/>
      <c r="I367" s="13"/>
      <c r="J367" s="13"/>
    </row>
    <row r="368" spans="1:10">
      <c r="A368" s="133"/>
      <c r="B368" s="13"/>
      <c r="C368" s="13"/>
      <c r="D368" s="13"/>
      <c r="E368" s="13"/>
      <c r="F368" s="13"/>
      <c r="G368" s="13"/>
      <c r="H368" s="13"/>
      <c r="I368" s="13"/>
      <c r="J368" s="13"/>
    </row>
    <row r="369" spans="1:10">
      <c r="A369" s="133"/>
      <c r="B369" s="13"/>
      <c r="C369" s="13"/>
      <c r="D369" s="13"/>
      <c r="E369" s="13"/>
      <c r="F369" s="13"/>
      <c r="G369" s="13"/>
      <c r="H369" s="13"/>
      <c r="I369" s="13"/>
      <c r="J369" s="13"/>
    </row>
    <row r="370" spans="1:10">
      <c r="A370" s="133"/>
      <c r="B370" s="13"/>
      <c r="C370" s="13"/>
      <c r="D370" s="13"/>
      <c r="E370" s="13"/>
      <c r="F370" s="13"/>
      <c r="G370" s="13"/>
      <c r="H370" s="13"/>
      <c r="I370" s="13"/>
      <c r="J370" s="13"/>
    </row>
    <row r="371" spans="1:10">
      <c r="A371" s="133"/>
      <c r="B371" s="13"/>
      <c r="C371" s="13"/>
      <c r="D371" s="13"/>
      <c r="E371" s="13"/>
      <c r="F371" s="13"/>
      <c r="G371" s="13"/>
      <c r="H371" s="13"/>
      <c r="I371" s="13"/>
      <c r="J371" s="13"/>
    </row>
    <row r="372" spans="1:10">
      <c r="A372" s="133"/>
      <c r="B372" s="13"/>
      <c r="C372" s="13"/>
      <c r="D372" s="13"/>
      <c r="E372" s="13"/>
      <c r="F372" s="13"/>
      <c r="G372" s="13"/>
      <c r="H372" s="13"/>
      <c r="I372" s="13"/>
      <c r="J372" s="13"/>
    </row>
    <row r="373" spans="1:10">
      <c r="A373" s="133"/>
      <c r="B373" s="13"/>
      <c r="C373" s="13"/>
      <c r="D373" s="13"/>
      <c r="E373" s="13"/>
      <c r="F373" s="13"/>
      <c r="G373" s="13"/>
      <c r="H373" s="13"/>
      <c r="I373" s="13"/>
      <c r="J373" s="13"/>
    </row>
    <row r="374" spans="1:10">
      <c r="A374" s="133"/>
      <c r="B374" s="13"/>
      <c r="C374" s="13"/>
      <c r="D374" s="13"/>
      <c r="E374" s="13"/>
      <c r="F374" s="13"/>
      <c r="G374" s="13"/>
      <c r="H374" s="13"/>
      <c r="I374" s="13"/>
      <c r="J374" s="13"/>
    </row>
    <row r="375" spans="1:10">
      <c r="A375" s="133"/>
      <c r="B375" s="13"/>
      <c r="C375" s="13"/>
      <c r="D375" s="13"/>
      <c r="E375" s="13"/>
      <c r="F375" s="13"/>
      <c r="G375" s="13"/>
      <c r="H375" s="13"/>
      <c r="I375" s="13"/>
      <c r="J375" s="13"/>
    </row>
    <row r="376" spans="1:10">
      <c r="A376" s="133"/>
      <c r="B376" s="13"/>
      <c r="C376" s="13"/>
      <c r="D376" s="13"/>
      <c r="E376" s="13"/>
      <c r="F376" s="13"/>
      <c r="G376" s="13"/>
      <c r="H376" s="13"/>
      <c r="I376" s="13"/>
      <c r="J376" s="13"/>
    </row>
    <row r="377" spans="1:10">
      <c r="A377" s="133"/>
      <c r="B377" s="13"/>
      <c r="C377" s="13"/>
      <c r="D377" s="13"/>
      <c r="E377" s="13"/>
      <c r="F377" s="13"/>
      <c r="G377" s="13"/>
      <c r="H377" s="13"/>
      <c r="I377" s="13"/>
      <c r="J377" s="13"/>
    </row>
    <row r="378" spans="1:10">
      <c r="A378" s="133"/>
      <c r="B378" s="13"/>
      <c r="C378" s="13"/>
      <c r="D378" s="13"/>
      <c r="E378" s="13"/>
      <c r="F378" s="13"/>
      <c r="G378" s="13"/>
      <c r="H378" s="13"/>
      <c r="I378" s="13"/>
      <c r="J378" s="13"/>
    </row>
    <row r="379" spans="1:10">
      <c r="A379" s="133"/>
      <c r="B379" s="13"/>
      <c r="C379" s="13"/>
      <c r="D379" s="13"/>
      <c r="E379" s="13"/>
      <c r="F379" s="13"/>
      <c r="G379" s="13"/>
      <c r="H379" s="13"/>
      <c r="I379" s="13"/>
      <c r="J379" s="13"/>
    </row>
    <row r="380" spans="1:10">
      <c r="A380" s="133"/>
      <c r="B380" s="13"/>
      <c r="C380" s="13"/>
      <c r="D380" s="13"/>
      <c r="E380" s="13"/>
      <c r="F380" s="13"/>
      <c r="G380" s="13"/>
      <c r="H380" s="13"/>
      <c r="I380" s="13"/>
      <c r="J380" s="13"/>
    </row>
    <row r="381" spans="1:10">
      <c r="A381" s="133"/>
      <c r="B381" s="13"/>
      <c r="C381" s="13"/>
      <c r="D381" s="13"/>
      <c r="E381" s="13"/>
      <c r="F381" s="13"/>
      <c r="G381" s="13"/>
      <c r="H381" s="13"/>
      <c r="I381" s="13"/>
      <c r="J381" s="13"/>
    </row>
    <row r="382" spans="1:10">
      <c r="A382" s="133"/>
      <c r="B382" s="13"/>
      <c r="C382" s="13"/>
      <c r="D382" s="13"/>
      <c r="E382" s="13"/>
      <c r="F382" s="13"/>
      <c r="G382" s="13"/>
      <c r="H382" s="13"/>
      <c r="I382" s="13"/>
      <c r="J382" s="13"/>
    </row>
    <row r="383" spans="1:10">
      <c r="A383" s="133"/>
      <c r="B383" s="13"/>
      <c r="C383" s="13"/>
      <c r="D383" s="13"/>
      <c r="E383" s="13"/>
      <c r="F383" s="13"/>
      <c r="G383" s="13"/>
      <c r="H383" s="13"/>
      <c r="I383" s="13"/>
      <c r="J383" s="13"/>
    </row>
    <row r="384" spans="1:10">
      <c r="A384" s="133"/>
      <c r="B384" s="13"/>
      <c r="C384" s="13"/>
      <c r="D384" s="13"/>
      <c r="E384" s="13"/>
      <c r="F384" s="13"/>
      <c r="G384" s="13"/>
      <c r="H384" s="13"/>
      <c r="I384" s="13"/>
      <c r="J384" s="13"/>
    </row>
    <row r="385" spans="1:10">
      <c r="A385" s="133"/>
      <c r="B385" s="13"/>
      <c r="C385" s="13"/>
      <c r="D385" s="13"/>
      <c r="E385" s="13"/>
      <c r="F385" s="13"/>
      <c r="G385" s="13"/>
      <c r="H385" s="13"/>
      <c r="I385" s="13"/>
      <c r="J385" s="13"/>
    </row>
    <row r="386" spans="1:10">
      <c r="A386" s="133"/>
      <c r="B386" s="13"/>
      <c r="C386" s="13"/>
      <c r="D386" s="13"/>
      <c r="E386" s="13"/>
      <c r="F386" s="13"/>
      <c r="G386" s="13"/>
      <c r="H386" s="13"/>
      <c r="I386" s="13"/>
      <c r="J386" s="13"/>
    </row>
    <row r="387" spans="1:10">
      <c r="A387" s="133"/>
      <c r="B387" s="13"/>
      <c r="C387" s="13"/>
      <c r="D387" s="13"/>
      <c r="E387" s="13"/>
      <c r="F387" s="13"/>
      <c r="G387" s="13"/>
      <c r="H387" s="13"/>
      <c r="I387" s="13"/>
      <c r="J387" s="13"/>
    </row>
    <row r="388" spans="1:10">
      <c r="A388" s="133"/>
      <c r="B388" s="13"/>
      <c r="C388" s="13"/>
      <c r="D388" s="13"/>
      <c r="E388" s="13"/>
      <c r="F388" s="13"/>
      <c r="G388" s="13"/>
      <c r="H388" s="13"/>
      <c r="I388" s="13"/>
      <c r="J388" s="13"/>
    </row>
    <row r="389" spans="1:10">
      <c r="A389" s="133"/>
      <c r="B389" s="13"/>
      <c r="C389" s="13"/>
      <c r="D389" s="13"/>
      <c r="E389" s="13"/>
      <c r="F389" s="13"/>
      <c r="G389" s="13"/>
      <c r="H389" s="13"/>
      <c r="I389" s="13"/>
      <c r="J389" s="13"/>
    </row>
    <row r="390" spans="1:10">
      <c r="A390" s="133"/>
      <c r="B390" s="13"/>
      <c r="C390" s="13"/>
      <c r="D390" s="13"/>
      <c r="E390" s="13"/>
      <c r="F390" s="13"/>
      <c r="G390" s="13"/>
      <c r="H390" s="13"/>
      <c r="I390" s="13"/>
      <c r="J390" s="13"/>
    </row>
    <row r="391" spans="1:10">
      <c r="A391" s="133"/>
      <c r="B391" s="13"/>
      <c r="C391" s="13"/>
      <c r="D391" s="13"/>
      <c r="E391" s="13"/>
      <c r="F391" s="13"/>
      <c r="G391" s="13"/>
      <c r="H391" s="13"/>
      <c r="I391" s="13"/>
      <c r="J391" s="13"/>
    </row>
    <row r="392" spans="1:10">
      <c r="A392" s="133"/>
      <c r="B392" s="13"/>
      <c r="C392" s="13"/>
      <c r="D392" s="13"/>
      <c r="E392" s="13"/>
      <c r="F392" s="13"/>
      <c r="G392" s="13"/>
      <c r="H392" s="13"/>
      <c r="I392" s="13"/>
      <c r="J392" s="13"/>
    </row>
    <row r="393" spans="1:10">
      <c r="A393" s="133"/>
      <c r="B393" s="13"/>
      <c r="C393" s="13"/>
      <c r="D393" s="13"/>
      <c r="E393" s="13"/>
      <c r="F393" s="13"/>
      <c r="G393" s="13"/>
      <c r="H393" s="13"/>
      <c r="I393" s="13"/>
      <c r="J393" s="13"/>
    </row>
    <row r="394" spans="1:10">
      <c r="A394" s="133"/>
      <c r="B394" s="13"/>
      <c r="C394" s="13"/>
      <c r="D394" s="13"/>
      <c r="E394" s="13"/>
      <c r="F394" s="13"/>
      <c r="G394" s="13"/>
      <c r="H394" s="13"/>
      <c r="I394" s="13"/>
      <c r="J394" s="13"/>
    </row>
    <row r="395" spans="1:10">
      <c r="A395" s="133"/>
      <c r="B395" s="13"/>
      <c r="C395" s="13"/>
      <c r="D395" s="13"/>
      <c r="E395" s="13"/>
      <c r="F395" s="13"/>
      <c r="G395" s="13"/>
      <c r="H395" s="13"/>
      <c r="I395" s="13"/>
      <c r="J395" s="13"/>
    </row>
    <row r="396" spans="1:10">
      <c r="A396" s="133"/>
      <c r="B396" s="13"/>
      <c r="C396" s="13"/>
      <c r="D396" s="13"/>
      <c r="E396" s="13"/>
      <c r="F396" s="13"/>
      <c r="G396" s="13"/>
      <c r="H396" s="13"/>
      <c r="I396" s="13"/>
      <c r="J396" s="13"/>
    </row>
    <row r="397" spans="1:10">
      <c r="A397" s="133"/>
      <c r="B397" s="13"/>
      <c r="C397" s="13"/>
      <c r="D397" s="13"/>
      <c r="E397" s="13"/>
      <c r="F397" s="13"/>
      <c r="G397" s="13"/>
      <c r="H397" s="13"/>
      <c r="I397" s="13"/>
      <c r="J397" s="13"/>
    </row>
    <row r="398" spans="1:10">
      <c r="A398" s="133"/>
      <c r="B398" s="13"/>
      <c r="C398" s="13"/>
      <c r="D398" s="13"/>
      <c r="E398" s="13"/>
      <c r="F398" s="13"/>
      <c r="G398" s="13"/>
      <c r="H398" s="13"/>
      <c r="I398" s="13"/>
      <c r="J398" s="13"/>
    </row>
    <row r="399" spans="1:10">
      <c r="A399" s="133"/>
      <c r="B399" s="13"/>
      <c r="C399" s="13"/>
      <c r="D399" s="13"/>
      <c r="E399" s="13"/>
      <c r="F399" s="13"/>
      <c r="G399" s="13"/>
      <c r="H399" s="13"/>
      <c r="I399" s="13"/>
      <c r="J399" s="13"/>
    </row>
    <row r="400" spans="1:10">
      <c r="A400" s="133"/>
      <c r="B400" s="13"/>
      <c r="C400" s="13"/>
      <c r="D400" s="13"/>
      <c r="E400" s="13"/>
      <c r="F400" s="13"/>
      <c r="G400" s="13"/>
      <c r="H400" s="13"/>
      <c r="I400" s="13"/>
      <c r="J400" s="13"/>
    </row>
    <row r="401" spans="1:10">
      <c r="A401" s="133"/>
      <c r="B401" s="13"/>
      <c r="C401" s="13"/>
      <c r="D401" s="13"/>
      <c r="E401" s="13"/>
      <c r="F401" s="13"/>
      <c r="G401" s="13"/>
      <c r="H401" s="13"/>
      <c r="I401" s="13"/>
      <c r="J401" s="13"/>
    </row>
    <row r="402" spans="1:10">
      <c r="A402" s="133"/>
      <c r="B402" s="13"/>
      <c r="C402" s="13"/>
      <c r="D402" s="13"/>
      <c r="E402" s="13"/>
      <c r="F402" s="13"/>
      <c r="G402" s="13"/>
      <c r="H402" s="13"/>
      <c r="I402" s="13"/>
      <c r="J402" s="13"/>
    </row>
    <row r="403" spans="1:10">
      <c r="A403" s="133"/>
      <c r="B403" s="13"/>
      <c r="C403" s="13"/>
      <c r="D403" s="13"/>
      <c r="E403" s="13"/>
      <c r="F403" s="13"/>
      <c r="G403" s="13"/>
      <c r="H403" s="13"/>
      <c r="I403" s="13"/>
      <c r="J403" s="13"/>
    </row>
    <row r="404" spans="1:10">
      <c r="A404" s="133"/>
      <c r="B404" s="13"/>
      <c r="C404" s="13"/>
      <c r="D404" s="13"/>
      <c r="E404" s="13"/>
      <c r="F404" s="13"/>
      <c r="G404" s="13"/>
      <c r="H404" s="13"/>
      <c r="I404" s="13"/>
      <c r="J404" s="13"/>
    </row>
    <row r="405" spans="1:10">
      <c r="A405" s="133"/>
      <c r="B405" s="13"/>
      <c r="C405" s="13"/>
      <c r="D405" s="13"/>
      <c r="E405" s="13"/>
      <c r="F405" s="13"/>
      <c r="G405" s="13"/>
      <c r="H405" s="13"/>
      <c r="I405" s="13"/>
      <c r="J405" s="13"/>
    </row>
    <row r="406" spans="1:10">
      <c r="A406" s="133"/>
      <c r="B406" s="13"/>
      <c r="C406" s="13"/>
      <c r="D406" s="13"/>
      <c r="E406" s="13"/>
      <c r="F406" s="13"/>
      <c r="G406" s="13"/>
      <c r="H406" s="13"/>
      <c r="I406" s="13"/>
      <c r="J406" s="13"/>
    </row>
    <row r="407" spans="1:10">
      <c r="A407" s="133"/>
      <c r="B407" s="13"/>
      <c r="C407" s="13"/>
      <c r="D407" s="13"/>
      <c r="E407" s="13"/>
      <c r="F407" s="13"/>
      <c r="G407" s="13"/>
      <c r="H407" s="13"/>
      <c r="I407" s="13"/>
      <c r="J407" s="13"/>
    </row>
    <row r="408" spans="1:10">
      <c r="A408" s="133"/>
      <c r="B408" s="13"/>
      <c r="C408" s="13"/>
      <c r="D408" s="13"/>
      <c r="E408" s="13"/>
      <c r="F408" s="13"/>
      <c r="G408" s="13"/>
      <c r="H408" s="13"/>
      <c r="I408" s="13"/>
      <c r="J408" s="13"/>
    </row>
    <row r="409" spans="1:10">
      <c r="A409" s="133"/>
      <c r="B409" s="13"/>
      <c r="C409" s="13"/>
      <c r="D409" s="13"/>
      <c r="E409" s="13"/>
      <c r="F409" s="13"/>
      <c r="G409" s="13"/>
      <c r="H409" s="13"/>
      <c r="I409" s="13"/>
      <c r="J409" s="13"/>
    </row>
    <row r="410" spans="1:10">
      <c r="A410" s="133"/>
      <c r="B410" s="13"/>
      <c r="C410" s="13"/>
      <c r="D410" s="13"/>
      <c r="E410" s="13"/>
      <c r="F410" s="13"/>
      <c r="G410" s="13"/>
      <c r="H410" s="13"/>
      <c r="I410" s="13"/>
      <c r="J410" s="13"/>
    </row>
    <row r="411" spans="1:10">
      <c r="A411" s="133"/>
      <c r="B411" s="13"/>
      <c r="C411" s="13"/>
      <c r="D411" s="13"/>
      <c r="E411" s="13"/>
      <c r="F411" s="13"/>
      <c r="G411" s="13"/>
      <c r="H411" s="13"/>
      <c r="I411" s="13"/>
      <c r="J411" s="13"/>
    </row>
    <row r="412" spans="1:10">
      <c r="A412" s="133"/>
      <c r="B412" s="13"/>
      <c r="C412" s="13"/>
      <c r="D412" s="13"/>
      <c r="E412" s="13"/>
      <c r="F412" s="13"/>
      <c r="G412" s="13"/>
      <c r="H412" s="13"/>
      <c r="I412" s="13"/>
      <c r="J412" s="13"/>
    </row>
    <row r="413" spans="1:10">
      <c r="A413" s="133"/>
      <c r="B413" s="13"/>
      <c r="C413" s="13"/>
      <c r="D413" s="13"/>
      <c r="E413" s="13"/>
      <c r="F413" s="13"/>
      <c r="G413" s="13"/>
      <c r="H413" s="13"/>
      <c r="I413" s="13"/>
      <c r="J413" s="13"/>
    </row>
    <row r="414" spans="1:10">
      <c r="A414" s="133"/>
      <c r="B414" s="13"/>
      <c r="C414" s="13"/>
      <c r="D414" s="13"/>
      <c r="E414" s="13"/>
      <c r="F414" s="13"/>
      <c r="G414" s="13"/>
      <c r="H414" s="13"/>
      <c r="I414" s="13"/>
      <c r="J414" s="13"/>
    </row>
    <row r="415" spans="1:10">
      <c r="A415" s="133"/>
      <c r="B415" s="13"/>
      <c r="C415" s="13"/>
      <c r="D415" s="13"/>
      <c r="E415" s="13"/>
      <c r="F415" s="13"/>
      <c r="G415" s="13"/>
      <c r="H415" s="13"/>
      <c r="I415" s="13"/>
      <c r="J415" s="13"/>
    </row>
    <row r="416" spans="1:10">
      <c r="A416" s="133"/>
      <c r="B416" s="13"/>
      <c r="C416" s="13"/>
      <c r="D416" s="13"/>
      <c r="E416" s="13"/>
      <c r="F416" s="13"/>
      <c r="G416" s="13"/>
      <c r="H416" s="13"/>
      <c r="I416" s="13"/>
      <c r="J416" s="13"/>
    </row>
    <row r="417" spans="1:10">
      <c r="A417" s="133"/>
      <c r="B417" s="13"/>
      <c r="C417" s="13"/>
      <c r="D417" s="13"/>
      <c r="E417" s="13"/>
      <c r="F417" s="13"/>
      <c r="G417" s="13"/>
      <c r="H417" s="13"/>
      <c r="I417" s="13"/>
      <c r="J417" s="13"/>
    </row>
    <row r="418" spans="1:10">
      <c r="A418" s="133"/>
      <c r="B418" s="13"/>
      <c r="C418" s="13"/>
      <c r="D418" s="13"/>
      <c r="E418" s="13"/>
      <c r="F418" s="13"/>
      <c r="G418" s="13"/>
      <c r="H418" s="13"/>
      <c r="I418" s="13"/>
      <c r="J418" s="13"/>
    </row>
    <row r="419" spans="1:10">
      <c r="A419" s="133"/>
      <c r="B419" s="13"/>
      <c r="C419" s="13"/>
      <c r="D419" s="13"/>
      <c r="E419" s="13"/>
      <c r="F419" s="13"/>
      <c r="G419" s="13"/>
      <c r="H419" s="13"/>
      <c r="I419" s="13"/>
      <c r="J419" s="13"/>
    </row>
    <row r="420" spans="1:10">
      <c r="A420" s="133"/>
      <c r="B420" s="13"/>
      <c r="C420" s="13"/>
      <c r="D420" s="13"/>
      <c r="E420" s="13"/>
      <c r="F420" s="13"/>
      <c r="G420" s="13"/>
      <c r="H420" s="13"/>
      <c r="I420" s="13"/>
      <c r="J420" s="13"/>
    </row>
    <row r="421" spans="1:10">
      <c r="A421" s="133"/>
      <c r="B421" s="13"/>
      <c r="C421" s="13"/>
      <c r="D421" s="13"/>
      <c r="E421" s="13"/>
      <c r="F421" s="13"/>
      <c r="G421" s="13"/>
      <c r="H421" s="13"/>
      <c r="I421" s="13"/>
      <c r="J421" s="13"/>
    </row>
    <row r="422" spans="1:10">
      <c r="A422" s="133"/>
      <c r="B422" s="13"/>
      <c r="C422" s="13"/>
      <c r="D422" s="13"/>
      <c r="E422" s="13"/>
      <c r="F422" s="13"/>
      <c r="G422" s="13"/>
      <c r="H422" s="13"/>
      <c r="I422" s="13"/>
      <c r="J422" s="13"/>
    </row>
    <row r="423" spans="1:10">
      <c r="A423" s="133"/>
      <c r="B423" s="13"/>
      <c r="C423" s="13"/>
      <c r="D423" s="13"/>
      <c r="E423" s="13"/>
      <c r="F423" s="13"/>
      <c r="G423" s="13"/>
      <c r="H423" s="13"/>
      <c r="I423" s="13"/>
      <c r="J423" s="13"/>
    </row>
    <row r="424" spans="1:10">
      <c r="A424" s="133"/>
      <c r="B424" s="13"/>
      <c r="C424" s="13"/>
      <c r="D424" s="13"/>
      <c r="E424" s="13"/>
      <c r="F424" s="13"/>
      <c r="G424" s="13"/>
      <c r="H424" s="13"/>
      <c r="I424" s="13"/>
      <c r="J424" s="13"/>
    </row>
    <row r="425" spans="1:10">
      <c r="A425" s="133"/>
      <c r="B425" s="13"/>
      <c r="C425" s="13"/>
      <c r="D425" s="13"/>
      <c r="E425" s="13"/>
      <c r="F425" s="13"/>
      <c r="G425" s="13"/>
      <c r="H425" s="13"/>
      <c r="I425" s="13"/>
      <c r="J425" s="13"/>
    </row>
    <row r="426" spans="1:10">
      <c r="A426" s="133"/>
      <c r="B426" s="13"/>
      <c r="C426" s="13"/>
      <c r="D426" s="13"/>
      <c r="E426" s="13"/>
      <c r="F426" s="13"/>
      <c r="G426" s="13"/>
      <c r="H426" s="13"/>
      <c r="I426" s="13"/>
      <c r="J426" s="13"/>
    </row>
    <row r="427" spans="1:10">
      <c r="A427" s="133"/>
      <c r="B427" s="13"/>
      <c r="C427" s="13"/>
      <c r="D427" s="13"/>
      <c r="E427" s="13"/>
      <c r="F427" s="13"/>
      <c r="G427" s="13"/>
      <c r="H427" s="13"/>
      <c r="I427" s="13"/>
      <c r="J427" s="13"/>
    </row>
    <row r="428" spans="1:10">
      <c r="A428" s="133"/>
      <c r="B428" s="13"/>
      <c r="C428" s="13"/>
      <c r="D428" s="13"/>
      <c r="E428" s="13"/>
      <c r="F428" s="13"/>
      <c r="G428" s="13"/>
      <c r="H428" s="13"/>
      <c r="I428" s="13"/>
      <c r="J428" s="13"/>
    </row>
    <row r="429" spans="1:10">
      <c r="A429" s="133"/>
      <c r="B429" s="13"/>
      <c r="C429" s="13"/>
      <c r="D429" s="13"/>
      <c r="E429" s="13"/>
      <c r="F429" s="13"/>
      <c r="G429" s="13"/>
      <c r="H429" s="13"/>
      <c r="I429" s="13"/>
      <c r="J429" s="13"/>
    </row>
    <row r="430" spans="1:10">
      <c r="A430" s="133"/>
      <c r="B430" s="13"/>
      <c r="C430" s="13"/>
      <c r="D430" s="13"/>
      <c r="E430" s="13"/>
      <c r="F430" s="13"/>
      <c r="G430" s="13"/>
      <c r="H430" s="13"/>
      <c r="I430" s="13"/>
      <c r="J430" s="13"/>
    </row>
  </sheetData>
  <mergeCells count="30">
    <mergeCell ref="B45:G45"/>
    <mergeCell ref="O7:O10"/>
    <mergeCell ref="E8:E10"/>
    <mergeCell ref="F8:G8"/>
    <mergeCell ref="H8:H10"/>
    <mergeCell ref="I8:J8"/>
    <mergeCell ref="L8:L10"/>
    <mergeCell ref="M8:N8"/>
    <mergeCell ref="F9:F10"/>
    <mergeCell ref="G9:G10"/>
    <mergeCell ref="I9:I10"/>
    <mergeCell ref="A5:O5"/>
    <mergeCell ref="A6:O6"/>
    <mergeCell ref="A7:A10"/>
    <mergeCell ref="B7:B10"/>
    <mergeCell ref="C7:C10"/>
    <mergeCell ref="D7:D10"/>
    <mergeCell ref="E7:G7"/>
    <mergeCell ref="H7:J7"/>
    <mergeCell ref="K7:K10"/>
    <mergeCell ref="L7:N7"/>
    <mergeCell ref="J9:J10"/>
    <mergeCell ref="M9:M10"/>
    <mergeCell ref="N9:N10"/>
    <mergeCell ref="A4:O4"/>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M100"/>
  <sheetViews>
    <sheetView topLeftCell="A2" workbookViewId="0">
      <selection activeCell="A4" sqref="A4:AH4"/>
    </sheetView>
  </sheetViews>
  <sheetFormatPr defaultRowHeight="15.5"/>
  <cols>
    <col min="1" max="1" width="5.7265625" style="312" customWidth="1"/>
    <col min="2" max="2" width="47" style="313" customWidth="1"/>
    <col min="3" max="3" width="10.453125" style="312" customWidth="1"/>
    <col min="4" max="4" width="12.81640625" style="310" customWidth="1"/>
    <col min="5" max="5" width="15" style="312" customWidth="1"/>
    <col min="6" max="6" width="16.26953125" style="468" customWidth="1"/>
    <col min="7" max="7" width="8.453125" style="312" customWidth="1"/>
    <col min="8" max="8" width="11.81640625" style="312" customWidth="1"/>
    <col min="9" max="9" width="13.453125" style="310" customWidth="1"/>
    <col min="10" max="10" width="11.54296875" style="310" customWidth="1"/>
    <col min="11" max="12" width="9.26953125" style="310" hidden="1" customWidth="1"/>
    <col min="13" max="13" width="7.453125" style="310" hidden="1" customWidth="1"/>
    <col min="14" max="14" width="11" style="310" customWidth="1"/>
    <col min="15" max="15" width="11" style="310" hidden="1" customWidth="1"/>
    <col min="16" max="16" width="12.26953125" style="310" customWidth="1"/>
    <col min="17" max="17" width="9.1796875" style="310" customWidth="1"/>
    <col min="18" max="18" width="9" style="310" customWidth="1"/>
    <col min="19" max="19" width="8.7265625" style="310" customWidth="1"/>
    <col min="20" max="20" width="9.54296875" style="310" hidden="1" customWidth="1"/>
    <col min="21" max="21" width="9" style="310" customWidth="1"/>
    <col min="22" max="22" width="9.453125" style="310" customWidth="1"/>
    <col min="23" max="24" width="8" style="310" customWidth="1"/>
    <col min="25" max="25" width="9" style="310" hidden="1" customWidth="1"/>
    <col min="26" max="26" width="9.453125" style="310" hidden="1" customWidth="1"/>
    <col min="27" max="27" width="8" style="310" hidden="1" customWidth="1"/>
    <col min="28" max="28" width="7.54296875" style="469" hidden="1" customWidth="1"/>
    <col min="29" max="29" width="10.26953125" style="470" hidden="1" customWidth="1"/>
    <col min="30" max="30" width="9" style="310" customWidth="1"/>
    <col min="31" max="31" width="9.453125" style="310" customWidth="1"/>
    <col min="32" max="33" width="8" style="310" customWidth="1"/>
    <col min="34" max="34" width="5.7265625" style="310" customWidth="1"/>
    <col min="35" max="35" width="14.81640625" style="310" customWidth="1"/>
    <col min="36" max="36" width="16.81640625" style="310" customWidth="1"/>
    <col min="37" max="256" width="9.1796875" style="310"/>
    <col min="257" max="257" width="5.7265625" style="310" customWidth="1"/>
    <col min="258" max="258" width="47" style="310" customWidth="1"/>
    <col min="259" max="259" width="10.453125" style="310" customWidth="1"/>
    <col min="260" max="260" width="12.81640625" style="310" customWidth="1"/>
    <col min="261" max="261" width="15" style="310" customWidth="1"/>
    <col min="262" max="262" width="16.26953125" style="310" customWidth="1"/>
    <col min="263" max="263" width="8.453125" style="310" customWidth="1"/>
    <col min="264" max="264" width="11.81640625" style="310" customWidth="1"/>
    <col min="265" max="265" width="13.453125" style="310" customWidth="1"/>
    <col min="266" max="266" width="11.54296875" style="310" customWidth="1"/>
    <col min="267" max="269" width="0" style="310" hidden="1" customWidth="1"/>
    <col min="270" max="270" width="11" style="310" customWidth="1"/>
    <col min="271" max="271" width="0" style="310" hidden="1" customWidth="1"/>
    <col min="272" max="272" width="12.26953125" style="310" customWidth="1"/>
    <col min="273" max="273" width="9.1796875" style="310" customWidth="1"/>
    <col min="274" max="274" width="9" style="310" customWidth="1"/>
    <col min="275" max="275" width="8.7265625" style="310" customWidth="1"/>
    <col min="276" max="276" width="0" style="310" hidden="1" customWidth="1"/>
    <col min="277" max="277" width="9" style="310" customWidth="1"/>
    <col min="278" max="278" width="9.453125" style="310" customWidth="1"/>
    <col min="279" max="280" width="8" style="310" customWidth="1"/>
    <col min="281" max="285" width="0" style="310" hidden="1" customWidth="1"/>
    <col min="286" max="286" width="9" style="310" customWidth="1"/>
    <col min="287" max="287" width="9.453125" style="310" customWidth="1"/>
    <col min="288" max="289" width="8" style="310" customWidth="1"/>
    <col min="290" max="290" width="5.7265625" style="310" customWidth="1"/>
    <col min="291" max="291" width="14.81640625" style="310" customWidth="1"/>
    <col min="292" max="292" width="16.81640625" style="310" customWidth="1"/>
    <col min="293" max="512" width="9.1796875" style="310"/>
    <col min="513" max="513" width="5.7265625" style="310" customWidth="1"/>
    <col min="514" max="514" width="47" style="310" customWidth="1"/>
    <col min="515" max="515" width="10.453125" style="310" customWidth="1"/>
    <col min="516" max="516" width="12.81640625" style="310" customWidth="1"/>
    <col min="517" max="517" width="15" style="310" customWidth="1"/>
    <col min="518" max="518" width="16.26953125" style="310" customWidth="1"/>
    <col min="519" max="519" width="8.453125" style="310" customWidth="1"/>
    <col min="520" max="520" width="11.81640625" style="310" customWidth="1"/>
    <col min="521" max="521" width="13.453125" style="310" customWidth="1"/>
    <col min="522" max="522" width="11.54296875" style="310" customWidth="1"/>
    <col min="523" max="525" width="0" style="310" hidden="1" customWidth="1"/>
    <col min="526" max="526" width="11" style="310" customWidth="1"/>
    <col min="527" max="527" width="0" style="310" hidden="1" customWidth="1"/>
    <col min="528" max="528" width="12.26953125" style="310" customWidth="1"/>
    <col min="529" max="529" width="9.1796875" style="310" customWidth="1"/>
    <col min="530" max="530" width="9" style="310" customWidth="1"/>
    <col min="531" max="531" width="8.7265625" style="310" customWidth="1"/>
    <col min="532" max="532" width="0" style="310" hidden="1" customWidth="1"/>
    <col min="533" max="533" width="9" style="310" customWidth="1"/>
    <col min="534" max="534" width="9.453125" style="310" customWidth="1"/>
    <col min="535" max="536" width="8" style="310" customWidth="1"/>
    <col min="537" max="541" width="0" style="310" hidden="1" customWidth="1"/>
    <col min="542" max="542" width="9" style="310" customWidth="1"/>
    <col min="543" max="543" width="9.453125" style="310" customWidth="1"/>
    <col min="544" max="545" width="8" style="310" customWidth="1"/>
    <col min="546" max="546" width="5.7265625" style="310" customWidth="1"/>
    <col min="547" max="547" width="14.81640625" style="310" customWidth="1"/>
    <col min="548" max="548" width="16.81640625" style="310" customWidth="1"/>
    <col min="549" max="768" width="9.1796875" style="310"/>
    <col min="769" max="769" width="5.7265625" style="310" customWidth="1"/>
    <col min="770" max="770" width="47" style="310" customWidth="1"/>
    <col min="771" max="771" width="10.453125" style="310" customWidth="1"/>
    <col min="772" max="772" width="12.81640625" style="310" customWidth="1"/>
    <col min="773" max="773" width="15" style="310" customWidth="1"/>
    <col min="774" max="774" width="16.26953125" style="310" customWidth="1"/>
    <col min="775" max="775" width="8.453125" style="310" customWidth="1"/>
    <col min="776" max="776" width="11.81640625" style="310" customWidth="1"/>
    <col min="777" max="777" width="13.453125" style="310" customWidth="1"/>
    <col min="778" max="778" width="11.54296875" style="310" customWidth="1"/>
    <col min="779" max="781" width="0" style="310" hidden="1" customWidth="1"/>
    <col min="782" max="782" width="11" style="310" customWidth="1"/>
    <col min="783" max="783" width="0" style="310" hidden="1" customWidth="1"/>
    <col min="784" max="784" width="12.26953125" style="310" customWidth="1"/>
    <col min="785" max="785" width="9.1796875" style="310" customWidth="1"/>
    <col min="786" max="786" width="9" style="310" customWidth="1"/>
    <col min="787" max="787" width="8.7265625" style="310" customWidth="1"/>
    <col min="788" max="788" width="0" style="310" hidden="1" customWidth="1"/>
    <col min="789" max="789" width="9" style="310" customWidth="1"/>
    <col min="790" max="790" width="9.453125" style="310" customWidth="1"/>
    <col min="791" max="792" width="8" style="310" customWidth="1"/>
    <col min="793" max="797" width="0" style="310" hidden="1" customWidth="1"/>
    <col min="798" max="798" width="9" style="310" customWidth="1"/>
    <col min="799" max="799" width="9.453125" style="310" customWidth="1"/>
    <col min="800" max="801" width="8" style="310" customWidth="1"/>
    <col min="802" max="802" width="5.7265625" style="310" customWidth="1"/>
    <col min="803" max="803" width="14.81640625" style="310" customWidth="1"/>
    <col min="804" max="804" width="16.81640625" style="310" customWidth="1"/>
    <col min="805" max="1024" width="9.1796875" style="310"/>
    <col min="1025" max="1025" width="5.7265625" style="310" customWidth="1"/>
    <col min="1026" max="1026" width="47" style="310" customWidth="1"/>
    <col min="1027" max="1027" width="10.453125" style="310" customWidth="1"/>
    <col min="1028" max="1028" width="12.81640625" style="310" customWidth="1"/>
    <col min="1029" max="1029" width="15" style="310" customWidth="1"/>
    <col min="1030" max="1030" width="16.26953125" style="310" customWidth="1"/>
    <col min="1031" max="1031" width="8.453125" style="310" customWidth="1"/>
    <col min="1032" max="1032" width="11.81640625" style="310" customWidth="1"/>
    <col min="1033" max="1033" width="13.453125" style="310" customWidth="1"/>
    <col min="1034" max="1034" width="11.54296875" style="310" customWidth="1"/>
    <col min="1035" max="1037" width="0" style="310" hidden="1" customWidth="1"/>
    <col min="1038" max="1038" width="11" style="310" customWidth="1"/>
    <col min="1039" max="1039" width="0" style="310" hidden="1" customWidth="1"/>
    <col min="1040" max="1040" width="12.26953125" style="310" customWidth="1"/>
    <col min="1041" max="1041" width="9.1796875" style="310" customWidth="1"/>
    <col min="1042" max="1042" width="9" style="310" customWidth="1"/>
    <col min="1043" max="1043" width="8.7265625" style="310" customWidth="1"/>
    <col min="1044" max="1044" width="0" style="310" hidden="1" customWidth="1"/>
    <col min="1045" max="1045" width="9" style="310" customWidth="1"/>
    <col min="1046" max="1046" width="9.453125" style="310" customWidth="1"/>
    <col min="1047" max="1048" width="8" style="310" customWidth="1"/>
    <col min="1049" max="1053" width="0" style="310" hidden="1" customWidth="1"/>
    <col min="1054" max="1054" width="9" style="310" customWidth="1"/>
    <col min="1055" max="1055" width="9.453125" style="310" customWidth="1"/>
    <col min="1056" max="1057" width="8" style="310" customWidth="1"/>
    <col min="1058" max="1058" width="5.7265625" style="310" customWidth="1"/>
    <col min="1059" max="1059" width="14.81640625" style="310" customWidth="1"/>
    <col min="1060" max="1060" width="16.81640625" style="310" customWidth="1"/>
    <col min="1061" max="1280" width="9.1796875" style="310"/>
    <col min="1281" max="1281" width="5.7265625" style="310" customWidth="1"/>
    <col min="1282" max="1282" width="47" style="310" customWidth="1"/>
    <col min="1283" max="1283" width="10.453125" style="310" customWidth="1"/>
    <col min="1284" max="1284" width="12.81640625" style="310" customWidth="1"/>
    <col min="1285" max="1285" width="15" style="310" customWidth="1"/>
    <col min="1286" max="1286" width="16.26953125" style="310" customWidth="1"/>
    <col min="1287" max="1287" width="8.453125" style="310" customWidth="1"/>
    <col min="1288" max="1288" width="11.81640625" style="310" customWidth="1"/>
    <col min="1289" max="1289" width="13.453125" style="310" customWidth="1"/>
    <col min="1290" max="1290" width="11.54296875" style="310" customWidth="1"/>
    <col min="1291" max="1293" width="0" style="310" hidden="1" customWidth="1"/>
    <col min="1294" max="1294" width="11" style="310" customWidth="1"/>
    <col min="1295" max="1295" width="0" style="310" hidden="1" customWidth="1"/>
    <col min="1296" max="1296" width="12.26953125" style="310" customWidth="1"/>
    <col min="1297" max="1297" width="9.1796875" style="310" customWidth="1"/>
    <col min="1298" max="1298" width="9" style="310" customWidth="1"/>
    <col min="1299" max="1299" width="8.7265625" style="310" customWidth="1"/>
    <col min="1300" max="1300" width="0" style="310" hidden="1" customWidth="1"/>
    <col min="1301" max="1301" width="9" style="310" customWidth="1"/>
    <col min="1302" max="1302" width="9.453125" style="310" customWidth="1"/>
    <col min="1303" max="1304" width="8" style="310" customWidth="1"/>
    <col min="1305" max="1309" width="0" style="310" hidden="1" customWidth="1"/>
    <col min="1310" max="1310" width="9" style="310" customWidth="1"/>
    <col min="1311" max="1311" width="9.453125" style="310" customWidth="1"/>
    <col min="1312" max="1313" width="8" style="310" customWidth="1"/>
    <col min="1314" max="1314" width="5.7265625" style="310" customWidth="1"/>
    <col min="1315" max="1315" width="14.81640625" style="310" customWidth="1"/>
    <col min="1316" max="1316" width="16.81640625" style="310" customWidth="1"/>
    <col min="1317" max="1536" width="9.1796875" style="310"/>
    <col min="1537" max="1537" width="5.7265625" style="310" customWidth="1"/>
    <col min="1538" max="1538" width="47" style="310" customWidth="1"/>
    <col min="1539" max="1539" width="10.453125" style="310" customWidth="1"/>
    <col min="1540" max="1540" width="12.81640625" style="310" customWidth="1"/>
    <col min="1541" max="1541" width="15" style="310" customWidth="1"/>
    <col min="1542" max="1542" width="16.26953125" style="310" customWidth="1"/>
    <col min="1543" max="1543" width="8.453125" style="310" customWidth="1"/>
    <col min="1544" max="1544" width="11.81640625" style="310" customWidth="1"/>
    <col min="1545" max="1545" width="13.453125" style="310" customWidth="1"/>
    <col min="1546" max="1546" width="11.54296875" style="310" customWidth="1"/>
    <col min="1547" max="1549" width="0" style="310" hidden="1" customWidth="1"/>
    <col min="1550" max="1550" width="11" style="310" customWidth="1"/>
    <col min="1551" max="1551" width="0" style="310" hidden="1" customWidth="1"/>
    <col min="1552" max="1552" width="12.26953125" style="310" customWidth="1"/>
    <col min="1553" max="1553" width="9.1796875" style="310" customWidth="1"/>
    <col min="1554" max="1554" width="9" style="310" customWidth="1"/>
    <col min="1555" max="1555" width="8.7265625" style="310" customWidth="1"/>
    <col min="1556" max="1556" width="0" style="310" hidden="1" customWidth="1"/>
    <col min="1557" max="1557" width="9" style="310" customWidth="1"/>
    <col min="1558" max="1558" width="9.453125" style="310" customWidth="1"/>
    <col min="1559" max="1560" width="8" style="310" customWidth="1"/>
    <col min="1561" max="1565" width="0" style="310" hidden="1" customWidth="1"/>
    <col min="1566" max="1566" width="9" style="310" customWidth="1"/>
    <col min="1567" max="1567" width="9.453125" style="310" customWidth="1"/>
    <col min="1568" max="1569" width="8" style="310" customWidth="1"/>
    <col min="1570" max="1570" width="5.7265625" style="310" customWidth="1"/>
    <col min="1571" max="1571" width="14.81640625" style="310" customWidth="1"/>
    <col min="1572" max="1572" width="16.81640625" style="310" customWidth="1"/>
    <col min="1573" max="1792" width="9.1796875" style="310"/>
    <col min="1793" max="1793" width="5.7265625" style="310" customWidth="1"/>
    <col min="1794" max="1794" width="47" style="310" customWidth="1"/>
    <col min="1795" max="1795" width="10.453125" style="310" customWidth="1"/>
    <col min="1796" max="1796" width="12.81640625" style="310" customWidth="1"/>
    <col min="1797" max="1797" width="15" style="310" customWidth="1"/>
    <col min="1798" max="1798" width="16.26953125" style="310" customWidth="1"/>
    <col min="1799" max="1799" width="8.453125" style="310" customWidth="1"/>
    <col min="1800" max="1800" width="11.81640625" style="310" customWidth="1"/>
    <col min="1801" max="1801" width="13.453125" style="310" customWidth="1"/>
    <col min="1802" max="1802" width="11.54296875" style="310" customWidth="1"/>
    <col min="1803" max="1805" width="0" style="310" hidden="1" customWidth="1"/>
    <col min="1806" max="1806" width="11" style="310" customWidth="1"/>
    <col min="1807" max="1807" width="0" style="310" hidden="1" customWidth="1"/>
    <col min="1808" max="1808" width="12.26953125" style="310" customWidth="1"/>
    <col min="1809" max="1809" width="9.1796875" style="310" customWidth="1"/>
    <col min="1810" max="1810" width="9" style="310" customWidth="1"/>
    <col min="1811" max="1811" width="8.7265625" style="310" customWidth="1"/>
    <col min="1812" max="1812" width="0" style="310" hidden="1" customWidth="1"/>
    <col min="1813" max="1813" width="9" style="310" customWidth="1"/>
    <col min="1814" max="1814" width="9.453125" style="310" customWidth="1"/>
    <col min="1815" max="1816" width="8" style="310" customWidth="1"/>
    <col min="1817" max="1821" width="0" style="310" hidden="1" customWidth="1"/>
    <col min="1822" max="1822" width="9" style="310" customWidth="1"/>
    <col min="1823" max="1823" width="9.453125" style="310" customWidth="1"/>
    <col min="1824" max="1825" width="8" style="310" customWidth="1"/>
    <col min="1826" max="1826" width="5.7265625" style="310" customWidth="1"/>
    <col min="1827" max="1827" width="14.81640625" style="310" customWidth="1"/>
    <col min="1828" max="1828" width="16.81640625" style="310" customWidth="1"/>
    <col min="1829" max="2048" width="9.1796875" style="310"/>
    <col min="2049" max="2049" width="5.7265625" style="310" customWidth="1"/>
    <col min="2050" max="2050" width="47" style="310" customWidth="1"/>
    <col min="2051" max="2051" width="10.453125" style="310" customWidth="1"/>
    <col min="2052" max="2052" width="12.81640625" style="310" customWidth="1"/>
    <col min="2053" max="2053" width="15" style="310" customWidth="1"/>
    <col min="2054" max="2054" width="16.26953125" style="310" customWidth="1"/>
    <col min="2055" max="2055" width="8.453125" style="310" customWidth="1"/>
    <col min="2056" max="2056" width="11.81640625" style="310" customWidth="1"/>
    <col min="2057" max="2057" width="13.453125" style="310" customWidth="1"/>
    <col min="2058" max="2058" width="11.54296875" style="310" customWidth="1"/>
    <col min="2059" max="2061" width="0" style="310" hidden="1" customWidth="1"/>
    <col min="2062" max="2062" width="11" style="310" customWidth="1"/>
    <col min="2063" max="2063" width="0" style="310" hidden="1" customWidth="1"/>
    <col min="2064" max="2064" width="12.26953125" style="310" customWidth="1"/>
    <col min="2065" max="2065" width="9.1796875" style="310" customWidth="1"/>
    <col min="2066" max="2066" width="9" style="310" customWidth="1"/>
    <col min="2067" max="2067" width="8.7265625" style="310" customWidth="1"/>
    <col min="2068" max="2068" width="0" style="310" hidden="1" customWidth="1"/>
    <col min="2069" max="2069" width="9" style="310" customWidth="1"/>
    <col min="2070" max="2070" width="9.453125" style="310" customWidth="1"/>
    <col min="2071" max="2072" width="8" style="310" customWidth="1"/>
    <col min="2073" max="2077" width="0" style="310" hidden="1" customWidth="1"/>
    <col min="2078" max="2078" width="9" style="310" customWidth="1"/>
    <col min="2079" max="2079" width="9.453125" style="310" customWidth="1"/>
    <col min="2080" max="2081" width="8" style="310" customWidth="1"/>
    <col min="2082" max="2082" width="5.7265625" style="310" customWidth="1"/>
    <col min="2083" max="2083" width="14.81640625" style="310" customWidth="1"/>
    <col min="2084" max="2084" width="16.81640625" style="310" customWidth="1"/>
    <col min="2085" max="2304" width="9.1796875" style="310"/>
    <col min="2305" max="2305" width="5.7265625" style="310" customWidth="1"/>
    <col min="2306" max="2306" width="47" style="310" customWidth="1"/>
    <col min="2307" max="2307" width="10.453125" style="310" customWidth="1"/>
    <col min="2308" max="2308" width="12.81640625" style="310" customWidth="1"/>
    <col min="2309" max="2309" width="15" style="310" customWidth="1"/>
    <col min="2310" max="2310" width="16.26953125" style="310" customWidth="1"/>
    <col min="2311" max="2311" width="8.453125" style="310" customWidth="1"/>
    <col min="2312" max="2312" width="11.81640625" style="310" customWidth="1"/>
    <col min="2313" max="2313" width="13.453125" style="310" customWidth="1"/>
    <col min="2314" max="2314" width="11.54296875" style="310" customWidth="1"/>
    <col min="2315" max="2317" width="0" style="310" hidden="1" customWidth="1"/>
    <col min="2318" max="2318" width="11" style="310" customWidth="1"/>
    <col min="2319" max="2319" width="0" style="310" hidden="1" customWidth="1"/>
    <col min="2320" max="2320" width="12.26953125" style="310" customWidth="1"/>
    <col min="2321" max="2321" width="9.1796875" style="310" customWidth="1"/>
    <col min="2322" max="2322" width="9" style="310" customWidth="1"/>
    <col min="2323" max="2323" width="8.7265625" style="310" customWidth="1"/>
    <col min="2324" max="2324" width="0" style="310" hidden="1" customWidth="1"/>
    <col min="2325" max="2325" width="9" style="310" customWidth="1"/>
    <col min="2326" max="2326" width="9.453125" style="310" customWidth="1"/>
    <col min="2327" max="2328" width="8" style="310" customWidth="1"/>
    <col min="2329" max="2333" width="0" style="310" hidden="1" customWidth="1"/>
    <col min="2334" max="2334" width="9" style="310" customWidth="1"/>
    <col min="2335" max="2335" width="9.453125" style="310" customWidth="1"/>
    <col min="2336" max="2337" width="8" style="310" customWidth="1"/>
    <col min="2338" max="2338" width="5.7265625" style="310" customWidth="1"/>
    <col min="2339" max="2339" width="14.81640625" style="310" customWidth="1"/>
    <col min="2340" max="2340" width="16.81640625" style="310" customWidth="1"/>
    <col min="2341" max="2560" width="9.1796875" style="310"/>
    <col min="2561" max="2561" width="5.7265625" style="310" customWidth="1"/>
    <col min="2562" max="2562" width="47" style="310" customWidth="1"/>
    <col min="2563" max="2563" width="10.453125" style="310" customWidth="1"/>
    <col min="2564" max="2564" width="12.81640625" style="310" customWidth="1"/>
    <col min="2565" max="2565" width="15" style="310" customWidth="1"/>
    <col min="2566" max="2566" width="16.26953125" style="310" customWidth="1"/>
    <col min="2567" max="2567" width="8.453125" style="310" customWidth="1"/>
    <col min="2568" max="2568" width="11.81640625" style="310" customWidth="1"/>
    <col min="2569" max="2569" width="13.453125" style="310" customWidth="1"/>
    <col min="2570" max="2570" width="11.54296875" style="310" customWidth="1"/>
    <col min="2571" max="2573" width="0" style="310" hidden="1" customWidth="1"/>
    <col min="2574" max="2574" width="11" style="310" customWidth="1"/>
    <col min="2575" max="2575" width="0" style="310" hidden="1" customWidth="1"/>
    <col min="2576" max="2576" width="12.26953125" style="310" customWidth="1"/>
    <col min="2577" max="2577" width="9.1796875" style="310" customWidth="1"/>
    <col min="2578" max="2578" width="9" style="310" customWidth="1"/>
    <col min="2579" max="2579" width="8.7265625" style="310" customWidth="1"/>
    <col min="2580" max="2580" width="0" style="310" hidden="1" customWidth="1"/>
    <col min="2581" max="2581" width="9" style="310" customWidth="1"/>
    <col min="2582" max="2582" width="9.453125" style="310" customWidth="1"/>
    <col min="2583" max="2584" width="8" style="310" customWidth="1"/>
    <col min="2585" max="2589" width="0" style="310" hidden="1" customWidth="1"/>
    <col min="2590" max="2590" width="9" style="310" customWidth="1"/>
    <col min="2591" max="2591" width="9.453125" style="310" customWidth="1"/>
    <col min="2592" max="2593" width="8" style="310" customWidth="1"/>
    <col min="2594" max="2594" width="5.7265625" style="310" customWidth="1"/>
    <col min="2595" max="2595" width="14.81640625" style="310" customWidth="1"/>
    <col min="2596" max="2596" width="16.81640625" style="310" customWidth="1"/>
    <col min="2597" max="2816" width="9.1796875" style="310"/>
    <col min="2817" max="2817" width="5.7265625" style="310" customWidth="1"/>
    <col min="2818" max="2818" width="47" style="310" customWidth="1"/>
    <col min="2819" max="2819" width="10.453125" style="310" customWidth="1"/>
    <col min="2820" max="2820" width="12.81640625" style="310" customWidth="1"/>
    <col min="2821" max="2821" width="15" style="310" customWidth="1"/>
    <col min="2822" max="2822" width="16.26953125" style="310" customWidth="1"/>
    <col min="2823" max="2823" width="8.453125" style="310" customWidth="1"/>
    <col min="2824" max="2824" width="11.81640625" style="310" customWidth="1"/>
    <col min="2825" max="2825" width="13.453125" style="310" customWidth="1"/>
    <col min="2826" max="2826" width="11.54296875" style="310" customWidth="1"/>
    <col min="2827" max="2829" width="0" style="310" hidden="1" customWidth="1"/>
    <col min="2830" max="2830" width="11" style="310" customWidth="1"/>
    <col min="2831" max="2831" width="0" style="310" hidden="1" customWidth="1"/>
    <col min="2832" max="2832" width="12.26953125" style="310" customWidth="1"/>
    <col min="2833" max="2833" width="9.1796875" style="310" customWidth="1"/>
    <col min="2834" max="2834" width="9" style="310" customWidth="1"/>
    <col min="2835" max="2835" width="8.7265625" style="310" customWidth="1"/>
    <col min="2836" max="2836" width="0" style="310" hidden="1" customWidth="1"/>
    <col min="2837" max="2837" width="9" style="310" customWidth="1"/>
    <col min="2838" max="2838" width="9.453125" style="310" customWidth="1"/>
    <col min="2839" max="2840" width="8" style="310" customWidth="1"/>
    <col min="2841" max="2845" width="0" style="310" hidden="1" customWidth="1"/>
    <col min="2846" max="2846" width="9" style="310" customWidth="1"/>
    <col min="2847" max="2847" width="9.453125" style="310" customWidth="1"/>
    <col min="2848" max="2849" width="8" style="310" customWidth="1"/>
    <col min="2850" max="2850" width="5.7265625" style="310" customWidth="1"/>
    <col min="2851" max="2851" width="14.81640625" style="310" customWidth="1"/>
    <col min="2852" max="2852" width="16.81640625" style="310" customWidth="1"/>
    <col min="2853" max="3072" width="9.1796875" style="310"/>
    <col min="3073" max="3073" width="5.7265625" style="310" customWidth="1"/>
    <col min="3074" max="3074" width="47" style="310" customWidth="1"/>
    <col min="3075" max="3075" width="10.453125" style="310" customWidth="1"/>
    <col min="3076" max="3076" width="12.81640625" style="310" customWidth="1"/>
    <col min="3077" max="3077" width="15" style="310" customWidth="1"/>
    <col min="3078" max="3078" width="16.26953125" style="310" customWidth="1"/>
    <col min="3079" max="3079" width="8.453125" style="310" customWidth="1"/>
    <col min="3080" max="3080" width="11.81640625" style="310" customWidth="1"/>
    <col min="3081" max="3081" width="13.453125" style="310" customWidth="1"/>
    <col min="3082" max="3082" width="11.54296875" style="310" customWidth="1"/>
    <col min="3083" max="3085" width="0" style="310" hidden="1" customWidth="1"/>
    <col min="3086" max="3086" width="11" style="310" customWidth="1"/>
    <col min="3087" max="3087" width="0" style="310" hidden="1" customWidth="1"/>
    <col min="3088" max="3088" width="12.26953125" style="310" customWidth="1"/>
    <col min="3089" max="3089" width="9.1796875" style="310" customWidth="1"/>
    <col min="3090" max="3090" width="9" style="310" customWidth="1"/>
    <col min="3091" max="3091" width="8.7265625" style="310" customWidth="1"/>
    <col min="3092" max="3092" width="0" style="310" hidden="1" customWidth="1"/>
    <col min="3093" max="3093" width="9" style="310" customWidth="1"/>
    <col min="3094" max="3094" width="9.453125" style="310" customWidth="1"/>
    <col min="3095" max="3096" width="8" style="310" customWidth="1"/>
    <col min="3097" max="3101" width="0" style="310" hidden="1" customWidth="1"/>
    <col min="3102" max="3102" width="9" style="310" customWidth="1"/>
    <col min="3103" max="3103" width="9.453125" style="310" customWidth="1"/>
    <col min="3104" max="3105" width="8" style="310" customWidth="1"/>
    <col min="3106" max="3106" width="5.7265625" style="310" customWidth="1"/>
    <col min="3107" max="3107" width="14.81640625" style="310" customWidth="1"/>
    <col min="3108" max="3108" width="16.81640625" style="310" customWidth="1"/>
    <col min="3109" max="3328" width="9.1796875" style="310"/>
    <col min="3329" max="3329" width="5.7265625" style="310" customWidth="1"/>
    <col min="3330" max="3330" width="47" style="310" customWidth="1"/>
    <col min="3331" max="3331" width="10.453125" style="310" customWidth="1"/>
    <col min="3332" max="3332" width="12.81640625" style="310" customWidth="1"/>
    <col min="3333" max="3333" width="15" style="310" customWidth="1"/>
    <col min="3334" max="3334" width="16.26953125" style="310" customWidth="1"/>
    <col min="3335" max="3335" width="8.453125" style="310" customWidth="1"/>
    <col min="3336" max="3336" width="11.81640625" style="310" customWidth="1"/>
    <col min="3337" max="3337" width="13.453125" style="310" customWidth="1"/>
    <col min="3338" max="3338" width="11.54296875" style="310" customWidth="1"/>
    <col min="3339" max="3341" width="0" style="310" hidden="1" customWidth="1"/>
    <col min="3342" max="3342" width="11" style="310" customWidth="1"/>
    <col min="3343" max="3343" width="0" style="310" hidden="1" customWidth="1"/>
    <col min="3344" max="3344" width="12.26953125" style="310" customWidth="1"/>
    <col min="3345" max="3345" width="9.1796875" style="310" customWidth="1"/>
    <col min="3346" max="3346" width="9" style="310" customWidth="1"/>
    <col min="3347" max="3347" width="8.7265625" style="310" customWidth="1"/>
    <col min="3348" max="3348" width="0" style="310" hidden="1" customWidth="1"/>
    <col min="3349" max="3349" width="9" style="310" customWidth="1"/>
    <col min="3350" max="3350" width="9.453125" style="310" customWidth="1"/>
    <col min="3351" max="3352" width="8" style="310" customWidth="1"/>
    <col min="3353" max="3357" width="0" style="310" hidden="1" customWidth="1"/>
    <col min="3358" max="3358" width="9" style="310" customWidth="1"/>
    <col min="3359" max="3359" width="9.453125" style="310" customWidth="1"/>
    <col min="3360" max="3361" width="8" style="310" customWidth="1"/>
    <col min="3362" max="3362" width="5.7265625" style="310" customWidth="1"/>
    <col min="3363" max="3363" width="14.81640625" style="310" customWidth="1"/>
    <col min="3364" max="3364" width="16.81640625" style="310" customWidth="1"/>
    <col min="3365" max="3584" width="9.1796875" style="310"/>
    <col min="3585" max="3585" width="5.7265625" style="310" customWidth="1"/>
    <col min="3586" max="3586" width="47" style="310" customWidth="1"/>
    <col min="3587" max="3587" width="10.453125" style="310" customWidth="1"/>
    <col min="3588" max="3588" width="12.81640625" style="310" customWidth="1"/>
    <col min="3589" max="3589" width="15" style="310" customWidth="1"/>
    <col min="3590" max="3590" width="16.26953125" style="310" customWidth="1"/>
    <col min="3591" max="3591" width="8.453125" style="310" customWidth="1"/>
    <col min="3592" max="3592" width="11.81640625" style="310" customWidth="1"/>
    <col min="3593" max="3593" width="13.453125" style="310" customWidth="1"/>
    <col min="3594" max="3594" width="11.54296875" style="310" customWidth="1"/>
    <col min="3595" max="3597" width="0" style="310" hidden="1" customWidth="1"/>
    <col min="3598" max="3598" width="11" style="310" customWidth="1"/>
    <col min="3599" max="3599" width="0" style="310" hidden="1" customWidth="1"/>
    <col min="3600" max="3600" width="12.26953125" style="310" customWidth="1"/>
    <col min="3601" max="3601" width="9.1796875" style="310" customWidth="1"/>
    <col min="3602" max="3602" width="9" style="310" customWidth="1"/>
    <col min="3603" max="3603" width="8.7265625" style="310" customWidth="1"/>
    <col min="3604" max="3604" width="0" style="310" hidden="1" customWidth="1"/>
    <col min="3605" max="3605" width="9" style="310" customWidth="1"/>
    <col min="3606" max="3606" width="9.453125" style="310" customWidth="1"/>
    <col min="3607" max="3608" width="8" style="310" customWidth="1"/>
    <col min="3609" max="3613" width="0" style="310" hidden="1" customWidth="1"/>
    <col min="3614" max="3614" width="9" style="310" customWidth="1"/>
    <col min="3615" max="3615" width="9.453125" style="310" customWidth="1"/>
    <col min="3616" max="3617" width="8" style="310" customWidth="1"/>
    <col min="3618" max="3618" width="5.7265625" style="310" customWidth="1"/>
    <col min="3619" max="3619" width="14.81640625" style="310" customWidth="1"/>
    <col min="3620" max="3620" width="16.81640625" style="310" customWidth="1"/>
    <col min="3621" max="3840" width="9.1796875" style="310"/>
    <col min="3841" max="3841" width="5.7265625" style="310" customWidth="1"/>
    <col min="3842" max="3842" width="47" style="310" customWidth="1"/>
    <col min="3843" max="3843" width="10.453125" style="310" customWidth="1"/>
    <col min="3844" max="3844" width="12.81640625" style="310" customWidth="1"/>
    <col min="3845" max="3845" width="15" style="310" customWidth="1"/>
    <col min="3846" max="3846" width="16.26953125" style="310" customWidth="1"/>
    <col min="3847" max="3847" width="8.453125" style="310" customWidth="1"/>
    <col min="3848" max="3848" width="11.81640625" style="310" customWidth="1"/>
    <col min="3849" max="3849" width="13.453125" style="310" customWidth="1"/>
    <col min="3850" max="3850" width="11.54296875" style="310" customWidth="1"/>
    <col min="3851" max="3853" width="0" style="310" hidden="1" customWidth="1"/>
    <col min="3854" max="3854" width="11" style="310" customWidth="1"/>
    <col min="3855" max="3855" width="0" style="310" hidden="1" customWidth="1"/>
    <col min="3856" max="3856" width="12.26953125" style="310" customWidth="1"/>
    <col min="3857" max="3857" width="9.1796875" style="310" customWidth="1"/>
    <col min="3858" max="3858" width="9" style="310" customWidth="1"/>
    <col min="3859" max="3859" width="8.7265625" style="310" customWidth="1"/>
    <col min="3860" max="3860" width="0" style="310" hidden="1" customWidth="1"/>
    <col min="3861" max="3861" width="9" style="310" customWidth="1"/>
    <col min="3862" max="3862" width="9.453125" style="310" customWidth="1"/>
    <col min="3863" max="3864" width="8" style="310" customWidth="1"/>
    <col min="3865" max="3869" width="0" style="310" hidden="1" customWidth="1"/>
    <col min="3870" max="3870" width="9" style="310" customWidth="1"/>
    <col min="3871" max="3871" width="9.453125" style="310" customWidth="1"/>
    <col min="3872" max="3873" width="8" style="310" customWidth="1"/>
    <col min="3874" max="3874" width="5.7265625" style="310" customWidth="1"/>
    <col min="3875" max="3875" width="14.81640625" style="310" customWidth="1"/>
    <col min="3876" max="3876" width="16.81640625" style="310" customWidth="1"/>
    <col min="3877" max="4096" width="9.1796875" style="310"/>
    <col min="4097" max="4097" width="5.7265625" style="310" customWidth="1"/>
    <col min="4098" max="4098" width="47" style="310" customWidth="1"/>
    <col min="4099" max="4099" width="10.453125" style="310" customWidth="1"/>
    <col min="4100" max="4100" width="12.81640625" style="310" customWidth="1"/>
    <col min="4101" max="4101" width="15" style="310" customWidth="1"/>
    <col min="4102" max="4102" width="16.26953125" style="310" customWidth="1"/>
    <col min="4103" max="4103" width="8.453125" style="310" customWidth="1"/>
    <col min="4104" max="4104" width="11.81640625" style="310" customWidth="1"/>
    <col min="4105" max="4105" width="13.453125" style="310" customWidth="1"/>
    <col min="4106" max="4106" width="11.54296875" style="310" customWidth="1"/>
    <col min="4107" max="4109" width="0" style="310" hidden="1" customWidth="1"/>
    <col min="4110" max="4110" width="11" style="310" customWidth="1"/>
    <col min="4111" max="4111" width="0" style="310" hidden="1" customWidth="1"/>
    <col min="4112" max="4112" width="12.26953125" style="310" customWidth="1"/>
    <col min="4113" max="4113" width="9.1796875" style="310" customWidth="1"/>
    <col min="4114" max="4114" width="9" style="310" customWidth="1"/>
    <col min="4115" max="4115" width="8.7265625" style="310" customWidth="1"/>
    <col min="4116" max="4116" width="0" style="310" hidden="1" customWidth="1"/>
    <col min="4117" max="4117" width="9" style="310" customWidth="1"/>
    <col min="4118" max="4118" width="9.453125" style="310" customWidth="1"/>
    <col min="4119" max="4120" width="8" style="310" customWidth="1"/>
    <col min="4121" max="4125" width="0" style="310" hidden="1" customWidth="1"/>
    <col min="4126" max="4126" width="9" style="310" customWidth="1"/>
    <col min="4127" max="4127" width="9.453125" style="310" customWidth="1"/>
    <col min="4128" max="4129" width="8" style="310" customWidth="1"/>
    <col min="4130" max="4130" width="5.7265625" style="310" customWidth="1"/>
    <col min="4131" max="4131" width="14.81640625" style="310" customWidth="1"/>
    <col min="4132" max="4132" width="16.81640625" style="310" customWidth="1"/>
    <col min="4133" max="4352" width="9.1796875" style="310"/>
    <col min="4353" max="4353" width="5.7265625" style="310" customWidth="1"/>
    <col min="4354" max="4354" width="47" style="310" customWidth="1"/>
    <col min="4355" max="4355" width="10.453125" style="310" customWidth="1"/>
    <col min="4356" max="4356" width="12.81640625" style="310" customWidth="1"/>
    <col min="4357" max="4357" width="15" style="310" customWidth="1"/>
    <col min="4358" max="4358" width="16.26953125" style="310" customWidth="1"/>
    <col min="4359" max="4359" width="8.453125" style="310" customWidth="1"/>
    <col min="4360" max="4360" width="11.81640625" style="310" customWidth="1"/>
    <col min="4361" max="4361" width="13.453125" style="310" customWidth="1"/>
    <col min="4362" max="4362" width="11.54296875" style="310" customWidth="1"/>
    <col min="4363" max="4365" width="0" style="310" hidden="1" customWidth="1"/>
    <col min="4366" max="4366" width="11" style="310" customWidth="1"/>
    <col min="4367" max="4367" width="0" style="310" hidden="1" customWidth="1"/>
    <col min="4368" max="4368" width="12.26953125" style="310" customWidth="1"/>
    <col min="4369" max="4369" width="9.1796875" style="310" customWidth="1"/>
    <col min="4370" max="4370" width="9" style="310" customWidth="1"/>
    <col min="4371" max="4371" width="8.7265625" style="310" customWidth="1"/>
    <col min="4372" max="4372" width="0" style="310" hidden="1" customWidth="1"/>
    <col min="4373" max="4373" width="9" style="310" customWidth="1"/>
    <col min="4374" max="4374" width="9.453125" style="310" customWidth="1"/>
    <col min="4375" max="4376" width="8" style="310" customWidth="1"/>
    <col min="4377" max="4381" width="0" style="310" hidden="1" customWidth="1"/>
    <col min="4382" max="4382" width="9" style="310" customWidth="1"/>
    <col min="4383" max="4383" width="9.453125" style="310" customWidth="1"/>
    <col min="4384" max="4385" width="8" style="310" customWidth="1"/>
    <col min="4386" max="4386" width="5.7265625" style="310" customWidth="1"/>
    <col min="4387" max="4387" width="14.81640625" style="310" customWidth="1"/>
    <col min="4388" max="4388" width="16.81640625" style="310" customWidth="1"/>
    <col min="4389" max="4608" width="9.1796875" style="310"/>
    <col min="4609" max="4609" width="5.7265625" style="310" customWidth="1"/>
    <col min="4610" max="4610" width="47" style="310" customWidth="1"/>
    <col min="4611" max="4611" width="10.453125" style="310" customWidth="1"/>
    <col min="4612" max="4612" width="12.81640625" style="310" customWidth="1"/>
    <col min="4613" max="4613" width="15" style="310" customWidth="1"/>
    <col min="4614" max="4614" width="16.26953125" style="310" customWidth="1"/>
    <col min="4615" max="4615" width="8.453125" style="310" customWidth="1"/>
    <col min="4616" max="4616" width="11.81640625" style="310" customWidth="1"/>
    <col min="4617" max="4617" width="13.453125" style="310" customWidth="1"/>
    <col min="4618" max="4618" width="11.54296875" style="310" customWidth="1"/>
    <col min="4619" max="4621" width="0" style="310" hidden="1" customWidth="1"/>
    <col min="4622" max="4622" width="11" style="310" customWidth="1"/>
    <col min="4623" max="4623" width="0" style="310" hidden="1" customWidth="1"/>
    <col min="4624" max="4624" width="12.26953125" style="310" customWidth="1"/>
    <col min="4625" max="4625" width="9.1796875" style="310" customWidth="1"/>
    <col min="4626" max="4626" width="9" style="310" customWidth="1"/>
    <col min="4627" max="4627" width="8.7265625" style="310" customWidth="1"/>
    <col min="4628" max="4628" width="0" style="310" hidden="1" customWidth="1"/>
    <col min="4629" max="4629" width="9" style="310" customWidth="1"/>
    <col min="4630" max="4630" width="9.453125" style="310" customWidth="1"/>
    <col min="4631" max="4632" width="8" style="310" customWidth="1"/>
    <col min="4633" max="4637" width="0" style="310" hidden="1" customWidth="1"/>
    <col min="4638" max="4638" width="9" style="310" customWidth="1"/>
    <col min="4639" max="4639" width="9.453125" style="310" customWidth="1"/>
    <col min="4640" max="4641" width="8" style="310" customWidth="1"/>
    <col min="4642" max="4642" width="5.7265625" style="310" customWidth="1"/>
    <col min="4643" max="4643" width="14.81640625" style="310" customWidth="1"/>
    <col min="4644" max="4644" width="16.81640625" style="310" customWidth="1"/>
    <col min="4645" max="4864" width="9.1796875" style="310"/>
    <col min="4865" max="4865" width="5.7265625" style="310" customWidth="1"/>
    <col min="4866" max="4866" width="47" style="310" customWidth="1"/>
    <col min="4867" max="4867" width="10.453125" style="310" customWidth="1"/>
    <col min="4868" max="4868" width="12.81640625" style="310" customWidth="1"/>
    <col min="4869" max="4869" width="15" style="310" customWidth="1"/>
    <col min="4870" max="4870" width="16.26953125" style="310" customWidth="1"/>
    <col min="4871" max="4871" width="8.453125" style="310" customWidth="1"/>
    <col min="4872" max="4872" width="11.81640625" style="310" customWidth="1"/>
    <col min="4873" max="4873" width="13.453125" style="310" customWidth="1"/>
    <col min="4874" max="4874" width="11.54296875" style="310" customWidth="1"/>
    <col min="4875" max="4877" width="0" style="310" hidden="1" customWidth="1"/>
    <col min="4878" max="4878" width="11" style="310" customWidth="1"/>
    <col min="4879" max="4879" width="0" style="310" hidden="1" customWidth="1"/>
    <col min="4880" max="4880" width="12.26953125" style="310" customWidth="1"/>
    <col min="4881" max="4881" width="9.1796875" style="310" customWidth="1"/>
    <col min="4882" max="4882" width="9" style="310" customWidth="1"/>
    <col min="4883" max="4883" width="8.7265625" style="310" customWidth="1"/>
    <col min="4884" max="4884" width="0" style="310" hidden="1" customWidth="1"/>
    <col min="4885" max="4885" width="9" style="310" customWidth="1"/>
    <col min="4886" max="4886" width="9.453125" style="310" customWidth="1"/>
    <col min="4887" max="4888" width="8" style="310" customWidth="1"/>
    <col min="4889" max="4893" width="0" style="310" hidden="1" customWidth="1"/>
    <col min="4894" max="4894" width="9" style="310" customWidth="1"/>
    <col min="4895" max="4895" width="9.453125" style="310" customWidth="1"/>
    <col min="4896" max="4897" width="8" style="310" customWidth="1"/>
    <col min="4898" max="4898" width="5.7265625" style="310" customWidth="1"/>
    <col min="4899" max="4899" width="14.81640625" style="310" customWidth="1"/>
    <col min="4900" max="4900" width="16.81640625" style="310" customWidth="1"/>
    <col min="4901" max="5120" width="9.1796875" style="310"/>
    <col min="5121" max="5121" width="5.7265625" style="310" customWidth="1"/>
    <col min="5122" max="5122" width="47" style="310" customWidth="1"/>
    <col min="5123" max="5123" width="10.453125" style="310" customWidth="1"/>
    <col min="5124" max="5124" width="12.81640625" style="310" customWidth="1"/>
    <col min="5125" max="5125" width="15" style="310" customWidth="1"/>
    <col min="5126" max="5126" width="16.26953125" style="310" customWidth="1"/>
    <col min="5127" max="5127" width="8.453125" style="310" customWidth="1"/>
    <col min="5128" max="5128" width="11.81640625" style="310" customWidth="1"/>
    <col min="5129" max="5129" width="13.453125" style="310" customWidth="1"/>
    <col min="5130" max="5130" width="11.54296875" style="310" customWidth="1"/>
    <col min="5131" max="5133" width="0" style="310" hidden="1" customWidth="1"/>
    <col min="5134" max="5134" width="11" style="310" customWidth="1"/>
    <col min="5135" max="5135" width="0" style="310" hidden="1" customWidth="1"/>
    <col min="5136" max="5136" width="12.26953125" style="310" customWidth="1"/>
    <col min="5137" max="5137" width="9.1796875" style="310" customWidth="1"/>
    <col min="5138" max="5138" width="9" style="310" customWidth="1"/>
    <col min="5139" max="5139" width="8.7265625" style="310" customWidth="1"/>
    <col min="5140" max="5140" width="0" style="310" hidden="1" customWidth="1"/>
    <col min="5141" max="5141" width="9" style="310" customWidth="1"/>
    <col min="5142" max="5142" width="9.453125" style="310" customWidth="1"/>
    <col min="5143" max="5144" width="8" style="310" customWidth="1"/>
    <col min="5145" max="5149" width="0" style="310" hidden="1" customWidth="1"/>
    <col min="5150" max="5150" width="9" style="310" customWidth="1"/>
    <col min="5151" max="5151" width="9.453125" style="310" customWidth="1"/>
    <col min="5152" max="5153" width="8" style="310" customWidth="1"/>
    <col min="5154" max="5154" width="5.7265625" style="310" customWidth="1"/>
    <col min="5155" max="5155" width="14.81640625" style="310" customWidth="1"/>
    <col min="5156" max="5156" width="16.81640625" style="310" customWidth="1"/>
    <col min="5157" max="5376" width="9.1796875" style="310"/>
    <col min="5377" max="5377" width="5.7265625" style="310" customWidth="1"/>
    <col min="5378" max="5378" width="47" style="310" customWidth="1"/>
    <col min="5379" max="5379" width="10.453125" style="310" customWidth="1"/>
    <col min="5380" max="5380" width="12.81640625" style="310" customWidth="1"/>
    <col min="5381" max="5381" width="15" style="310" customWidth="1"/>
    <col min="5382" max="5382" width="16.26953125" style="310" customWidth="1"/>
    <col min="5383" max="5383" width="8.453125" style="310" customWidth="1"/>
    <col min="5384" max="5384" width="11.81640625" style="310" customWidth="1"/>
    <col min="5385" max="5385" width="13.453125" style="310" customWidth="1"/>
    <col min="5386" max="5386" width="11.54296875" style="310" customWidth="1"/>
    <col min="5387" max="5389" width="0" style="310" hidden="1" customWidth="1"/>
    <col min="5390" max="5390" width="11" style="310" customWidth="1"/>
    <col min="5391" max="5391" width="0" style="310" hidden="1" customWidth="1"/>
    <col min="5392" max="5392" width="12.26953125" style="310" customWidth="1"/>
    <col min="5393" max="5393" width="9.1796875" style="310" customWidth="1"/>
    <col min="5394" max="5394" width="9" style="310" customWidth="1"/>
    <col min="5395" max="5395" width="8.7265625" style="310" customWidth="1"/>
    <col min="5396" max="5396" width="0" style="310" hidden="1" customWidth="1"/>
    <col min="5397" max="5397" width="9" style="310" customWidth="1"/>
    <col min="5398" max="5398" width="9.453125" style="310" customWidth="1"/>
    <col min="5399" max="5400" width="8" style="310" customWidth="1"/>
    <col min="5401" max="5405" width="0" style="310" hidden="1" customWidth="1"/>
    <col min="5406" max="5406" width="9" style="310" customWidth="1"/>
    <col min="5407" max="5407" width="9.453125" style="310" customWidth="1"/>
    <col min="5408" max="5409" width="8" style="310" customWidth="1"/>
    <col min="5410" max="5410" width="5.7265625" style="310" customWidth="1"/>
    <col min="5411" max="5411" width="14.81640625" style="310" customWidth="1"/>
    <col min="5412" max="5412" width="16.81640625" style="310" customWidth="1"/>
    <col min="5413" max="5632" width="9.1796875" style="310"/>
    <col min="5633" max="5633" width="5.7265625" style="310" customWidth="1"/>
    <col min="5634" max="5634" width="47" style="310" customWidth="1"/>
    <col min="5635" max="5635" width="10.453125" style="310" customWidth="1"/>
    <col min="5636" max="5636" width="12.81640625" style="310" customWidth="1"/>
    <col min="5637" max="5637" width="15" style="310" customWidth="1"/>
    <col min="5638" max="5638" width="16.26953125" style="310" customWidth="1"/>
    <col min="5639" max="5639" width="8.453125" style="310" customWidth="1"/>
    <col min="5640" max="5640" width="11.81640625" style="310" customWidth="1"/>
    <col min="5641" max="5641" width="13.453125" style="310" customWidth="1"/>
    <col min="5642" max="5642" width="11.54296875" style="310" customWidth="1"/>
    <col min="5643" max="5645" width="0" style="310" hidden="1" customWidth="1"/>
    <col min="5646" max="5646" width="11" style="310" customWidth="1"/>
    <col min="5647" max="5647" width="0" style="310" hidden="1" customWidth="1"/>
    <col min="5648" max="5648" width="12.26953125" style="310" customWidth="1"/>
    <col min="5649" max="5649" width="9.1796875" style="310" customWidth="1"/>
    <col min="5650" max="5650" width="9" style="310" customWidth="1"/>
    <col min="5651" max="5651" width="8.7265625" style="310" customWidth="1"/>
    <col min="5652" max="5652" width="0" style="310" hidden="1" customWidth="1"/>
    <col min="5653" max="5653" width="9" style="310" customWidth="1"/>
    <col min="5654" max="5654" width="9.453125" style="310" customWidth="1"/>
    <col min="5655" max="5656" width="8" style="310" customWidth="1"/>
    <col min="5657" max="5661" width="0" style="310" hidden="1" customWidth="1"/>
    <col min="5662" max="5662" width="9" style="310" customWidth="1"/>
    <col min="5663" max="5663" width="9.453125" style="310" customWidth="1"/>
    <col min="5664" max="5665" width="8" style="310" customWidth="1"/>
    <col min="5666" max="5666" width="5.7265625" style="310" customWidth="1"/>
    <col min="5667" max="5667" width="14.81640625" style="310" customWidth="1"/>
    <col min="5668" max="5668" width="16.81640625" style="310" customWidth="1"/>
    <col min="5669" max="5888" width="9.1796875" style="310"/>
    <col min="5889" max="5889" width="5.7265625" style="310" customWidth="1"/>
    <col min="5890" max="5890" width="47" style="310" customWidth="1"/>
    <col min="5891" max="5891" width="10.453125" style="310" customWidth="1"/>
    <col min="5892" max="5892" width="12.81640625" style="310" customWidth="1"/>
    <col min="5893" max="5893" width="15" style="310" customWidth="1"/>
    <col min="5894" max="5894" width="16.26953125" style="310" customWidth="1"/>
    <col min="5895" max="5895" width="8.453125" style="310" customWidth="1"/>
    <col min="5896" max="5896" width="11.81640625" style="310" customWidth="1"/>
    <col min="5897" max="5897" width="13.453125" style="310" customWidth="1"/>
    <col min="5898" max="5898" width="11.54296875" style="310" customWidth="1"/>
    <col min="5899" max="5901" width="0" style="310" hidden="1" customWidth="1"/>
    <col min="5902" max="5902" width="11" style="310" customWidth="1"/>
    <col min="5903" max="5903" width="0" style="310" hidden="1" customWidth="1"/>
    <col min="5904" max="5904" width="12.26953125" style="310" customWidth="1"/>
    <col min="5905" max="5905" width="9.1796875" style="310" customWidth="1"/>
    <col min="5906" max="5906" width="9" style="310" customWidth="1"/>
    <col min="5907" max="5907" width="8.7265625" style="310" customWidth="1"/>
    <col min="5908" max="5908" width="0" style="310" hidden="1" customWidth="1"/>
    <col min="5909" max="5909" width="9" style="310" customWidth="1"/>
    <col min="5910" max="5910" width="9.453125" style="310" customWidth="1"/>
    <col min="5911" max="5912" width="8" style="310" customWidth="1"/>
    <col min="5913" max="5917" width="0" style="310" hidden="1" customWidth="1"/>
    <col min="5918" max="5918" width="9" style="310" customWidth="1"/>
    <col min="5919" max="5919" width="9.453125" style="310" customWidth="1"/>
    <col min="5920" max="5921" width="8" style="310" customWidth="1"/>
    <col min="5922" max="5922" width="5.7265625" style="310" customWidth="1"/>
    <col min="5923" max="5923" width="14.81640625" style="310" customWidth="1"/>
    <col min="5924" max="5924" width="16.81640625" style="310" customWidth="1"/>
    <col min="5925" max="6144" width="9.1796875" style="310"/>
    <col min="6145" max="6145" width="5.7265625" style="310" customWidth="1"/>
    <col min="6146" max="6146" width="47" style="310" customWidth="1"/>
    <col min="6147" max="6147" width="10.453125" style="310" customWidth="1"/>
    <col min="6148" max="6148" width="12.81640625" style="310" customWidth="1"/>
    <col min="6149" max="6149" width="15" style="310" customWidth="1"/>
    <col min="6150" max="6150" width="16.26953125" style="310" customWidth="1"/>
    <col min="6151" max="6151" width="8.453125" style="310" customWidth="1"/>
    <col min="6152" max="6152" width="11.81640625" style="310" customWidth="1"/>
    <col min="6153" max="6153" width="13.453125" style="310" customWidth="1"/>
    <col min="6154" max="6154" width="11.54296875" style="310" customWidth="1"/>
    <col min="6155" max="6157" width="0" style="310" hidden="1" customWidth="1"/>
    <col min="6158" max="6158" width="11" style="310" customWidth="1"/>
    <col min="6159" max="6159" width="0" style="310" hidden="1" customWidth="1"/>
    <col min="6160" max="6160" width="12.26953125" style="310" customWidth="1"/>
    <col min="6161" max="6161" width="9.1796875" style="310" customWidth="1"/>
    <col min="6162" max="6162" width="9" style="310" customWidth="1"/>
    <col min="6163" max="6163" width="8.7265625" style="310" customWidth="1"/>
    <col min="6164" max="6164" width="0" style="310" hidden="1" customWidth="1"/>
    <col min="6165" max="6165" width="9" style="310" customWidth="1"/>
    <col min="6166" max="6166" width="9.453125" style="310" customWidth="1"/>
    <col min="6167" max="6168" width="8" style="310" customWidth="1"/>
    <col min="6169" max="6173" width="0" style="310" hidden="1" customWidth="1"/>
    <col min="6174" max="6174" width="9" style="310" customWidth="1"/>
    <col min="6175" max="6175" width="9.453125" style="310" customWidth="1"/>
    <col min="6176" max="6177" width="8" style="310" customWidth="1"/>
    <col min="6178" max="6178" width="5.7265625" style="310" customWidth="1"/>
    <col min="6179" max="6179" width="14.81640625" style="310" customWidth="1"/>
    <col min="6180" max="6180" width="16.81640625" style="310" customWidth="1"/>
    <col min="6181" max="6400" width="9.1796875" style="310"/>
    <col min="6401" max="6401" width="5.7265625" style="310" customWidth="1"/>
    <col min="6402" max="6402" width="47" style="310" customWidth="1"/>
    <col min="6403" max="6403" width="10.453125" style="310" customWidth="1"/>
    <col min="6404" max="6404" width="12.81640625" style="310" customWidth="1"/>
    <col min="6405" max="6405" width="15" style="310" customWidth="1"/>
    <col min="6406" max="6406" width="16.26953125" style="310" customWidth="1"/>
    <col min="6407" max="6407" width="8.453125" style="310" customWidth="1"/>
    <col min="6408" max="6408" width="11.81640625" style="310" customWidth="1"/>
    <col min="6409" max="6409" width="13.453125" style="310" customWidth="1"/>
    <col min="6410" max="6410" width="11.54296875" style="310" customWidth="1"/>
    <col min="6411" max="6413" width="0" style="310" hidden="1" customWidth="1"/>
    <col min="6414" max="6414" width="11" style="310" customWidth="1"/>
    <col min="6415" max="6415" width="0" style="310" hidden="1" customWidth="1"/>
    <col min="6416" max="6416" width="12.26953125" style="310" customWidth="1"/>
    <col min="6417" max="6417" width="9.1796875" style="310" customWidth="1"/>
    <col min="6418" max="6418" width="9" style="310" customWidth="1"/>
    <col min="6419" max="6419" width="8.7265625" style="310" customWidth="1"/>
    <col min="6420" max="6420" width="0" style="310" hidden="1" customWidth="1"/>
    <col min="6421" max="6421" width="9" style="310" customWidth="1"/>
    <col min="6422" max="6422" width="9.453125" style="310" customWidth="1"/>
    <col min="6423" max="6424" width="8" style="310" customWidth="1"/>
    <col min="6425" max="6429" width="0" style="310" hidden="1" customWidth="1"/>
    <col min="6430" max="6430" width="9" style="310" customWidth="1"/>
    <col min="6431" max="6431" width="9.453125" style="310" customWidth="1"/>
    <col min="6432" max="6433" width="8" style="310" customWidth="1"/>
    <col min="6434" max="6434" width="5.7265625" style="310" customWidth="1"/>
    <col min="6435" max="6435" width="14.81640625" style="310" customWidth="1"/>
    <col min="6436" max="6436" width="16.81640625" style="310" customWidth="1"/>
    <col min="6437" max="6656" width="9.1796875" style="310"/>
    <col min="6657" max="6657" width="5.7265625" style="310" customWidth="1"/>
    <col min="6658" max="6658" width="47" style="310" customWidth="1"/>
    <col min="6659" max="6659" width="10.453125" style="310" customWidth="1"/>
    <col min="6660" max="6660" width="12.81640625" style="310" customWidth="1"/>
    <col min="6661" max="6661" width="15" style="310" customWidth="1"/>
    <col min="6662" max="6662" width="16.26953125" style="310" customWidth="1"/>
    <col min="6663" max="6663" width="8.453125" style="310" customWidth="1"/>
    <col min="6664" max="6664" width="11.81640625" style="310" customWidth="1"/>
    <col min="6665" max="6665" width="13.453125" style="310" customWidth="1"/>
    <col min="6666" max="6666" width="11.54296875" style="310" customWidth="1"/>
    <col min="6667" max="6669" width="0" style="310" hidden="1" customWidth="1"/>
    <col min="6670" max="6670" width="11" style="310" customWidth="1"/>
    <col min="6671" max="6671" width="0" style="310" hidden="1" customWidth="1"/>
    <col min="6672" max="6672" width="12.26953125" style="310" customWidth="1"/>
    <col min="6673" max="6673" width="9.1796875" style="310" customWidth="1"/>
    <col min="6674" max="6674" width="9" style="310" customWidth="1"/>
    <col min="6675" max="6675" width="8.7265625" style="310" customWidth="1"/>
    <col min="6676" max="6676" width="0" style="310" hidden="1" customWidth="1"/>
    <col min="6677" max="6677" width="9" style="310" customWidth="1"/>
    <col min="6678" max="6678" width="9.453125" style="310" customWidth="1"/>
    <col min="6679" max="6680" width="8" style="310" customWidth="1"/>
    <col min="6681" max="6685" width="0" style="310" hidden="1" customWidth="1"/>
    <col min="6686" max="6686" width="9" style="310" customWidth="1"/>
    <col min="6687" max="6687" width="9.453125" style="310" customWidth="1"/>
    <col min="6688" max="6689" width="8" style="310" customWidth="1"/>
    <col min="6690" max="6690" width="5.7265625" style="310" customWidth="1"/>
    <col min="6691" max="6691" width="14.81640625" style="310" customWidth="1"/>
    <col min="6692" max="6692" width="16.81640625" style="310" customWidth="1"/>
    <col min="6693" max="6912" width="9.1796875" style="310"/>
    <col min="6913" max="6913" width="5.7265625" style="310" customWidth="1"/>
    <col min="6914" max="6914" width="47" style="310" customWidth="1"/>
    <col min="6915" max="6915" width="10.453125" style="310" customWidth="1"/>
    <col min="6916" max="6916" width="12.81640625" style="310" customWidth="1"/>
    <col min="6917" max="6917" width="15" style="310" customWidth="1"/>
    <col min="6918" max="6918" width="16.26953125" style="310" customWidth="1"/>
    <col min="6919" max="6919" width="8.453125" style="310" customWidth="1"/>
    <col min="6920" max="6920" width="11.81640625" style="310" customWidth="1"/>
    <col min="6921" max="6921" width="13.453125" style="310" customWidth="1"/>
    <col min="6922" max="6922" width="11.54296875" style="310" customWidth="1"/>
    <col min="6923" max="6925" width="0" style="310" hidden="1" customWidth="1"/>
    <col min="6926" max="6926" width="11" style="310" customWidth="1"/>
    <col min="6927" max="6927" width="0" style="310" hidden="1" customWidth="1"/>
    <col min="6928" max="6928" width="12.26953125" style="310" customWidth="1"/>
    <col min="6929" max="6929" width="9.1796875" style="310" customWidth="1"/>
    <col min="6930" max="6930" width="9" style="310" customWidth="1"/>
    <col min="6931" max="6931" width="8.7265625" style="310" customWidth="1"/>
    <col min="6932" max="6932" width="0" style="310" hidden="1" customWidth="1"/>
    <col min="6933" max="6933" width="9" style="310" customWidth="1"/>
    <col min="6934" max="6934" width="9.453125" style="310" customWidth="1"/>
    <col min="6935" max="6936" width="8" style="310" customWidth="1"/>
    <col min="6937" max="6941" width="0" style="310" hidden="1" customWidth="1"/>
    <col min="6942" max="6942" width="9" style="310" customWidth="1"/>
    <col min="6943" max="6943" width="9.453125" style="310" customWidth="1"/>
    <col min="6944" max="6945" width="8" style="310" customWidth="1"/>
    <col min="6946" max="6946" width="5.7265625" style="310" customWidth="1"/>
    <col min="6947" max="6947" width="14.81640625" style="310" customWidth="1"/>
    <col min="6948" max="6948" width="16.81640625" style="310" customWidth="1"/>
    <col min="6949" max="7168" width="9.1796875" style="310"/>
    <col min="7169" max="7169" width="5.7265625" style="310" customWidth="1"/>
    <col min="7170" max="7170" width="47" style="310" customWidth="1"/>
    <col min="7171" max="7171" width="10.453125" style="310" customWidth="1"/>
    <col min="7172" max="7172" width="12.81640625" style="310" customWidth="1"/>
    <col min="7173" max="7173" width="15" style="310" customWidth="1"/>
    <col min="7174" max="7174" width="16.26953125" style="310" customWidth="1"/>
    <col min="7175" max="7175" width="8.453125" style="310" customWidth="1"/>
    <col min="7176" max="7176" width="11.81640625" style="310" customWidth="1"/>
    <col min="7177" max="7177" width="13.453125" style="310" customWidth="1"/>
    <col min="7178" max="7178" width="11.54296875" style="310" customWidth="1"/>
    <col min="7179" max="7181" width="0" style="310" hidden="1" customWidth="1"/>
    <col min="7182" max="7182" width="11" style="310" customWidth="1"/>
    <col min="7183" max="7183" width="0" style="310" hidden="1" customWidth="1"/>
    <col min="7184" max="7184" width="12.26953125" style="310" customWidth="1"/>
    <col min="7185" max="7185" width="9.1796875" style="310" customWidth="1"/>
    <col min="7186" max="7186" width="9" style="310" customWidth="1"/>
    <col min="7187" max="7187" width="8.7265625" style="310" customWidth="1"/>
    <col min="7188" max="7188" width="0" style="310" hidden="1" customWidth="1"/>
    <col min="7189" max="7189" width="9" style="310" customWidth="1"/>
    <col min="7190" max="7190" width="9.453125" style="310" customWidth="1"/>
    <col min="7191" max="7192" width="8" style="310" customWidth="1"/>
    <col min="7193" max="7197" width="0" style="310" hidden="1" customWidth="1"/>
    <col min="7198" max="7198" width="9" style="310" customWidth="1"/>
    <col min="7199" max="7199" width="9.453125" style="310" customWidth="1"/>
    <col min="7200" max="7201" width="8" style="310" customWidth="1"/>
    <col min="7202" max="7202" width="5.7265625" style="310" customWidth="1"/>
    <col min="7203" max="7203" width="14.81640625" style="310" customWidth="1"/>
    <col min="7204" max="7204" width="16.81640625" style="310" customWidth="1"/>
    <col min="7205" max="7424" width="9.1796875" style="310"/>
    <col min="7425" max="7425" width="5.7265625" style="310" customWidth="1"/>
    <col min="7426" max="7426" width="47" style="310" customWidth="1"/>
    <col min="7427" max="7427" width="10.453125" style="310" customWidth="1"/>
    <col min="7428" max="7428" width="12.81640625" style="310" customWidth="1"/>
    <col min="7429" max="7429" width="15" style="310" customWidth="1"/>
    <col min="7430" max="7430" width="16.26953125" style="310" customWidth="1"/>
    <col min="7431" max="7431" width="8.453125" style="310" customWidth="1"/>
    <col min="7432" max="7432" width="11.81640625" style="310" customWidth="1"/>
    <col min="7433" max="7433" width="13.453125" style="310" customWidth="1"/>
    <col min="7434" max="7434" width="11.54296875" style="310" customWidth="1"/>
    <col min="7435" max="7437" width="0" style="310" hidden="1" customWidth="1"/>
    <col min="7438" max="7438" width="11" style="310" customWidth="1"/>
    <col min="7439" max="7439" width="0" style="310" hidden="1" customWidth="1"/>
    <col min="7440" max="7440" width="12.26953125" style="310" customWidth="1"/>
    <col min="7441" max="7441" width="9.1796875" style="310" customWidth="1"/>
    <col min="7442" max="7442" width="9" style="310" customWidth="1"/>
    <col min="7443" max="7443" width="8.7265625" style="310" customWidth="1"/>
    <col min="7444" max="7444" width="0" style="310" hidden="1" customWidth="1"/>
    <col min="7445" max="7445" width="9" style="310" customWidth="1"/>
    <col min="7446" max="7446" width="9.453125" style="310" customWidth="1"/>
    <col min="7447" max="7448" width="8" style="310" customWidth="1"/>
    <col min="7449" max="7453" width="0" style="310" hidden="1" customWidth="1"/>
    <col min="7454" max="7454" width="9" style="310" customWidth="1"/>
    <col min="7455" max="7455" width="9.453125" style="310" customWidth="1"/>
    <col min="7456" max="7457" width="8" style="310" customWidth="1"/>
    <col min="7458" max="7458" width="5.7265625" style="310" customWidth="1"/>
    <col min="7459" max="7459" width="14.81640625" style="310" customWidth="1"/>
    <col min="7460" max="7460" width="16.81640625" style="310" customWidth="1"/>
    <col min="7461" max="7680" width="9.1796875" style="310"/>
    <col min="7681" max="7681" width="5.7265625" style="310" customWidth="1"/>
    <col min="7682" max="7682" width="47" style="310" customWidth="1"/>
    <col min="7683" max="7683" width="10.453125" style="310" customWidth="1"/>
    <col min="7684" max="7684" width="12.81640625" style="310" customWidth="1"/>
    <col min="7685" max="7685" width="15" style="310" customWidth="1"/>
    <col min="7686" max="7686" width="16.26953125" style="310" customWidth="1"/>
    <col min="7687" max="7687" width="8.453125" style="310" customWidth="1"/>
    <col min="7688" max="7688" width="11.81640625" style="310" customWidth="1"/>
    <col min="7689" max="7689" width="13.453125" style="310" customWidth="1"/>
    <col min="7690" max="7690" width="11.54296875" style="310" customWidth="1"/>
    <col min="7691" max="7693" width="0" style="310" hidden="1" customWidth="1"/>
    <col min="7694" max="7694" width="11" style="310" customWidth="1"/>
    <col min="7695" max="7695" width="0" style="310" hidden="1" customWidth="1"/>
    <col min="7696" max="7696" width="12.26953125" style="310" customWidth="1"/>
    <col min="7697" max="7697" width="9.1796875" style="310" customWidth="1"/>
    <col min="7698" max="7698" width="9" style="310" customWidth="1"/>
    <col min="7699" max="7699" width="8.7265625" style="310" customWidth="1"/>
    <col min="7700" max="7700" width="0" style="310" hidden="1" customWidth="1"/>
    <col min="7701" max="7701" width="9" style="310" customWidth="1"/>
    <col min="7702" max="7702" width="9.453125" style="310" customWidth="1"/>
    <col min="7703" max="7704" width="8" style="310" customWidth="1"/>
    <col min="7705" max="7709" width="0" style="310" hidden="1" customWidth="1"/>
    <col min="7710" max="7710" width="9" style="310" customWidth="1"/>
    <col min="7711" max="7711" width="9.453125" style="310" customWidth="1"/>
    <col min="7712" max="7713" width="8" style="310" customWidth="1"/>
    <col min="7714" max="7714" width="5.7265625" style="310" customWidth="1"/>
    <col min="7715" max="7715" width="14.81640625" style="310" customWidth="1"/>
    <col min="7716" max="7716" width="16.81640625" style="310" customWidth="1"/>
    <col min="7717" max="7936" width="9.1796875" style="310"/>
    <col min="7937" max="7937" width="5.7265625" style="310" customWidth="1"/>
    <col min="7938" max="7938" width="47" style="310" customWidth="1"/>
    <col min="7939" max="7939" width="10.453125" style="310" customWidth="1"/>
    <col min="7940" max="7940" width="12.81640625" style="310" customWidth="1"/>
    <col min="7941" max="7941" width="15" style="310" customWidth="1"/>
    <col min="7942" max="7942" width="16.26953125" style="310" customWidth="1"/>
    <col min="7943" max="7943" width="8.453125" style="310" customWidth="1"/>
    <col min="7944" max="7944" width="11.81640625" style="310" customWidth="1"/>
    <col min="7945" max="7945" width="13.453125" style="310" customWidth="1"/>
    <col min="7946" max="7946" width="11.54296875" style="310" customWidth="1"/>
    <col min="7947" max="7949" width="0" style="310" hidden="1" customWidth="1"/>
    <col min="7950" max="7950" width="11" style="310" customWidth="1"/>
    <col min="7951" max="7951" width="0" style="310" hidden="1" customWidth="1"/>
    <col min="7952" max="7952" width="12.26953125" style="310" customWidth="1"/>
    <col min="7953" max="7953" width="9.1796875" style="310" customWidth="1"/>
    <col min="7954" max="7954" width="9" style="310" customWidth="1"/>
    <col min="7955" max="7955" width="8.7265625" style="310" customWidth="1"/>
    <col min="7956" max="7956" width="0" style="310" hidden="1" customWidth="1"/>
    <col min="7957" max="7957" width="9" style="310" customWidth="1"/>
    <col min="7958" max="7958" width="9.453125" style="310" customWidth="1"/>
    <col min="7959" max="7960" width="8" style="310" customWidth="1"/>
    <col min="7961" max="7965" width="0" style="310" hidden="1" customWidth="1"/>
    <col min="7966" max="7966" width="9" style="310" customWidth="1"/>
    <col min="7967" max="7967" width="9.453125" style="310" customWidth="1"/>
    <col min="7968" max="7969" width="8" style="310" customWidth="1"/>
    <col min="7970" max="7970" width="5.7265625" style="310" customWidth="1"/>
    <col min="7971" max="7971" width="14.81640625" style="310" customWidth="1"/>
    <col min="7972" max="7972" width="16.81640625" style="310" customWidth="1"/>
    <col min="7973" max="8192" width="9.1796875" style="310"/>
    <col min="8193" max="8193" width="5.7265625" style="310" customWidth="1"/>
    <col min="8194" max="8194" width="47" style="310" customWidth="1"/>
    <col min="8195" max="8195" width="10.453125" style="310" customWidth="1"/>
    <col min="8196" max="8196" width="12.81640625" style="310" customWidth="1"/>
    <col min="8197" max="8197" width="15" style="310" customWidth="1"/>
    <col min="8198" max="8198" width="16.26953125" style="310" customWidth="1"/>
    <col min="8199" max="8199" width="8.453125" style="310" customWidth="1"/>
    <col min="8200" max="8200" width="11.81640625" style="310" customWidth="1"/>
    <col min="8201" max="8201" width="13.453125" style="310" customWidth="1"/>
    <col min="8202" max="8202" width="11.54296875" style="310" customWidth="1"/>
    <col min="8203" max="8205" width="0" style="310" hidden="1" customWidth="1"/>
    <col min="8206" max="8206" width="11" style="310" customWidth="1"/>
    <col min="8207" max="8207" width="0" style="310" hidden="1" customWidth="1"/>
    <col min="8208" max="8208" width="12.26953125" style="310" customWidth="1"/>
    <col min="8209" max="8209" width="9.1796875" style="310" customWidth="1"/>
    <col min="8210" max="8210" width="9" style="310" customWidth="1"/>
    <col min="8211" max="8211" width="8.7265625" style="310" customWidth="1"/>
    <col min="8212" max="8212" width="0" style="310" hidden="1" customWidth="1"/>
    <col min="8213" max="8213" width="9" style="310" customWidth="1"/>
    <col min="8214" max="8214" width="9.453125" style="310" customWidth="1"/>
    <col min="8215" max="8216" width="8" style="310" customWidth="1"/>
    <col min="8217" max="8221" width="0" style="310" hidden="1" customWidth="1"/>
    <col min="8222" max="8222" width="9" style="310" customWidth="1"/>
    <col min="8223" max="8223" width="9.453125" style="310" customWidth="1"/>
    <col min="8224" max="8225" width="8" style="310" customWidth="1"/>
    <col min="8226" max="8226" width="5.7265625" style="310" customWidth="1"/>
    <col min="8227" max="8227" width="14.81640625" style="310" customWidth="1"/>
    <col min="8228" max="8228" width="16.81640625" style="310" customWidth="1"/>
    <col min="8229" max="8448" width="9.1796875" style="310"/>
    <col min="8449" max="8449" width="5.7265625" style="310" customWidth="1"/>
    <col min="8450" max="8450" width="47" style="310" customWidth="1"/>
    <col min="8451" max="8451" width="10.453125" style="310" customWidth="1"/>
    <col min="8452" max="8452" width="12.81640625" style="310" customWidth="1"/>
    <col min="8453" max="8453" width="15" style="310" customWidth="1"/>
    <col min="8454" max="8454" width="16.26953125" style="310" customWidth="1"/>
    <col min="8455" max="8455" width="8.453125" style="310" customWidth="1"/>
    <col min="8456" max="8456" width="11.81640625" style="310" customWidth="1"/>
    <col min="8457" max="8457" width="13.453125" style="310" customWidth="1"/>
    <col min="8458" max="8458" width="11.54296875" style="310" customWidth="1"/>
    <col min="8459" max="8461" width="0" style="310" hidden="1" customWidth="1"/>
    <col min="8462" max="8462" width="11" style="310" customWidth="1"/>
    <col min="8463" max="8463" width="0" style="310" hidden="1" customWidth="1"/>
    <col min="8464" max="8464" width="12.26953125" style="310" customWidth="1"/>
    <col min="8465" max="8465" width="9.1796875" style="310" customWidth="1"/>
    <col min="8466" max="8466" width="9" style="310" customWidth="1"/>
    <col min="8467" max="8467" width="8.7265625" style="310" customWidth="1"/>
    <col min="8468" max="8468" width="0" style="310" hidden="1" customWidth="1"/>
    <col min="8469" max="8469" width="9" style="310" customWidth="1"/>
    <col min="8470" max="8470" width="9.453125" style="310" customWidth="1"/>
    <col min="8471" max="8472" width="8" style="310" customWidth="1"/>
    <col min="8473" max="8477" width="0" style="310" hidden="1" customWidth="1"/>
    <col min="8478" max="8478" width="9" style="310" customWidth="1"/>
    <col min="8479" max="8479" width="9.453125" style="310" customWidth="1"/>
    <col min="8480" max="8481" width="8" style="310" customWidth="1"/>
    <col min="8482" max="8482" width="5.7265625" style="310" customWidth="1"/>
    <col min="8483" max="8483" width="14.81640625" style="310" customWidth="1"/>
    <col min="8484" max="8484" width="16.81640625" style="310" customWidth="1"/>
    <col min="8485" max="8704" width="9.1796875" style="310"/>
    <col min="8705" max="8705" width="5.7265625" style="310" customWidth="1"/>
    <col min="8706" max="8706" width="47" style="310" customWidth="1"/>
    <col min="8707" max="8707" width="10.453125" style="310" customWidth="1"/>
    <col min="8708" max="8708" width="12.81640625" style="310" customWidth="1"/>
    <col min="8709" max="8709" width="15" style="310" customWidth="1"/>
    <col min="8710" max="8710" width="16.26953125" style="310" customWidth="1"/>
    <col min="8711" max="8711" width="8.453125" style="310" customWidth="1"/>
    <col min="8712" max="8712" width="11.81640625" style="310" customWidth="1"/>
    <col min="8713" max="8713" width="13.453125" style="310" customWidth="1"/>
    <col min="8714" max="8714" width="11.54296875" style="310" customWidth="1"/>
    <col min="8715" max="8717" width="0" style="310" hidden="1" customWidth="1"/>
    <col min="8718" max="8718" width="11" style="310" customWidth="1"/>
    <col min="8719" max="8719" width="0" style="310" hidden="1" customWidth="1"/>
    <col min="8720" max="8720" width="12.26953125" style="310" customWidth="1"/>
    <col min="8721" max="8721" width="9.1796875" style="310" customWidth="1"/>
    <col min="8722" max="8722" width="9" style="310" customWidth="1"/>
    <col min="8723" max="8723" width="8.7265625" style="310" customWidth="1"/>
    <col min="8724" max="8724" width="0" style="310" hidden="1" customWidth="1"/>
    <col min="8725" max="8725" width="9" style="310" customWidth="1"/>
    <col min="8726" max="8726" width="9.453125" style="310" customWidth="1"/>
    <col min="8727" max="8728" width="8" style="310" customWidth="1"/>
    <col min="8729" max="8733" width="0" style="310" hidden="1" customWidth="1"/>
    <col min="8734" max="8734" width="9" style="310" customWidth="1"/>
    <col min="8735" max="8735" width="9.453125" style="310" customWidth="1"/>
    <col min="8736" max="8737" width="8" style="310" customWidth="1"/>
    <col min="8738" max="8738" width="5.7265625" style="310" customWidth="1"/>
    <col min="8739" max="8739" width="14.81640625" style="310" customWidth="1"/>
    <col min="8740" max="8740" width="16.81640625" style="310" customWidth="1"/>
    <col min="8741" max="8960" width="9.1796875" style="310"/>
    <col min="8961" max="8961" width="5.7265625" style="310" customWidth="1"/>
    <col min="8962" max="8962" width="47" style="310" customWidth="1"/>
    <col min="8963" max="8963" width="10.453125" style="310" customWidth="1"/>
    <col min="8964" max="8964" width="12.81640625" style="310" customWidth="1"/>
    <col min="8965" max="8965" width="15" style="310" customWidth="1"/>
    <col min="8966" max="8966" width="16.26953125" style="310" customWidth="1"/>
    <col min="8967" max="8967" width="8.453125" style="310" customWidth="1"/>
    <col min="8968" max="8968" width="11.81640625" style="310" customWidth="1"/>
    <col min="8969" max="8969" width="13.453125" style="310" customWidth="1"/>
    <col min="8970" max="8970" width="11.54296875" style="310" customWidth="1"/>
    <col min="8971" max="8973" width="0" style="310" hidden="1" customWidth="1"/>
    <col min="8974" max="8974" width="11" style="310" customWidth="1"/>
    <col min="8975" max="8975" width="0" style="310" hidden="1" customWidth="1"/>
    <col min="8976" max="8976" width="12.26953125" style="310" customWidth="1"/>
    <col min="8977" max="8977" width="9.1796875" style="310" customWidth="1"/>
    <col min="8978" max="8978" width="9" style="310" customWidth="1"/>
    <col min="8979" max="8979" width="8.7265625" style="310" customWidth="1"/>
    <col min="8980" max="8980" width="0" style="310" hidden="1" customWidth="1"/>
    <col min="8981" max="8981" width="9" style="310" customWidth="1"/>
    <col min="8982" max="8982" width="9.453125" style="310" customWidth="1"/>
    <col min="8983" max="8984" width="8" style="310" customWidth="1"/>
    <col min="8985" max="8989" width="0" style="310" hidden="1" customWidth="1"/>
    <col min="8990" max="8990" width="9" style="310" customWidth="1"/>
    <col min="8991" max="8991" width="9.453125" style="310" customWidth="1"/>
    <col min="8992" max="8993" width="8" style="310" customWidth="1"/>
    <col min="8994" max="8994" width="5.7265625" style="310" customWidth="1"/>
    <col min="8995" max="8995" width="14.81640625" style="310" customWidth="1"/>
    <col min="8996" max="8996" width="16.81640625" style="310" customWidth="1"/>
    <col min="8997" max="9216" width="9.1796875" style="310"/>
    <col min="9217" max="9217" width="5.7265625" style="310" customWidth="1"/>
    <col min="9218" max="9218" width="47" style="310" customWidth="1"/>
    <col min="9219" max="9219" width="10.453125" style="310" customWidth="1"/>
    <col min="9220" max="9220" width="12.81640625" style="310" customWidth="1"/>
    <col min="9221" max="9221" width="15" style="310" customWidth="1"/>
    <col min="9222" max="9222" width="16.26953125" style="310" customWidth="1"/>
    <col min="9223" max="9223" width="8.453125" style="310" customWidth="1"/>
    <col min="9224" max="9224" width="11.81640625" style="310" customWidth="1"/>
    <col min="9225" max="9225" width="13.453125" style="310" customWidth="1"/>
    <col min="9226" max="9226" width="11.54296875" style="310" customWidth="1"/>
    <col min="9227" max="9229" width="0" style="310" hidden="1" customWidth="1"/>
    <col min="9230" max="9230" width="11" style="310" customWidth="1"/>
    <col min="9231" max="9231" width="0" style="310" hidden="1" customWidth="1"/>
    <col min="9232" max="9232" width="12.26953125" style="310" customWidth="1"/>
    <col min="9233" max="9233" width="9.1796875" style="310" customWidth="1"/>
    <col min="9234" max="9234" width="9" style="310" customWidth="1"/>
    <col min="9235" max="9235" width="8.7265625" style="310" customWidth="1"/>
    <col min="9236" max="9236" width="0" style="310" hidden="1" customWidth="1"/>
    <col min="9237" max="9237" width="9" style="310" customWidth="1"/>
    <col min="9238" max="9238" width="9.453125" style="310" customWidth="1"/>
    <col min="9239" max="9240" width="8" style="310" customWidth="1"/>
    <col min="9241" max="9245" width="0" style="310" hidden="1" customWidth="1"/>
    <col min="9246" max="9246" width="9" style="310" customWidth="1"/>
    <col min="9247" max="9247" width="9.453125" style="310" customWidth="1"/>
    <col min="9248" max="9249" width="8" style="310" customWidth="1"/>
    <col min="9250" max="9250" width="5.7265625" style="310" customWidth="1"/>
    <col min="9251" max="9251" width="14.81640625" style="310" customWidth="1"/>
    <col min="9252" max="9252" width="16.81640625" style="310" customWidth="1"/>
    <col min="9253" max="9472" width="9.1796875" style="310"/>
    <col min="9473" max="9473" width="5.7265625" style="310" customWidth="1"/>
    <col min="9474" max="9474" width="47" style="310" customWidth="1"/>
    <col min="9475" max="9475" width="10.453125" style="310" customWidth="1"/>
    <col min="9476" max="9476" width="12.81640625" style="310" customWidth="1"/>
    <col min="9477" max="9477" width="15" style="310" customWidth="1"/>
    <col min="9478" max="9478" width="16.26953125" style="310" customWidth="1"/>
    <col min="9479" max="9479" width="8.453125" style="310" customWidth="1"/>
    <col min="9480" max="9480" width="11.81640625" style="310" customWidth="1"/>
    <col min="9481" max="9481" width="13.453125" style="310" customWidth="1"/>
    <col min="9482" max="9482" width="11.54296875" style="310" customWidth="1"/>
    <col min="9483" max="9485" width="0" style="310" hidden="1" customWidth="1"/>
    <col min="9486" max="9486" width="11" style="310" customWidth="1"/>
    <col min="9487" max="9487" width="0" style="310" hidden="1" customWidth="1"/>
    <col min="9488" max="9488" width="12.26953125" style="310" customWidth="1"/>
    <col min="9489" max="9489" width="9.1796875" style="310" customWidth="1"/>
    <col min="9490" max="9490" width="9" style="310" customWidth="1"/>
    <col min="9491" max="9491" width="8.7265625" style="310" customWidth="1"/>
    <col min="9492" max="9492" width="0" style="310" hidden="1" customWidth="1"/>
    <col min="9493" max="9493" width="9" style="310" customWidth="1"/>
    <col min="9494" max="9494" width="9.453125" style="310" customWidth="1"/>
    <col min="9495" max="9496" width="8" style="310" customWidth="1"/>
    <col min="9497" max="9501" width="0" style="310" hidden="1" customWidth="1"/>
    <col min="9502" max="9502" width="9" style="310" customWidth="1"/>
    <col min="9503" max="9503" width="9.453125" style="310" customWidth="1"/>
    <col min="9504" max="9505" width="8" style="310" customWidth="1"/>
    <col min="9506" max="9506" width="5.7265625" style="310" customWidth="1"/>
    <col min="9507" max="9507" width="14.81640625" style="310" customWidth="1"/>
    <col min="9508" max="9508" width="16.81640625" style="310" customWidth="1"/>
    <col min="9509" max="9728" width="9.1796875" style="310"/>
    <col min="9729" max="9729" width="5.7265625" style="310" customWidth="1"/>
    <col min="9730" max="9730" width="47" style="310" customWidth="1"/>
    <col min="9731" max="9731" width="10.453125" style="310" customWidth="1"/>
    <col min="9732" max="9732" width="12.81640625" style="310" customWidth="1"/>
    <col min="9733" max="9733" width="15" style="310" customWidth="1"/>
    <col min="9734" max="9734" width="16.26953125" style="310" customWidth="1"/>
    <col min="9735" max="9735" width="8.453125" style="310" customWidth="1"/>
    <col min="9736" max="9736" width="11.81640625" style="310" customWidth="1"/>
    <col min="9737" max="9737" width="13.453125" style="310" customWidth="1"/>
    <col min="9738" max="9738" width="11.54296875" style="310" customWidth="1"/>
    <col min="9739" max="9741" width="0" style="310" hidden="1" customWidth="1"/>
    <col min="9742" max="9742" width="11" style="310" customWidth="1"/>
    <col min="9743" max="9743" width="0" style="310" hidden="1" customWidth="1"/>
    <col min="9744" max="9744" width="12.26953125" style="310" customWidth="1"/>
    <col min="9745" max="9745" width="9.1796875" style="310" customWidth="1"/>
    <col min="9746" max="9746" width="9" style="310" customWidth="1"/>
    <col min="9747" max="9747" width="8.7265625" style="310" customWidth="1"/>
    <col min="9748" max="9748" width="0" style="310" hidden="1" customWidth="1"/>
    <col min="9749" max="9749" width="9" style="310" customWidth="1"/>
    <col min="9750" max="9750" width="9.453125" style="310" customWidth="1"/>
    <col min="9751" max="9752" width="8" style="310" customWidth="1"/>
    <col min="9753" max="9757" width="0" style="310" hidden="1" customWidth="1"/>
    <col min="9758" max="9758" width="9" style="310" customWidth="1"/>
    <col min="9759" max="9759" width="9.453125" style="310" customWidth="1"/>
    <col min="9760" max="9761" width="8" style="310" customWidth="1"/>
    <col min="9762" max="9762" width="5.7265625" style="310" customWidth="1"/>
    <col min="9763" max="9763" width="14.81640625" style="310" customWidth="1"/>
    <col min="9764" max="9764" width="16.81640625" style="310" customWidth="1"/>
    <col min="9765" max="9984" width="9.1796875" style="310"/>
    <col min="9985" max="9985" width="5.7265625" style="310" customWidth="1"/>
    <col min="9986" max="9986" width="47" style="310" customWidth="1"/>
    <col min="9987" max="9987" width="10.453125" style="310" customWidth="1"/>
    <col min="9988" max="9988" width="12.81640625" style="310" customWidth="1"/>
    <col min="9989" max="9989" width="15" style="310" customWidth="1"/>
    <col min="9990" max="9990" width="16.26953125" style="310" customWidth="1"/>
    <col min="9991" max="9991" width="8.453125" style="310" customWidth="1"/>
    <col min="9992" max="9992" width="11.81640625" style="310" customWidth="1"/>
    <col min="9993" max="9993" width="13.453125" style="310" customWidth="1"/>
    <col min="9994" max="9994" width="11.54296875" style="310" customWidth="1"/>
    <col min="9995" max="9997" width="0" style="310" hidden="1" customWidth="1"/>
    <col min="9998" max="9998" width="11" style="310" customWidth="1"/>
    <col min="9999" max="9999" width="0" style="310" hidden="1" customWidth="1"/>
    <col min="10000" max="10000" width="12.26953125" style="310" customWidth="1"/>
    <col min="10001" max="10001" width="9.1796875" style="310" customWidth="1"/>
    <col min="10002" max="10002" width="9" style="310" customWidth="1"/>
    <col min="10003" max="10003" width="8.7265625" style="310" customWidth="1"/>
    <col min="10004" max="10004" width="0" style="310" hidden="1" customWidth="1"/>
    <col min="10005" max="10005" width="9" style="310" customWidth="1"/>
    <col min="10006" max="10006" width="9.453125" style="310" customWidth="1"/>
    <col min="10007" max="10008" width="8" style="310" customWidth="1"/>
    <col min="10009" max="10013" width="0" style="310" hidden="1" customWidth="1"/>
    <col min="10014" max="10014" width="9" style="310" customWidth="1"/>
    <col min="10015" max="10015" width="9.453125" style="310" customWidth="1"/>
    <col min="10016" max="10017" width="8" style="310" customWidth="1"/>
    <col min="10018" max="10018" width="5.7265625" style="310" customWidth="1"/>
    <col min="10019" max="10019" width="14.81640625" style="310" customWidth="1"/>
    <col min="10020" max="10020" width="16.81640625" style="310" customWidth="1"/>
    <col min="10021" max="10240" width="9.1796875" style="310"/>
    <col min="10241" max="10241" width="5.7265625" style="310" customWidth="1"/>
    <col min="10242" max="10242" width="47" style="310" customWidth="1"/>
    <col min="10243" max="10243" width="10.453125" style="310" customWidth="1"/>
    <col min="10244" max="10244" width="12.81640625" style="310" customWidth="1"/>
    <col min="10245" max="10245" width="15" style="310" customWidth="1"/>
    <col min="10246" max="10246" width="16.26953125" style="310" customWidth="1"/>
    <col min="10247" max="10247" width="8.453125" style="310" customWidth="1"/>
    <col min="10248" max="10248" width="11.81640625" style="310" customWidth="1"/>
    <col min="10249" max="10249" width="13.453125" style="310" customWidth="1"/>
    <col min="10250" max="10250" width="11.54296875" style="310" customWidth="1"/>
    <col min="10251" max="10253" width="0" style="310" hidden="1" customWidth="1"/>
    <col min="10254" max="10254" width="11" style="310" customWidth="1"/>
    <col min="10255" max="10255" width="0" style="310" hidden="1" customWidth="1"/>
    <col min="10256" max="10256" width="12.26953125" style="310" customWidth="1"/>
    <col min="10257" max="10257" width="9.1796875" style="310" customWidth="1"/>
    <col min="10258" max="10258" width="9" style="310" customWidth="1"/>
    <col min="10259" max="10259" width="8.7265625" style="310" customWidth="1"/>
    <col min="10260" max="10260" width="0" style="310" hidden="1" customWidth="1"/>
    <col min="10261" max="10261" width="9" style="310" customWidth="1"/>
    <col min="10262" max="10262" width="9.453125" style="310" customWidth="1"/>
    <col min="10263" max="10264" width="8" style="310" customWidth="1"/>
    <col min="10265" max="10269" width="0" style="310" hidden="1" customWidth="1"/>
    <col min="10270" max="10270" width="9" style="310" customWidth="1"/>
    <col min="10271" max="10271" width="9.453125" style="310" customWidth="1"/>
    <col min="10272" max="10273" width="8" style="310" customWidth="1"/>
    <col min="10274" max="10274" width="5.7265625" style="310" customWidth="1"/>
    <col min="10275" max="10275" width="14.81640625" style="310" customWidth="1"/>
    <col min="10276" max="10276" width="16.81640625" style="310" customWidth="1"/>
    <col min="10277" max="10496" width="9.1796875" style="310"/>
    <col min="10497" max="10497" width="5.7265625" style="310" customWidth="1"/>
    <col min="10498" max="10498" width="47" style="310" customWidth="1"/>
    <col min="10499" max="10499" width="10.453125" style="310" customWidth="1"/>
    <col min="10500" max="10500" width="12.81640625" style="310" customWidth="1"/>
    <col min="10501" max="10501" width="15" style="310" customWidth="1"/>
    <col min="10502" max="10502" width="16.26953125" style="310" customWidth="1"/>
    <col min="10503" max="10503" width="8.453125" style="310" customWidth="1"/>
    <col min="10504" max="10504" width="11.81640625" style="310" customWidth="1"/>
    <col min="10505" max="10505" width="13.453125" style="310" customWidth="1"/>
    <col min="10506" max="10506" width="11.54296875" style="310" customWidth="1"/>
    <col min="10507" max="10509" width="0" style="310" hidden="1" customWidth="1"/>
    <col min="10510" max="10510" width="11" style="310" customWidth="1"/>
    <col min="10511" max="10511" width="0" style="310" hidden="1" customWidth="1"/>
    <col min="10512" max="10512" width="12.26953125" style="310" customWidth="1"/>
    <col min="10513" max="10513" width="9.1796875" style="310" customWidth="1"/>
    <col min="10514" max="10514" width="9" style="310" customWidth="1"/>
    <col min="10515" max="10515" width="8.7265625" style="310" customWidth="1"/>
    <col min="10516" max="10516" width="0" style="310" hidden="1" customWidth="1"/>
    <col min="10517" max="10517" width="9" style="310" customWidth="1"/>
    <col min="10518" max="10518" width="9.453125" style="310" customWidth="1"/>
    <col min="10519" max="10520" width="8" style="310" customWidth="1"/>
    <col min="10521" max="10525" width="0" style="310" hidden="1" customWidth="1"/>
    <col min="10526" max="10526" width="9" style="310" customWidth="1"/>
    <col min="10527" max="10527" width="9.453125" style="310" customWidth="1"/>
    <col min="10528" max="10529" width="8" style="310" customWidth="1"/>
    <col min="10530" max="10530" width="5.7265625" style="310" customWidth="1"/>
    <col min="10531" max="10531" width="14.81640625" style="310" customWidth="1"/>
    <col min="10532" max="10532" width="16.81640625" style="310" customWidth="1"/>
    <col min="10533" max="10752" width="9.1796875" style="310"/>
    <col min="10753" max="10753" width="5.7265625" style="310" customWidth="1"/>
    <col min="10754" max="10754" width="47" style="310" customWidth="1"/>
    <col min="10755" max="10755" width="10.453125" style="310" customWidth="1"/>
    <col min="10756" max="10756" width="12.81640625" style="310" customWidth="1"/>
    <col min="10757" max="10757" width="15" style="310" customWidth="1"/>
    <col min="10758" max="10758" width="16.26953125" style="310" customWidth="1"/>
    <col min="10759" max="10759" width="8.453125" style="310" customWidth="1"/>
    <col min="10760" max="10760" width="11.81640625" style="310" customWidth="1"/>
    <col min="10761" max="10761" width="13.453125" style="310" customWidth="1"/>
    <col min="10762" max="10762" width="11.54296875" style="310" customWidth="1"/>
    <col min="10763" max="10765" width="0" style="310" hidden="1" customWidth="1"/>
    <col min="10766" max="10766" width="11" style="310" customWidth="1"/>
    <col min="10767" max="10767" width="0" style="310" hidden="1" customWidth="1"/>
    <col min="10768" max="10768" width="12.26953125" style="310" customWidth="1"/>
    <col min="10769" max="10769" width="9.1796875" style="310" customWidth="1"/>
    <col min="10770" max="10770" width="9" style="310" customWidth="1"/>
    <col min="10771" max="10771" width="8.7265625" style="310" customWidth="1"/>
    <col min="10772" max="10772" width="0" style="310" hidden="1" customWidth="1"/>
    <col min="10773" max="10773" width="9" style="310" customWidth="1"/>
    <col min="10774" max="10774" width="9.453125" style="310" customWidth="1"/>
    <col min="10775" max="10776" width="8" style="310" customWidth="1"/>
    <col min="10777" max="10781" width="0" style="310" hidden="1" customWidth="1"/>
    <col min="10782" max="10782" width="9" style="310" customWidth="1"/>
    <col min="10783" max="10783" width="9.453125" style="310" customWidth="1"/>
    <col min="10784" max="10785" width="8" style="310" customWidth="1"/>
    <col min="10786" max="10786" width="5.7265625" style="310" customWidth="1"/>
    <col min="10787" max="10787" width="14.81640625" style="310" customWidth="1"/>
    <col min="10788" max="10788" width="16.81640625" style="310" customWidth="1"/>
    <col min="10789" max="11008" width="9.1796875" style="310"/>
    <col min="11009" max="11009" width="5.7265625" style="310" customWidth="1"/>
    <col min="11010" max="11010" width="47" style="310" customWidth="1"/>
    <col min="11011" max="11011" width="10.453125" style="310" customWidth="1"/>
    <col min="11012" max="11012" width="12.81640625" style="310" customWidth="1"/>
    <col min="11013" max="11013" width="15" style="310" customWidth="1"/>
    <col min="11014" max="11014" width="16.26953125" style="310" customWidth="1"/>
    <col min="11015" max="11015" width="8.453125" style="310" customWidth="1"/>
    <col min="11016" max="11016" width="11.81640625" style="310" customWidth="1"/>
    <col min="11017" max="11017" width="13.453125" style="310" customWidth="1"/>
    <col min="11018" max="11018" width="11.54296875" style="310" customWidth="1"/>
    <col min="11019" max="11021" width="0" style="310" hidden="1" customWidth="1"/>
    <col min="11022" max="11022" width="11" style="310" customWidth="1"/>
    <col min="11023" max="11023" width="0" style="310" hidden="1" customWidth="1"/>
    <col min="11024" max="11024" width="12.26953125" style="310" customWidth="1"/>
    <col min="11025" max="11025" width="9.1796875" style="310" customWidth="1"/>
    <col min="11026" max="11026" width="9" style="310" customWidth="1"/>
    <col min="11027" max="11027" width="8.7265625" style="310" customWidth="1"/>
    <col min="11028" max="11028" width="0" style="310" hidden="1" customWidth="1"/>
    <col min="11029" max="11029" width="9" style="310" customWidth="1"/>
    <col min="11030" max="11030" width="9.453125" style="310" customWidth="1"/>
    <col min="11031" max="11032" width="8" style="310" customWidth="1"/>
    <col min="11033" max="11037" width="0" style="310" hidden="1" customWidth="1"/>
    <col min="11038" max="11038" width="9" style="310" customWidth="1"/>
    <col min="11039" max="11039" width="9.453125" style="310" customWidth="1"/>
    <col min="11040" max="11041" width="8" style="310" customWidth="1"/>
    <col min="11042" max="11042" width="5.7265625" style="310" customWidth="1"/>
    <col min="11043" max="11043" width="14.81640625" style="310" customWidth="1"/>
    <col min="11044" max="11044" width="16.81640625" style="310" customWidth="1"/>
    <col min="11045" max="11264" width="9.1796875" style="310"/>
    <col min="11265" max="11265" width="5.7265625" style="310" customWidth="1"/>
    <col min="11266" max="11266" width="47" style="310" customWidth="1"/>
    <col min="11267" max="11267" width="10.453125" style="310" customWidth="1"/>
    <col min="11268" max="11268" width="12.81640625" style="310" customWidth="1"/>
    <col min="11269" max="11269" width="15" style="310" customWidth="1"/>
    <col min="11270" max="11270" width="16.26953125" style="310" customWidth="1"/>
    <col min="11271" max="11271" width="8.453125" style="310" customWidth="1"/>
    <col min="11272" max="11272" width="11.81640625" style="310" customWidth="1"/>
    <col min="11273" max="11273" width="13.453125" style="310" customWidth="1"/>
    <col min="11274" max="11274" width="11.54296875" style="310" customWidth="1"/>
    <col min="11275" max="11277" width="0" style="310" hidden="1" customWidth="1"/>
    <col min="11278" max="11278" width="11" style="310" customWidth="1"/>
    <col min="11279" max="11279" width="0" style="310" hidden="1" customWidth="1"/>
    <col min="11280" max="11280" width="12.26953125" style="310" customWidth="1"/>
    <col min="11281" max="11281" width="9.1796875" style="310" customWidth="1"/>
    <col min="11282" max="11282" width="9" style="310" customWidth="1"/>
    <col min="11283" max="11283" width="8.7265625" style="310" customWidth="1"/>
    <col min="11284" max="11284" width="0" style="310" hidden="1" customWidth="1"/>
    <col min="11285" max="11285" width="9" style="310" customWidth="1"/>
    <col min="11286" max="11286" width="9.453125" style="310" customWidth="1"/>
    <col min="11287" max="11288" width="8" style="310" customWidth="1"/>
    <col min="11289" max="11293" width="0" style="310" hidden="1" customWidth="1"/>
    <col min="11294" max="11294" width="9" style="310" customWidth="1"/>
    <col min="11295" max="11295" width="9.453125" style="310" customWidth="1"/>
    <col min="11296" max="11297" width="8" style="310" customWidth="1"/>
    <col min="11298" max="11298" width="5.7265625" style="310" customWidth="1"/>
    <col min="11299" max="11299" width="14.81640625" style="310" customWidth="1"/>
    <col min="11300" max="11300" width="16.81640625" style="310" customWidth="1"/>
    <col min="11301" max="11520" width="9.1796875" style="310"/>
    <col min="11521" max="11521" width="5.7265625" style="310" customWidth="1"/>
    <col min="11522" max="11522" width="47" style="310" customWidth="1"/>
    <col min="11523" max="11523" width="10.453125" style="310" customWidth="1"/>
    <col min="11524" max="11524" width="12.81640625" style="310" customWidth="1"/>
    <col min="11525" max="11525" width="15" style="310" customWidth="1"/>
    <col min="11526" max="11526" width="16.26953125" style="310" customWidth="1"/>
    <col min="11527" max="11527" width="8.453125" style="310" customWidth="1"/>
    <col min="11528" max="11528" width="11.81640625" style="310" customWidth="1"/>
    <col min="11529" max="11529" width="13.453125" style="310" customWidth="1"/>
    <col min="11530" max="11530" width="11.54296875" style="310" customWidth="1"/>
    <col min="11531" max="11533" width="0" style="310" hidden="1" customWidth="1"/>
    <col min="11534" max="11534" width="11" style="310" customWidth="1"/>
    <col min="11535" max="11535" width="0" style="310" hidden="1" customWidth="1"/>
    <col min="11536" max="11536" width="12.26953125" style="310" customWidth="1"/>
    <col min="11537" max="11537" width="9.1796875" style="310" customWidth="1"/>
    <col min="11538" max="11538" width="9" style="310" customWidth="1"/>
    <col min="11539" max="11539" width="8.7265625" style="310" customWidth="1"/>
    <col min="11540" max="11540" width="0" style="310" hidden="1" customWidth="1"/>
    <col min="11541" max="11541" width="9" style="310" customWidth="1"/>
    <col min="11542" max="11542" width="9.453125" style="310" customWidth="1"/>
    <col min="11543" max="11544" width="8" style="310" customWidth="1"/>
    <col min="11545" max="11549" width="0" style="310" hidden="1" customWidth="1"/>
    <col min="11550" max="11550" width="9" style="310" customWidth="1"/>
    <col min="11551" max="11551" width="9.453125" style="310" customWidth="1"/>
    <col min="11552" max="11553" width="8" style="310" customWidth="1"/>
    <col min="11554" max="11554" width="5.7265625" style="310" customWidth="1"/>
    <col min="11555" max="11555" width="14.81640625" style="310" customWidth="1"/>
    <col min="11556" max="11556" width="16.81640625" style="310" customWidth="1"/>
    <col min="11557" max="11776" width="9.1796875" style="310"/>
    <col min="11777" max="11777" width="5.7265625" style="310" customWidth="1"/>
    <col min="11778" max="11778" width="47" style="310" customWidth="1"/>
    <col min="11779" max="11779" width="10.453125" style="310" customWidth="1"/>
    <col min="11780" max="11780" width="12.81640625" style="310" customWidth="1"/>
    <col min="11781" max="11781" width="15" style="310" customWidth="1"/>
    <col min="11782" max="11782" width="16.26953125" style="310" customWidth="1"/>
    <col min="11783" max="11783" width="8.453125" style="310" customWidth="1"/>
    <col min="11784" max="11784" width="11.81640625" style="310" customWidth="1"/>
    <col min="11785" max="11785" width="13.453125" style="310" customWidth="1"/>
    <col min="11786" max="11786" width="11.54296875" style="310" customWidth="1"/>
    <col min="11787" max="11789" width="0" style="310" hidden="1" customWidth="1"/>
    <col min="11790" max="11790" width="11" style="310" customWidth="1"/>
    <col min="11791" max="11791" width="0" style="310" hidden="1" customWidth="1"/>
    <col min="11792" max="11792" width="12.26953125" style="310" customWidth="1"/>
    <col min="11793" max="11793" width="9.1796875" style="310" customWidth="1"/>
    <col min="11794" max="11794" width="9" style="310" customWidth="1"/>
    <col min="11795" max="11795" width="8.7265625" style="310" customWidth="1"/>
    <col min="11796" max="11796" width="0" style="310" hidden="1" customWidth="1"/>
    <col min="11797" max="11797" width="9" style="310" customWidth="1"/>
    <col min="11798" max="11798" width="9.453125" style="310" customWidth="1"/>
    <col min="11799" max="11800" width="8" style="310" customWidth="1"/>
    <col min="11801" max="11805" width="0" style="310" hidden="1" customWidth="1"/>
    <col min="11806" max="11806" width="9" style="310" customWidth="1"/>
    <col min="11807" max="11807" width="9.453125" style="310" customWidth="1"/>
    <col min="11808" max="11809" width="8" style="310" customWidth="1"/>
    <col min="11810" max="11810" width="5.7265625" style="310" customWidth="1"/>
    <col min="11811" max="11811" width="14.81640625" style="310" customWidth="1"/>
    <col min="11812" max="11812" width="16.81640625" style="310" customWidth="1"/>
    <col min="11813" max="12032" width="9.1796875" style="310"/>
    <col min="12033" max="12033" width="5.7265625" style="310" customWidth="1"/>
    <col min="12034" max="12034" width="47" style="310" customWidth="1"/>
    <col min="12035" max="12035" width="10.453125" style="310" customWidth="1"/>
    <col min="12036" max="12036" width="12.81640625" style="310" customWidth="1"/>
    <col min="12037" max="12037" width="15" style="310" customWidth="1"/>
    <col min="12038" max="12038" width="16.26953125" style="310" customWidth="1"/>
    <col min="12039" max="12039" width="8.453125" style="310" customWidth="1"/>
    <col min="12040" max="12040" width="11.81640625" style="310" customWidth="1"/>
    <col min="12041" max="12041" width="13.453125" style="310" customWidth="1"/>
    <col min="12042" max="12042" width="11.54296875" style="310" customWidth="1"/>
    <col min="12043" max="12045" width="0" style="310" hidden="1" customWidth="1"/>
    <col min="12046" max="12046" width="11" style="310" customWidth="1"/>
    <col min="12047" max="12047" width="0" style="310" hidden="1" customWidth="1"/>
    <col min="12048" max="12048" width="12.26953125" style="310" customWidth="1"/>
    <col min="12049" max="12049" width="9.1796875" style="310" customWidth="1"/>
    <col min="12050" max="12050" width="9" style="310" customWidth="1"/>
    <col min="12051" max="12051" width="8.7265625" style="310" customWidth="1"/>
    <col min="12052" max="12052" width="0" style="310" hidden="1" customWidth="1"/>
    <col min="12053" max="12053" width="9" style="310" customWidth="1"/>
    <col min="12054" max="12054" width="9.453125" style="310" customWidth="1"/>
    <col min="12055" max="12056" width="8" style="310" customWidth="1"/>
    <col min="12057" max="12061" width="0" style="310" hidden="1" customWidth="1"/>
    <col min="12062" max="12062" width="9" style="310" customWidth="1"/>
    <col min="12063" max="12063" width="9.453125" style="310" customWidth="1"/>
    <col min="12064" max="12065" width="8" style="310" customWidth="1"/>
    <col min="12066" max="12066" width="5.7265625" style="310" customWidth="1"/>
    <col min="12067" max="12067" width="14.81640625" style="310" customWidth="1"/>
    <col min="12068" max="12068" width="16.81640625" style="310" customWidth="1"/>
    <col min="12069" max="12288" width="9.1796875" style="310"/>
    <col min="12289" max="12289" width="5.7265625" style="310" customWidth="1"/>
    <col min="12290" max="12290" width="47" style="310" customWidth="1"/>
    <col min="12291" max="12291" width="10.453125" style="310" customWidth="1"/>
    <col min="12292" max="12292" width="12.81640625" style="310" customWidth="1"/>
    <col min="12293" max="12293" width="15" style="310" customWidth="1"/>
    <col min="12294" max="12294" width="16.26953125" style="310" customWidth="1"/>
    <col min="12295" max="12295" width="8.453125" style="310" customWidth="1"/>
    <col min="12296" max="12296" width="11.81640625" style="310" customWidth="1"/>
    <col min="12297" max="12297" width="13.453125" style="310" customWidth="1"/>
    <col min="12298" max="12298" width="11.54296875" style="310" customWidth="1"/>
    <col min="12299" max="12301" width="0" style="310" hidden="1" customWidth="1"/>
    <col min="12302" max="12302" width="11" style="310" customWidth="1"/>
    <col min="12303" max="12303" width="0" style="310" hidden="1" customWidth="1"/>
    <col min="12304" max="12304" width="12.26953125" style="310" customWidth="1"/>
    <col min="12305" max="12305" width="9.1796875" style="310" customWidth="1"/>
    <col min="12306" max="12306" width="9" style="310" customWidth="1"/>
    <col min="12307" max="12307" width="8.7265625" style="310" customWidth="1"/>
    <col min="12308" max="12308" width="0" style="310" hidden="1" customWidth="1"/>
    <col min="12309" max="12309" width="9" style="310" customWidth="1"/>
    <col min="12310" max="12310" width="9.453125" style="310" customWidth="1"/>
    <col min="12311" max="12312" width="8" style="310" customWidth="1"/>
    <col min="12313" max="12317" width="0" style="310" hidden="1" customWidth="1"/>
    <col min="12318" max="12318" width="9" style="310" customWidth="1"/>
    <col min="12319" max="12319" width="9.453125" style="310" customWidth="1"/>
    <col min="12320" max="12321" width="8" style="310" customWidth="1"/>
    <col min="12322" max="12322" width="5.7265625" style="310" customWidth="1"/>
    <col min="12323" max="12323" width="14.81640625" style="310" customWidth="1"/>
    <col min="12324" max="12324" width="16.81640625" style="310" customWidth="1"/>
    <col min="12325" max="12544" width="9.1796875" style="310"/>
    <col min="12545" max="12545" width="5.7265625" style="310" customWidth="1"/>
    <col min="12546" max="12546" width="47" style="310" customWidth="1"/>
    <col min="12547" max="12547" width="10.453125" style="310" customWidth="1"/>
    <col min="12548" max="12548" width="12.81640625" style="310" customWidth="1"/>
    <col min="12549" max="12549" width="15" style="310" customWidth="1"/>
    <col min="12550" max="12550" width="16.26953125" style="310" customWidth="1"/>
    <col min="12551" max="12551" width="8.453125" style="310" customWidth="1"/>
    <col min="12552" max="12552" width="11.81640625" style="310" customWidth="1"/>
    <col min="12553" max="12553" width="13.453125" style="310" customWidth="1"/>
    <col min="12554" max="12554" width="11.54296875" style="310" customWidth="1"/>
    <col min="12555" max="12557" width="0" style="310" hidden="1" customWidth="1"/>
    <col min="12558" max="12558" width="11" style="310" customWidth="1"/>
    <col min="12559" max="12559" width="0" style="310" hidden="1" customWidth="1"/>
    <col min="12560" max="12560" width="12.26953125" style="310" customWidth="1"/>
    <col min="12561" max="12561" width="9.1796875" style="310" customWidth="1"/>
    <col min="12562" max="12562" width="9" style="310" customWidth="1"/>
    <col min="12563" max="12563" width="8.7265625" style="310" customWidth="1"/>
    <col min="12564" max="12564" width="0" style="310" hidden="1" customWidth="1"/>
    <col min="12565" max="12565" width="9" style="310" customWidth="1"/>
    <col min="12566" max="12566" width="9.453125" style="310" customWidth="1"/>
    <col min="12567" max="12568" width="8" style="310" customWidth="1"/>
    <col min="12569" max="12573" width="0" style="310" hidden="1" customWidth="1"/>
    <col min="12574" max="12574" width="9" style="310" customWidth="1"/>
    <col min="12575" max="12575" width="9.453125" style="310" customWidth="1"/>
    <col min="12576" max="12577" width="8" style="310" customWidth="1"/>
    <col min="12578" max="12578" width="5.7265625" style="310" customWidth="1"/>
    <col min="12579" max="12579" width="14.81640625" style="310" customWidth="1"/>
    <col min="12580" max="12580" width="16.81640625" style="310" customWidth="1"/>
    <col min="12581" max="12800" width="9.1796875" style="310"/>
    <col min="12801" max="12801" width="5.7265625" style="310" customWidth="1"/>
    <col min="12802" max="12802" width="47" style="310" customWidth="1"/>
    <col min="12803" max="12803" width="10.453125" style="310" customWidth="1"/>
    <col min="12804" max="12804" width="12.81640625" style="310" customWidth="1"/>
    <col min="12805" max="12805" width="15" style="310" customWidth="1"/>
    <col min="12806" max="12806" width="16.26953125" style="310" customWidth="1"/>
    <col min="12807" max="12807" width="8.453125" style="310" customWidth="1"/>
    <col min="12808" max="12808" width="11.81640625" style="310" customWidth="1"/>
    <col min="12809" max="12809" width="13.453125" style="310" customWidth="1"/>
    <col min="12810" max="12810" width="11.54296875" style="310" customWidth="1"/>
    <col min="12811" max="12813" width="0" style="310" hidden="1" customWidth="1"/>
    <col min="12814" max="12814" width="11" style="310" customWidth="1"/>
    <col min="12815" max="12815" width="0" style="310" hidden="1" customWidth="1"/>
    <col min="12816" max="12816" width="12.26953125" style="310" customWidth="1"/>
    <col min="12817" max="12817" width="9.1796875" style="310" customWidth="1"/>
    <col min="12818" max="12818" width="9" style="310" customWidth="1"/>
    <col min="12819" max="12819" width="8.7265625" style="310" customWidth="1"/>
    <col min="12820" max="12820" width="0" style="310" hidden="1" customWidth="1"/>
    <col min="12821" max="12821" width="9" style="310" customWidth="1"/>
    <col min="12822" max="12822" width="9.453125" style="310" customWidth="1"/>
    <col min="12823" max="12824" width="8" style="310" customWidth="1"/>
    <col min="12825" max="12829" width="0" style="310" hidden="1" customWidth="1"/>
    <col min="12830" max="12830" width="9" style="310" customWidth="1"/>
    <col min="12831" max="12831" width="9.453125" style="310" customWidth="1"/>
    <col min="12832" max="12833" width="8" style="310" customWidth="1"/>
    <col min="12834" max="12834" width="5.7265625" style="310" customWidth="1"/>
    <col min="12835" max="12835" width="14.81640625" style="310" customWidth="1"/>
    <col min="12836" max="12836" width="16.81640625" style="310" customWidth="1"/>
    <col min="12837" max="13056" width="9.1796875" style="310"/>
    <col min="13057" max="13057" width="5.7265625" style="310" customWidth="1"/>
    <col min="13058" max="13058" width="47" style="310" customWidth="1"/>
    <col min="13059" max="13059" width="10.453125" style="310" customWidth="1"/>
    <col min="13060" max="13060" width="12.81640625" style="310" customWidth="1"/>
    <col min="13061" max="13061" width="15" style="310" customWidth="1"/>
    <col min="13062" max="13062" width="16.26953125" style="310" customWidth="1"/>
    <col min="13063" max="13063" width="8.453125" style="310" customWidth="1"/>
    <col min="13064" max="13064" width="11.81640625" style="310" customWidth="1"/>
    <col min="13065" max="13065" width="13.453125" style="310" customWidth="1"/>
    <col min="13066" max="13066" width="11.54296875" style="310" customWidth="1"/>
    <col min="13067" max="13069" width="0" style="310" hidden="1" customWidth="1"/>
    <col min="13070" max="13070" width="11" style="310" customWidth="1"/>
    <col min="13071" max="13071" width="0" style="310" hidden="1" customWidth="1"/>
    <col min="13072" max="13072" width="12.26953125" style="310" customWidth="1"/>
    <col min="13073" max="13073" width="9.1796875" style="310" customWidth="1"/>
    <col min="13074" max="13074" width="9" style="310" customWidth="1"/>
    <col min="13075" max="13075" width="8.7265625" style="310" customWidth="1"/>
    <col min="13076" max="13076" width="0" style="310" hidden="1" customWidth="1"/>
    <col min="13077" max="13077" width="9" style="310" customWidth="1"/>
    <col min="13078" max="13078" width="9.453125" style="310" customWidth="1"/>
    <col min="13079" max="13080" width="8" style="310" customWidth="1"/>
    <col min="13081" max="13085" width="0" style="310" hidden="1" customWidth="1"/>
    <col min="13086" max="13086" width="9" style="310" customWidth="1"/>
    <col min="13087" max="13087" width="9.453125" style="310" customWidth="1"/>
    <col min="13088" max="13089" width="8" style="310" customWidth="1"/>
    <col min="13090" max="13090" width="5.7265625" style="310" customWidth="1"/>
    <col min="13091" max="13091" width="14.81640625" style="310" customWidth="1"/>
    <col min="13092" max="13092" width="16.81640625" style="310" customWidth="1"/>
    <col min="13093" max="13312" width="9.1796875" style="310"/>
    <col min="13313" max="13313" width="5.7265625" style="310" customWidth="1"/>
    <col min="13314" max="13314" width="47" style="310" customWidth="1"/>
    <col min="13315" max="13315" width="10.453125" style="310" customWidth="1"/>
    <col min="13316" max="13316" width="12.81640625" style="310" customWidth="1"/>
    <col min="13317" max="13317" width="15" style="310" customWidth="1"/>
    <col min="13318" max="13318" width="16.26953125" style="310" customWidth="1"/>
    <col min="13319" max="13319" width="8.453125" style="310" customWidth="1"/>
    <col min="13320" max="13320" width="11.81640625" style="310" customWidth="1"/>
    <col min="13321" max="13321" width="13.453125" style="310" customWidth="1"/>
    <col min="13322" max="13322" width="11.54296875" style="310" customWidth="1"/>
    <col min="13323" max="13325" width="0" style="310" hidden="1" customWidth="1"/>
    <col min="13326" max="13326" width="11" style="310" customWidth="1"/>
    <col min="13327" max="13327" width="0" style="310" hidden="1" customWidth="1"/>
    <col min="13328" max="13328" width="12.26953125" style="310" customWidth="1"/>
    <col min="13329" max="13329" width="9.1796875" style="310" customWidth="1"/>
    <col min="13330" max="13330" width="9" style="310" customWidth="1"/>
    <col min="13331" max="13331" width="8.7265625" style="310" customWidth="1"/>
    <col min="13332" max="13332" width="0" style="310" hidden="1" customWidth="1"/>
    <col min="13333" max="13333" width="9" style="310" customWidth="1"/>
    <col min="13334" max="13334" width="9.453125" style="310" customWidth="1"/>
    <col min="13335" max="13336" width="8" style="310" customWidth="1"/>
    <col min="13337" max="13341" width="0" style="310" hidden="1" customWidth="1"/>
    <col min="13342" max="13342" width="9" style="310" customWidth="1"/>
    <col min="13343" max="13343" width="9.453125" style="310" customWidth="1"/>
    <col min="13344" max="13345" width="8" style="310" customWidth="1"/>
    <col min="13346" max="13346" width="5.7265625" style="310" customWidth="1"/>
    <col min="13347" max="13347" width="14.81640625" style="310" customWidth="1"/>
    <col min="13348" max="13348" width="16.81640625" style="310" customWidth="1"/>
    <col min="13349" max="13568" width="9.1796875" style="310"/>
    <col min="13569" max="13569" width="5.7265625" style="310" customWidth="1"/>
    <col min="13570" max="13570" width="47" style="310" customWidth="1"/>
    <col min="13571" max="13571" width="10.453125" style="310" customWidth="1"/>
    <col min="13572" max="13572" width="12.81640625" style="310" customWidth="1"/>
    <col min="13573" max="13573" width="15" style="310" customWidth="1"/>
    <col min="13574" max="13574" width="16.26953125" style="310" customWidth="1"/>
    <col min="13575" max="13575" width="8.453125" style="310" customWidth="1"/>
    <col min="13576" max="13576" width="11.81640625" style="310" customWidth="1"/>
    <col min="13577" max="13577" width="13.453125" style="310" customWidth="1"/>
    <col min="13578" max="13578" width="11.54296875" style="310" customWidth="1"/>
    <col min="13579" max="13581" width="0" style="310" hidden="1" customWidth="1"/>
    <col min="13582" max="13582" width="11" style="310" customWidth="1"/>
    <col min="13583" max="13583" width="0" style="310" hidden="1" customWidth="1"/>
    <col min="13584" max="13584" width="12.26953125" style="310" customWidth="1"/>
    <col min="13585" max="13585" width="9.1796875" style="310" customWidth="1"/>
    <col min="13586" max="13586" width="9" style="310" customWidth="1"/>
    <col min="13587" max="13587" width="8.7265625" style="310" customWidth="1"/>
    <col min="13588" max="13588" width="0" style="310" hidden="1" customWidth="1"/>
    <col min="13589" max="13589" width="9" style="310" customWidth="1"/>
    <col min="13590" max="13590" width="9.453125" style="310" customWidth="1"/>
    <col min="13591" max="13592" width="8" style="310" customWidth="1"/>
    <col min="13593" max="13597" width="0" style="310" hidden="1" customWidth="1"/>
    <col min="13598" max="13598" width="9" style="310" customWidth="1"/>
    <col min="13599" max="13599" width="9.453125" style="310" customWidth="1"/>
    <col min="13600" max="13601" width="8" style="310" customWidth="1"/>
    <col min="13602" max="13602" width="5.7265625" style="310" customWidth="1"/>
    <col min="13603" max="13603" width="14.81640625" style="310" customWidth="1"/>
    <col min="13604" max="13604" width="16.81640625" style="310" customWidth="1"/>
    <col min="13605" max="13824" width="9.1796875" style="310"/>
    <col min="13825" max="13825" width="5.7265625" style="310" customWidth="1"/>
    <col min="13826" max="13826" width="47" style="310" customWidth="1"/>
    <col min="13827" max="13827" width="10.453125" style="310" customWidth="1"/>
    <col min="13828" max="13828" width="12.81640625" style="310" customWidth="1"/>
    <col min="13829" max="13829" width="15" style="310" customWidth="1"/>
    <col min="13830" max="13830" width="16.26953125" style="310" customWidth="1"/>
    <col min="13831" max="13831" width="8.453125" style="310" customWidth="1"/>
    <col min="13832" max="13832" width="11.81640625" style="310" customWidth="1"/>
    <col min="13833" max="13833" width="13.453125" style="310" customWidth="1"/>
    <col min="13834" max="13834" width="11.54296875" style="310" customWidth="1"/>
    <col min="13835" max="13837" width="0" style="310" hidden="1" customWidth="1"/>
    <col min="13838" max="13838" width="11" style="310" customWidth="1"/>
    <col min="13839" max="13839" width="0" style="310" hidden="1" customWidth="1"/>
    <col min="13840" max="13840" width="12.26953125" style="310" customWidth="1"/>
    <col min="13841" max="13841" width="9.1796875" style="310" customWidth="1"/>
    <col min="13842" max="13842" width="9" style="310" customWidth="1"/>
    <col min="13843" max="13843" width="8.7265625" style="310" customWidth="1"/>
    <col min="13844" max="13844" width="0" style="310" hidden="1" customWidth="1"/>
    <col min="13845" max="13845" width="9" style="310" customWidth="1"/>
    <col min="13846" max="13846" width="9.453125" style="310" customWidth="1"/>
    <col min="13847" max="13848" width="8" style="310" customWidth="1"/>
    <col min="13849" max="13853" width="0" style="310" hidden="1" customWidth="1"/>
    <col min="13854" max="13854" width="9" style="310" customWidth="1"/>
    <col min="13855" max="13855" width="9.453125" style="310" customWidth="1"/>
    <col min="13856" max="13857" width="8" style="310" customWidth="1"/>
    <col min="13858" max="13858" width="5.7265625" style="310" customWidth="1"/>
    <col min="13859" max="13859" width="14.81640625" style="310" customWidth="1"/>
    <col min="13860" max="13860" width="16.81640625" style="310" customWidth="1"/>
    <col min="13861" max="14080" width="9.1796875" style="310"/>
    <col min="14081" max="14081" width="5.7265625" style="310" customWidth="1"/>
    <col min="14082" max="14082" width="47" style="310" customWidth="1"/>
    <col min="14083" max="14083" width="10.453125" style="310" customWidth="1"/>
    <col min="14084" max="14084" width="12.81640625" style="310" customWidth="1"/>
    <col min="14085" max="14085" width="15" style="310" customWidth="1"/>
    <col min="14086" max="14086" width="16.26953125" style="310" customWidth="1"/>
    <col min="14087" max="14087" width="8.453125" style="310" customWidth="1"/>
    <col min="14088" max="14088" width="11.81640625" style="310" customWidth="1"/>
    <col min="14089" max="14089" width="13.453125" style="310" customWidth="1"/>
    <col min="14090" max="14090" width="11.54296875" style="310" customWidth="1"/>
    <col min="14091" max="14093" width="0" style="310" hidden="1" customWidth="1"/>
    <col min="14094" max="14094" width="11" style="310" customWidth="1"/>
    <col min="14095" max="14095" width="0" style="310" hidden="1" customWidth="1"/>
    <col min="14096" max="14096" width="12.26953125" style="310" customWidth="1"/>
    <col min="14097" max="14097" width="9.1796875" style="310" customWidth="1"/>
    <col min="14098" max="14098" width="9" style="310" customWidth="1"/>
    <col min="14099" max="14099" width="8.7265625" style="310" customWidth="1"/>
    <col min="14100" max="14100" width="0" style="310" hidden="1" customWidth="1"/>
    <col min="14101" max="14101" width="9" style="310" customWidth="1"/>
    <col min="14102" max="14102" width="9.453125" style="310" customWidth="1"/>
    <col min="14103" max="14104" width="8" style="310" customWidth="1"/>
    <col min="14105" max="14109" width="0" style="310" hidden="1" customWidth="1"/>
    <col min="14110" max="14110" width="9" style="310" customWidth="1"/>
    <col min="14111" max="14111" width="9.453125" style="310" customWidth="1"/>
    <col min="14112" max="14113" width="8" style="310" customWidth="1"/>
    <col min="14114" max="14114" width="5.7265625" style="310" customWidth="1"/>
    <col min="14115" max="14115" width="14.81640625" style="310" customWidth="1"/>
    <col min="14116" max="14116" width="16.81640625" style="310" customWidth="1"/>
    <col min="14117" max="14336" width="9.1796875" style="310"/>
    <col min="14337" max="14337" width="5.7265625" style="310" customWidth="1"/>
    <col min="14338" max="14338" width="47" style="310" customWidth="1"/>
    <col min="14339" max="14339" width="10.453125" style="310" customWidth="1"/>
    <col min="14340" max="14340" width="12.81640625" style="310" customWidth="1"/>
    <col min="14341" max="14341" width="15" style="310" customWidth="1"/>
    <col min="14342" max="14342" width="16.26953125" style="310" customWidth="1"/>
    <col min="14343" max="14343" width="8.453125" style="310" customWidth="1"/>
    <col min="14344" max="14344" width="11.81640625" style="310" customWidth="1"/>
    <col min="14345" max="14345" width="13.453125" style="310" customWidth="1"/>
    <col min="14346" max="14346" width="11.54296875" style="310" customWidth="1"/>
    <col min="14347" max="14349" width="0" style="310" hidden="1" customWidth="1"/>
    <col min="14350" max="14350" width="11" style="310" customWidth="1"/>
    <col min="14351" max="14351" width="0" style="310" hidden="1" customWidth="1"/>
    <col min="14352" max="14352" width="12.26953125" style="310" customWidth="1"/>
    <col min="14353" max="14353" width="9.1796875" style="310" customWidth="1"/>
    <col min="14354" max="14354" width="9" style="310" customWidth="1"/>
    <col min="14355" max="14355" width="8.7265625" style="310" customWidth="1"/>
    <col min="14356" max="14356" width="0" style="310" hidden="1" customWidth="1"/>
    <col min="14357" max="14357" width="9" style="310" customWidth="1"/>
    <col min="14358" max="14358" width="9.453125" style="310" customWidth="1"/>
    <col min="14359" max="14360" width="8" style="310" customWidth="1"/>
    <col min="14361" max="14365" width="0" style="310" hidden="1" customWidth="1"/>
    <col min="14366" max="14366" width="9" style="310" customWidth="1"/>
    <col min="14367" max="14367" width="9.453125" style="310" customWidth="1"/>
    <col min="14368" max="14369" width="8" style="310" customWidth="1"/>
    <col min="14370" max="14370" width="5.7265625" style="310" customWidth="1"/>
    <col min="14371" max="14371" width="14.81640625" style="310" customWidth="1"/>
    <col min="14372" max="14372" width="16.81640625" style="310" customWidth="1"/>
    <col min="14373" max="14592" width="9.1796875" style="310"/>
    <col min="14593" max="14593" width="5.7265625" style="310" customWidth="1"/>
    <col min="14594" max="14594" width="47" style="310" customWidth="1"/>
    <col min="14595" max="14595" width="10.453125" style="310" customWidth="1"/>
    <col min="14596" max="14596" width="12.81640625" style="310" customWidth="1"/>
    <col min="14597" max="14597" width="15" style="310" customWidth="1"/>
    <col min="14598" max="14598" width="16.26953125" style="310" customWidth="1"/>
    <col min="14599" max="14599" width="8.453125" style="310" customWidth="1"/>
    <col min="14600" max="14600" width="11.81640625" style="310" customWidth="1"/>
    <col min="14601" max="14601" width="13.453125" style="310" customWidth="1"/>
    <col min="14602" max="14602" width="11.54296875" style="310" customWidth="1"/>
    <col min="14603" max="14605" width="0" style="310" hidden="1" customWidth="1"/>
    <col min="14606" max="14606" width="11" style="310" customWidth="1"/>
    <col min="14607" max="14607" width="0" style="310" hidden="1" customWidth="1"/>
    <col min="14608" max="14608" width="12.26953125" style="310" customWidth="1"/>
    <col min="14609" max="14609" width="9.1796875" style="310" customWidth="1"/>
    <col min="14610" max="14610" width="9" style="310" customWidth="1"/>
    <col min="14611" max="14611" width="8.7265625" style="310" customWidth="1"/>
    <col min="14612" max="14612" width="0" style="310" hidden="1" customWidth="1"/>
    <col min="14613" max="14613" width="9" style="310" customWidth="1"/>
    <col min="14614" max="14614" width="9.453125" style="310" customWidth="1"/>
    <col min="14615" max="14616" width="8" style="310" customWidth="1"/>
    <col min="14617" max="14621" width="0" style="310" hidden="1" customWidth="1"/>
    <col min="14622" max="14622" width="9" style="310" customWidth="1"/>
    <col min="14623" max="14623" width="9.453125" style="310" customWidth="1"/>
    <col min="14624" max="14625" width="8" style="310" customWidth="1"/>
    <col min="14626" max="14626" width="5.7265625" style="310" customWidth="1"/>
    <col min="14627" max="14627" width="14.81640625" style="310" customWidth="1"/>
    <col min="14628" max="14628" width="16.81640625" style="310" customWidth="1"/>
    <col min="14629" max="14848" width="9.1796875" style="310"/>
    <col min="14849" max="14849" width="5.7265625" style="310" customWidth="1"/>
    <col min="14850" max="14850" width="47" style="310" customWidth="1"/>
    <col min="14851" max="14851" width="10.453125" style="310" customWidth="1"/>
    <col min="14852" max="14852" width="12.81640625" style="310" customWidth="1"/>
    <col min="14853" max="14853" width="15" style="310" customWidth="1"/>
    <col min="14854" max="14854" width="16.26953125" style="310" customWidth="1"/>
    <col min="14855" max="14855" width="8.453125" style="310" customWidth="1"/>
    <col min="14856" max="14856" width="11.81640625" style="310" customWidth="1"/>
    <col min="14857" max="14857" width="13.453125" style="310" customWidth="1"/>
    <col min="14858" max="14858" width="11.54296875" style="310" customWidth="1"/>
    <col min="14859" max="14861" width="0" style="310" hidden="1" customWidth="1"/>
    <col min="14862" max="14862" width="11" style="310" customWidth="1"/>
    <col min="14863" max="14863" width="0" style="310" hidden="1" customWidth="1"/>
    <col min="14864" max="14864" width="12.26953125" style="310" customWidth="1"/>
    <col min="14865" max="14865" width="9.1796875" style="310" customWidth="1"/>
    <col min="14866" max="14866" width="9" style="310" customWidth="1"/>
    <col min="14867" max="14867" width="8.7265625" style="310" customWidth="1"/>
    <col min="14868" max="14868" width="0" style="310" hidden="1" customWidth="1"/>
    <col min="14869" max="14869" width="9" style="310" customWidth="1"/>
    <col min="14870" max="14870" width="9.453125" style="310" customWidth="1"/>
    <col min="14871" max="14872" width="8" style="310" customWidth="1"/>
    <col min="14873" max="14877" width="0" style="310" hidden="1" customWidth="1"/>
    <col min="14878" max="14878" width="9" style="310" customWidth="1"/>
    <col min="14879" max="14879" width="9.453125" style="310" customWidth="1"/>
    <col min="14880" max="14881" width="8" style="310" customWidth="1"/>
    <col min="14882" max="14882" width="5.7265625" style="310" customWidth="1"/>
    <col min="14883" max="14883" width="14.81640625" style="310" customWidth="1"/>
    <col min="14884" max="14884" width="16.81640625" style="310" customWidth="1"/>
    <col min="14885" max="15104" width="9.1796875" style="310"/>
    <col min="15105" max="15105" width="5.7265625" style="310" customWidth="1"/>
    <col min="15106" max="15106" width="47" style="310" customWidth="1"/>
    <col min="15107" max="15107" width="10.453125" style="310" customWidth="1"/>
    <col min="15108" max="15108" width="12.81640625" style="310" customWidth="1"/>
    <col min="15109" max="15109" width="15" style="310" customWidth="1"/>
    <col min="15110" max="15110" width="16.26953125" style="310" customWidth="1"/>
    <col min="15111" max="15111" width="8.453125" style="310" customWidth="1"/>
    <col min="15112" max="15112" width="11.81640625" style="310" customWidth="1"/>
    <col min="15113" max="15113" width="13.453125" style="310" customWidth="1"/>
    <col min="15114" max="15114" width="11.54296875" style="310" customWidth="1"/>
    <col min="15115" max="15117" width="0" style="310" hidden="1" customWidth="1"/>
    <col min="15118" max="15118" width="11" style="310" customWidth="1"/>
    <col min="15119" max="15119" width="0" style="310" hidden="1" customWidth="1"/>
    <col min="15120" max="15120" width="12.26953125" style="310" customWidth="1"/>
    <col min="15121" max="15121" width="9.1796875" style="310" customWidth="1"/>
    <col min="15122" max="15122" width="9" style="310" customWidth="1"/>
    <col min="15123" max="15123" width="8.7265625" style="310" customWidth="1"/>
    <col min="15124" max="15124" width="0" style="310" hidden="1" customWidth="1"/>
    <col min="15125" max="15125" width="9" style="310" customWidth="1"/>
    <col min="15126" max="15126" width="9.453125" style="310" customWidth="1"/>
    <col min="15127" max="15128" width="8" style="310" customWidth="1"/>
    <col min="15129" max="15133" width="0" style="310" hidden="1" customWidth="1"/>
    <col min="15134" max="15134" width="9" style="310" customWidth="1"/>
    <col min="15135" max="15135" width="9.453125" style="310" customWidth="1"/>
    <col min="15136" max="15137" width="8" style="310" customWidth="1"/>
    <col min="15138" max="15138" width="5.7265625" style="310" customWidth="1"/>
    <col min="15139" max="15139" width="14.81640625" style="310" customWidth="1"/>
    <col min="15140" max="15140" width="16.81640625" style="310" customWidth="1"/>
    <col min="15141" max="15360" width="9.1796875" style="310"/>
    <col min="15361" max="15361" width="5.7265625" style="310" customWidth="1"/>
    <col min="15362" max="15362" width="47" style="310" customWidth="1"/>
    <col min="15363" max="15363" width="10.453125" style="310" customWidth="1"/>
    <col min="15364" max="15364" width="12.81640625" style="310" customWidth="1"/>
    <col min="15365" max="15365" width="15" style="310" customWidth="1"/>
    <col min="15366" max="15366" width="16.26953125" style="310" customWidth="1"/>
    <col min="15367" max="15367" width="8.453125" style="310" customWidth="1"/>
    <col min="15368" max="15368" width="11.81640625" style="310" customWidth="1"/>
    <col min="15369" max="15369" width="13.453125" style="310" customWidth="1"/>
    <col min="15370" max="15370" width="11.54296875" style="310" customWidth="1"/>
    <col min="15371" max="15373" width="0" style="310" hidden="1" customWidth="1"/>
    <col min="15374" max="15374" width="11" style="310" customWidth="1"/>
    <col min="15375" max="15375" width="0" style="310" hidden="1" customWidth="1"/>
    <col min="15376" max="15376" width="12.26953125" style="310" customWidth="1"/>
    <col min="15377" max="15377" width="9.1796875" style="310" customWidth="1"/>
    <col min="15378" max="15378" width="9" style="310" customWidth="1"/>
    <col min="15379" max="15379" width="8.7265625" style="310" customWidth="1"/>
    <col min="15380" max="15380" width="0" style="310" hidden="1" customWidth="1"/>
    <col min="15381" max="15381" width="9" style="310" customWidth="1"/>
    <col min="15382" max="15382" width="9.453125" style="310" customWidth="1"/>
    <col min="15383" max="15384" width="8" style="310" customWidth="1"/>
    <col min="15385" max="15389" width="0" style="310" hidden="1" customWidth="1"/>
    <col min="15390" max="15390" width="9" style="310" customWidth="1"/>
    <col min="15391" max="15391" width="9.453125" style="310" customWidth="1"/>
    <col min="15392" max="15393" width="8" style="310" customWidth="1"/>
    <col min="15394" max="15394" width="5.7265625" style="310" customWidth="1"/>
    <col min="15395" max="15395" width="14.81640625" style="310" customWidth="1"/>
    <col min="15396" max="15396" width="16.81640625" style="310" customWidth="1"/>
    <col min="15397" max="15616" width="9.1796875" style="310"/>
    <col min="15617" max="15617" width="5.7265625" style="310" customWidth="1"/>
    <col min="15618" max="15618" width="47" style="310" customWidth="1"/>
    <col min="15619" max="15619" width="10.453125" style="310" customWidth="1"/>
    <col min="15620" max="15620" width="12.81640625" style="310" customWidth="1"/>
    <col min="15621" max="15621" width="15" style="310" customWidth="1"/>
    <col min="15622" max="15622" width="16.26953125" style="310" customWidth="1"/>
    <col min="15623" max="15623" width="8.453125" style="310" customWidth="1"/>
    <col min="15624" max="15624" width="11.81640625" style="310" customWidth="1"/>
    <col min="15625" max="15625" width="13.453125" style="310" customWidth="1"/>
    <col min="15626" max="15626" width="11.54296875" style="310" customWidth="1"/>
    <col min="15627" max="15629" width="0" style="310" hidden="1" customWidth="1"/>
    <col min="15630" max="15630" width="11" style="310" customWidth="1"/>
    <col min="15631" max="15631" width="0" style="310" hidden="1" customWidth="1"/>
    <col min="15632" max="15632" width="12.26953125" style="310" customWidth="1"/>
    <col min="15633" max="15633" width="9.1796875" style="310" customWidth="1"/>
    <col min="15634" max="15634" width="9" style="310" customWidth="1"/>
    <col min="15635" max="15635" width="8.7265625" style="310" customWidth="1"/>
    <col min="15636" max="15636" width="0" style="310" hidden="1" customWidth="1"/>
    <col min="15637" max="15637" width="9" style="310" customWidth="1"/>
    <col min="15638" max="15638" width="9.453125" style="310" customWidth="1"/>
    <col min="15639" max="15640" width="8" style="310" customWidth="1"/>
    <col min="15641" max="15645" width="0" style="310" hidden="1" customWidth="1"/>
    <col min="15646" max="15646" width="9" style="310" customWidth="1"/>
    <col min="15647" max="15647" width="9.453125" style="310" customWidth="1"/>
    <col min="15648" max="15649" width="8" style="310" customWidth="1"/>
    <col min="15650" max="15650" width="5.7265625" style="310" customWidth="1"/>
    <col min="15651" max="15651" width="14.81640625" style="310" customWidth="1"/>
    <col min="15652" max="15652" width="16.81640625" style="310" customWidth="1"/>
    <col min="15653" max="15872" width="9.1796875" style="310"/>
    <col min="15873" max="15873" width="5.7265625" style="310" customWidth="1"/>
    <col min="15874" max="15874" width="47" style="310" customWidth="1"/>
    <col min="15875" max="15875" width="10.453125" style="310" customWidth="1"/>
    <col min="15876" max="15876" width="12.81640625" style="310" customWidth="1"/>
    <col min="15877" max="15877" width="15" style="310" customWidth="1"/>
    <col min="15878" max="15878" width="16.26953125" style="310" customWidth="1"/>
    <col min="15879" max="15879" width="8.453125" style="310" customWidth="1"/>
    <col min="15880" max="15880" width="11.81640625" style="310" customWidth="1"/>
    <col min="15881" max="15881" width="13.453125" style="310" customWidth="1"/>
    <col min="15882" max="15882" width="11.54296875" style="310" customWidth="1"/>
    <col min="15883" max="15885" width="0" style="310" hidden="1" customWidth="1"/>
    <col min="15886" max="15886" width="11" style="310" customWidth="1"/>
    <col min="15887" max="15887" width="0" style="310" hidden="1" customWidth="1"/>
    <col min="15888" max="15888" width="12.26953125" style="310" customWidth="1"/>
    <col min="15889" max="15889" width="9.1796875" style="310" customWidth="1"/>
    <col min="15890" max="15890" width="9" style="310" customWidth="1"/>
    <col min="15891" max="15891" width="8.7265625" style="310" customWidth="1"/>
    <col min="15892" max="15892" width="0" style="310" hidden="1" customWidth="1"/>
    <col min="15893" max="15893" width="9" style="310" customWidth="1"/>
    <col min="15894" max="15894" width="9.453125" style="310" customWidth="1"/>
    <col min="15895" max="15896" width="8" style="310" customWidth="1"/>
    <col min="15897" max="15901" width="0" style="310" hidden="1" customWidth="1"/>
    <col min="15902" max="15902" width="9" style="310" customWidth="1"/>
    <col min="15903" max="15903" width="9.453125" style="310" customWidth="1"/>
    <col min="15904" max="15905" width="8" style="310" customWidth="1"/>
    <col min="15906" max="15906" width="5.7265625" style="310" customWidth="1"/>
    <col min="15907" max="15907" width="14.81640625" style="310" customWidth="1"/>
    <col min="15908" max="15908" width="16.81640625" style="310" customWidth="1"/>
    <col min="15909" max="16128" width="9.1796875" style="310"/>
    <col min="16129" max="16129" width="5.7265625" style="310" customWidth="1"/>
    <col min="16130" max="16130" width="47" style="310" customWidth="1"/>
    <col min="16131" max="16131" width="10.453125" style="310" customWidth="1"/>
    <col min="16132" max="16132" width="12.81640625" style="310" customWidth="1"/>
    <col min="16133" max="16133" width="15" style="310" customWidth="1"/>
    <col min="16134" max="16134" width="16.26953125" style="310" customWidth="1"/>
    <col min="16135" max="16135" width="8.453125" style="310" customWidth="1"/>
    <col min="16136" max="16136" width="11.81640625" style="310" customWidth="1"/>
    <col min="16137" max="16137" width="13.453125" style="310" customWidth="1"/>
    <col min="16138" max="16138" width="11.54296875" style="310" customWidth="1"/>
    <col min="16139" max="16141" width="0" style="310" hidden="1" customWidth="1"/>
    <col min="16142" max="16142" width="11" style="310" customWidth="1"/>
    <col min="16143" max="16143" width="0" style="310" hidden="1" customWidth="1"/>
    <col min="16144" max="16144" width="12.26953125" style="310" customWidth="1"/>
    <col min="16145" max="16145" width="9.1796875" style="310" customWidth="1"/>
    <col min="16146" max="16146" width="9" style="310" customWidth="1"/>
    <col min="16147" max="16147" width="8.7265625" style="310" customWidth="1"/>
    <col min="16148" max="16148" width="0" style="310" hidden="1" customWidth="1"/>
    <col min="16149" max="16149" width="9" style="310" customWidth="1"/>
    <col min="16150" max="16150" width="9.453125" style="310" customWidth="1"/>
    <col min="16151" max="16152" width="8" style="310" customWidth="1"/>
    <col min="16153" max="16157" width="0" style="310" hidden="1" customWidth="1"/>
    <col min="16158" max="16158" width="9" style="310" customWidth="1"/>
    <col min="16159" max="16159" width="9.453125" style="310" customWidth="1"/>
    <col min="16160" max="16161" width="8" style="310" customWidth="1"/>
    <col min="16162" max="16162" width="5.7265625" style="310" customWidth="1"/>
    <col min="16163" max="16163" width="14.81640625" style="310" customWidth="1"/>
    <col min="16164" max="16164" width="16.81640625" style="310" customWidth="1"/>
    <col min="16165" max="16384" width="9.1796875" style="310"/>
  </cols>
  <sheetData>
    <row r="1" spans="1:39" ht="23.25" hidden="1" customHeight="1">
      <c r="A1" s="1262" t="s">
        <v>459</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c r="Y1" s="1262"/>
      <c r="Z1" s="1262"/>
      <c r="AA1" s="1262"/>
      <c r="AB1" s="1262"/>
      <c r="AC1" s="1262"/>
      <c r="AD1" s="1262"/>
      <c r="AE1" s="1262"/>
      <c r="AF1" s="1262"/>
      <c r="AG1" s="1262"/>
      <c r="AH1" s="1262"/>
    </row>
    <row r="2" spans="1:39" ht="23.25" customHeight="1">
      <c r="A2" s="1476" t="s">
        <v>667</v>
      </c>
      <c r="B2" s="1476"/>
      <c r="C2" s="1476"/>
      <c r="D2" s="1476"/>
      <c r="E2" s="1476"/>
      <c r="F2" s="1476"/>
      <c r="G2" s="1476"/>
      <c r="H2" s="1476"/>
      <c r="I2" s="1476"/>
      <c r="J2" s="1476"/>
      <c r="K2" s="1476"/>
      <c r="L2" s="1476"/>
      <c r="M2" s="1476"/>
      <c r="N2" s="1476"/>
      <c r="O2" s="1476"/>
      <c r="P2" s="1476"/>
      <c r="Q2" s="1476"/>
      <c r="R2" s="1476"/>
      <c r="S2" s="1476"/>
      <c r="T2" s="1476"/>
      <c r="U2" s="1476"/>
      <c r="V2" s="1476"/>
      <c r="W2" s="1476"/>
      <c r="X2" s="1476"/>
      <c r="Y2" s="1476"/>
      <c r="Z2" s="1476"/>
      <c r="AA2" s="1476"/>
      <c r="AB2" s="1476"/>
      <c r="AC2" s="1476"/>
      <c r="AD2" s="1476"/>
      <c r="AE2" s="1476"/>
      <c r="AF2" s="1476"/>
      <c r="AG2" s="1476"/>
      <c r="AH2" s="1476"/>
    </row>
    <row r="3" spans="1:39" ht="21.75" customHeight="1">
      <c r="A3" s="1262" t="s">
        <v>460</v>
      </c>
      <c r="B3" s="1262"/>
      <c r="C3" s="1262"/>
      <c r="D3" s="1262"/>
      <c r="E3" s="1262"/>
      <c r="F3" s="1262"/>
      <c r="G3" s="1262"/>
      <c r="H3" s="1262"/>
      <c r="I3" s="1262"/>
      <c r="J3" s="1262"/>
      <c r="K3" s="1262"/>
      <c r="L3" s="1262"/>
      <c r="M3" s="1262"/>
      <c r="N3" s="1262"/>
      <c r="O3" s="1262"/>
      <c r="P3" s="1262"/>
      <c r="Q3" s="1262"/>
      <c r="R3" s="1262"/>
      <c r="S3" s="1262"/>
      <c r="T3" s="1262"/>
      <c r="U3" s="1262"/>
      <c r="V3" s="1262"/>
      <c r="W3" s="1262"/>
      <c r="X3" s="1262"/>
      <c r="Y3" s="1262"/>
      <c r="Z3" s="1262"/>
      <c r="AA3" s="1262"/>
      <c r="AB3" s="1262"/>
      <c r="AC3" s="1262"/>
      <c r="AD3" s="1262"/>
      <c r="AE3" s="1262"/>
      <c r="AF3" s="1262"/>
      <c r="AG3" s="1262"/>
      <c r="AH3" s="1262"/>
      <c r="AI3" s="311"/>
    </row>
    <row r="4" spans="1:39" ht="21.75" customHeight="1">
      <c r="A4" s="1263" t="s">
        <v>461</v>
      </c>
      <c r="B4" s="1263"/>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c r="AD4" s="1263"/>
      <c r="AE4" s="1263"/>
      <c r="AF4" s="1263"/>
      <c r="AG4" s="1263"/>
      <c r="AH4" s="1263"/>
      <c r="AI4" s="311"/>
    </row>
    <row r="5" spans="1:39" ht="15.75" customHeight="1">
      <c r="F5" s="314"/>
      <c r="P5" s="315"/>
      <c r="T5" s="315"/>
      <c r="U5" s="1477" t="s">
        <v>462</v>
      </c>
      <c r="V5" s="1477"/>
      <c r="W5" s="1477"/>
      <c r="X5" s="1477"/>
      <c r="Y5" s="1477"/>
      <c r="Z5" s="1477"/>
      <c r="AA5" s="1477"/>
      <c r="AB5" s="1477"/>
      <c r="AC5" s="1477"/>
      <c r="AD5" s="1477"/>
      <c r="AE5" s="1477"/>
      <c r="AF5" s="1477"/>
      <c r="AG5" s="1477"/>
      <c r="AH5" s="1477"/>
      <c r="AI5" s="316"/>
    </row>
    <row r="6" spans="1:39" s="318" customFormat="1" ht="36" customHeight="1">
      <c r="A6" s="1475" t="s">
        <v>4</v>
      </c>
      <c r="B6" s="1475" t="s">
        <v>463</v>
      </c>
      <c r="C6" s="1475" t="s">
        <v>464</v>
      </c>
      <c r="D6" s="1475" t="s">
        <v>465</v>
      </c>
      <c r="E6" s="1475" t="s">
        <v>339</v>
      </c>
      <c r="F6" s="1475" t="s">
        <v>32</v>
      </c>
      <c r="G6" s="1475" t="s">
        <v>33</v>
      </c>
      <c r="H6" s="1478" t="s">
        <v>34</v>
      </c>
      <c r="I6" s="1479"/>
      <c r="J6" s="1480"/>
      <c r="K6" s="1475" t="s">
        <v>466</v>
      </c>
      <c r="L6" s="1475"/>
      <c r="M6" s="1475"/>
      <c r="N6" s="1481" t="s">
        <v>467</v>
      </c>
      <c r="O6" s="317"/>
      <c r="P6" s="1475" t="s">
        <v>468</v>
      </c>
      <c r="Q6" s="1478" t="s">
        <v>469</v>
      </c>
      <c r="R6" s="1479"/>
      <c r="S6" s="1480"/>
      <c r="T6" s="1475" t="s">
        <v>470</v>
      </c>
      <c r="U6" s="1478" t="s">
        <v>471</v>
      </c>
      <c r="V6" s="1479"/>
      <c r="W6" s="1479"/>
      <c r="X6" s="1480"/>
      <c r="Y6" s="1478" t="s">
        <v>472</v>
      </c>
      <c r="Z6" s="1479"/>
      <c r="AA6" s="1479"/>
      <c r="AB6" s="1480"/>
      <c r="AC6" s="1484" t="s">
        <v>473</v>
      </c>
      <c r="AD6" s="1478" t="s">
        <v>474</v>
      </c>
      <c r="AE6" s="1479"/>
      <c r="AF6" s="1479"/>
      <c r="AG6" s="1480"/>
      <c r="AH6" s="1475" t="s">
        <v>8</v>
      </c>
      <c r="AI6" s="318">
        <f>AI10/R10%</f>
        <v>4.6034464924823056E-2</v>
      </c>
    </row>
    <row r="7" spans="1:39" s="318" customFormat="1" ht="28.5" customHeight="1">
      <c r="A7" s="1475"/>
      <c r="B7" s="1475"/>
      <c r="C7" s="1475"/>
      <c r="D7" s="1475"/>
      <c r="E7" s="1475"/>
      <c r="F7" s="1475"/>
      <c r="G7" s="1475"/>
      <c r="H7" s="1481" t="s">
        <v>291</v>
      </c>
      <c r="I7" s="1478" t="s">
        <v>475</v>
      </c>
      <c r="J7" s="1480"/>
      <c r="K7" s="319"/>
      <c r="L7" s="319"/>
      <c r="M7" s="319"/>
      <c r="N7" s="1482"/>
      <c r="O7" s="319"/>
      <c r="P7" s="1475"/>
      <c r="Q7" s="1487" t="s">
        <v>10</v>
      </c>
      <c r="R7" s="1478" t="s">
        <v>72</v>
      </c>
      <c r="S7" s="1480"/>
      <c r="T7" s="1475"/>
      <c r="U7" s="1487" t="s">
        <v>10</v>
      </c>
      <c r="V7" s="1478" t="s">
        <v>72</v>
      </c>
      <c r="W7" s="1480"/>
      <c r="X7" s="1487" t="s">
        <v>476</v>
      </c>
      <c r="Y7" s="1487" t="s">
        <v>10</v>
      </c>
      <c r="Z7" s="1478" t="s">
        <v>72</v>
      </c>
      <c r="AA7" s="1480"/>
      <c r="AB7" s="1487" t="s">
        <v>476</v>
      </c>
      <c r="AC7" s="1485"/>
      <c r="AD7" s="1487" t="s">
        <v>10</v>
      </c>
      <c r="AE7" s="1478" t="s">
        <v>72</v>
      </c>
      <c r="AF7" s="1480"/>
      <c r="AG7" s="1487" t="s">
        <v>476</v>
      </c>
      <c r="AH7" s="1475"/>
    </row>
    <row r="8" spans="1:39" s="318" customFormat="1" ht="75.75" customHeight="1">
      <c r="A8" s="1475"/>
      <c r="B8" s="1475"/>
      <c r="C8" s="1475"/>
      <c r="D8" s="1475"/>
      <c r="E8" s="1475"/>
      <c r="F8" s="1475"/>
      <c r="G8" s="1475"/>
      <c r="H8" s="1483"/>
      <c r="I8" s="319" t="s">
        <v>38</v>
      </c>
      <c r="J8" s="319" t="s">
        <v>477</v>
      </c>
      <c r="K8" s="319" t="s">
        <v>478</v>
      </c>
      <c r="L8" s="320" t="s">
        <v>475</v>
      </c>
      <c r="M8" s="321" t="s">
        <v>479</v>
      </c>
      <c r="N8" s="1483"/>
      <c r="O8" s="319" t="s">
        <v>480</v>
      </c>
      <c r="P8" s="1475"/>
      <c r="Q8" s="1488"/>
      <c r="R8" s="322" t="s">
        <v>481</v>
      </c>
      <c r="S8" s="322" t="s">
        <v>482</v>
      </c>
      <c r="T8" s="1475"/>
      <c r="U8" s="1488"/>
      <c r="V8" s="319" t="s">
        <v>483</v>
      </c>
      <c r="W8" s="319" t="s">
        <v>484</v>
      </c>
      <c r="X8" s="1488"/>
      <c r="Y8" s="1488"/>
      <c r="Z8" s="319" t="s">
        <v>485</v>
      </c>
      <c r="AA8" s="319" t="s">
        <v>486</v>
      </c>
      <c r="AB8" s="1488"/>
      <c r="AC8" s="1486"/>
      <c r="AD8" s="1488"/>
      <c r="AE8" s="319" t="s">
        <v>483</v>
      </c>
      <c r="AF8" s="319" t="s">
        <v>484</v>
      </c>
      <c r="AG8" s="1488"/>
      <c r="AH8" s="1475"/>
      <c r="AI8" s="323">
        <f>U10*10%</f>
        <v>2959.7117285000004</v>
      </c>
    </row>
    <row r="9" spans="1:39">
      <c r="A9" s="324">
        <v>1</v>
      </c>
      <c r="B9" s="324">
        <v>2</v>
      </c>
      <c r="C9" s="324">
        <v>3</v>
      </c>
      <c r="D9" s="324">
        <v>4</v>
      </c>
      <c r="E9" s="324">
        <v>5</v>
      </c>
      <c r="F9" s="324">
        <v>6</v>
      </c>
      <c r="G9" s="324">
        <v>7</v>
      </c>
      <c r="H9" s="324">
        <v>8</v>
      </c>
      <c r="I9" s="324">
        <v>9</v>
      </c>
      <c r="J9" s="324">
        <v>10</v>
      </c>
      <c r="K9" s="324">
        <v>11</v>
      </c>
      <c r="L9" s="324">
        <v>12</v>
      </c>
      <c r="M9" s="324">
        <v>13</v>
      </c>
      <c r="N9" s="324">
        <v>14</v>
      </c>
      <c r="O9" s="324">
        <v>15</v>
      </c>
      <c r="P9" s="324">
        <v>16</v>
      </c>
      <c r="Q9" s="324">
        <v>17</v>
      </c>
      <c r="R9" s="324">
        <v>18</v>
      </c>
      <c r="S9" s="324"/>
      <c r="T9" s="324">
        <v>19</v>
      </c>
      <c r="U9" s="324">
        <v>20</v>
      </c>
      <c r="V9" s="324">
        <v>21</v>
      </c>
      <c r="W9" s="324">
        <v>22</v>
      </c>
      <c r="X9" s="324"/>
      <c r="Y9" s="324">
        <v>20</v>
      </c>
      <c r="Z9" s="324">
        <v>21</v>
      </c>
      <c r="AA9" s="324">
        <v>22</v>
      </c>
      <c r="AB9" s="325">
        <v>23</v>
      </c>
      <c r="AC9" s="324"/>
      <c r="AD9" s="324">
        <v>20</v>
      </c>
      <c r="AE9" s="324">
        <v>21</v>
      </c>
      <c r="AF9" s="324">
        <v>22</v>
      </c>
      <c r="AG9" s="324"/>
      <c r="AH9" s="324">
        <v>25</v>
      </c>
    </row>
    <row r="10" spans="1:39" s="335" customFormat="1" ht="34.5" customHeight="1">
      <c r="A10" s="326"/>
      <c r="B10" s="326" t="s">
        <v>487</v>
      </c>
      <c r="C10" s="326"/>
      <c r="D10" s="326"/>
      <c r="E10" s="326"/>
      <c r="F10" s="327"/>
      <c r="G10" s="326"/>
      <c r="H10" s="328"/>
      <c r="I10" s="329">
        <f t="shared" ref="I10:W10" si="0">I11+I25+I81</f>
        <v>403767.98287300003</v>
      </c>
      <c r="J10" s="329">
        <f t="shared" si="0"/>
        <v>403362.87487300002</v>
      </c>
      <c r="K10" s="329" t="e">
        <f t="shared" si="0"/>
        <v>#REF!</v>
      </c>
      <c r="L10" s="329" t="e">
        <f t="shared" si="0"/>
        <v>#REF!</v>
      </c>
      <c r="M10" s="329" t="e">
        <f t="shared" si="0"/>
        <v>#REF!</v>
      </c>
      <c r="N10" s="329">
        <f t="shared" si="0"/>
        <v>135147.53099999999</v>
      </c>
      <c r="O10" s="329" t="e">
        <f t="shared" si="0"/>
        <v>#REF!</v>
      </c>
      <c r="P10" s="329">
        <f t="shared" si="0"/>
        <v>188039.42800000001</v>
      </c>
      <c r="Q10" s="329">
        <f t="shared" si="0"/>
        <v>110010.00200000001</v>
      </c>
      <c r="R10" s="329">
        <f t="shared" si="0"/>
        <v>88256.430999999997</v>
      </c>
      <c r="S10" s="329">
        <f t="shared" si="0"/>
        <v>21753.571</v>
      </c>
      <c r="T10" s="329" t="e">
        <f t="shared" si="0"/>
        <v>#REF!</v>
      </c>
      <c r="U10" s="329">
        <f t="shared" si="0"/>
        <v>29597.117285</v>
      </c>
      <c r="V10" s="329">
        <f t="shared" si="0"/>
        <v>24108.117285</v>
      </c>
      <c r="W10" s="329">
        <f t="shared" si="0"/>
        <v>5489</v>
      </c>
      <c r="X10" s="330">
        <f t="shared" ref="X10:X35" si="1">U10/Q10</f>
        <v>0.26904023949567785</v>
      </c>
      <c r="Y10" s="329" t="e">
        <f>Y11+Y25+#REF!+#REF!</f>
        <v>#REF!</v>
      </c>
      <c r="Z10" s="329" t="e">
        <f>Z11+Z25+#REF!+#REF!</f>
        <v>#REF!</v>
      </c>
      <c r="AA10" s="329" t="e">
        <f>AA11+AA25+#REF!+#REF!</f>
        <v>#REF!</v>
      </c>
      <c r="AB10" s="330" t="e">
        <f t="shared" ref="AB10:AB20" si="2">Y10/Q10</f>
        <v>#REF!</v>
      </c>
      <c r="AC10" s="329" t="e">
        <f>AC11+AC25+#REF!+#REF!</f>
        <v>#REF!</v>
      </c>
      <c r="AD10" s="329">
        <f>AD11+AD25+AD81</f>
        <v>99966.171000000002</v>
      </c>
      <c r="AE10" s="329">
        <f>AE11+AE25+AE81</f>
        <v>83419.508000000002</v>
      </c>
      <c r="AF10" s="329">
        <f>AF11+AF25+AF81</f>
        <v>0</v>
      </c>
      <c r="AG10" s="331">
        <f t="shared" ref="AG10:AG73" si="3">AD10/Q10</f>
        <v>0.90870074704661852</v>
      </c>
      <c r="AH10" s="332"/>
      <c r="AI10" s="333">
        <f>AI25/Q10%</f>
        <v>40.62837577259566</v>
      </c>
      <c r="AJ10" s="333">
        <f>U10*1.3</f>
        <v>38476.252470500003</v>
      </c>
      <c r="AK10" s="334" t="e">
        <f>U10/T10%</f>
        <v>#REF!</v>
      </c>
    </row>
    <row r="11" spans="1:39" s="343" customFormat="1" ht="30" customHeight="1">
      <c r="A11" s="326" t="s">
        <v>80</v>
      </c>
      <c r="B11" s="336" t="s">
        <v>488</v>
      </c>
      <c r="C11" s="326"/>
      <c r="D11" s="326"/>
      <c r="E11" s="326"/>
      <c r="F11" s="337"/>
      <c r="G11" s="338"/>
      <c r="H11" s="339"/>
      <c r="I11" s="329">
        <f>I12+I16+I21</f>
        <v>270815.57</v>
      </c>
      <c r="J11" s="329">
        <f t="shared" ref="J11:W11" si="4">J12+J16+J21</f>
        <v>270815.57</v>
      </c>
      <c r="K11" s="329">
        <f t="shared" si="4"/>
        <v>0</v>
      </c>
      <c r="L11" s="329">
        <f t="shared" si="4"/>
        <v>0</v>
      </c>
      <c r="M11" s="329">
        <f t="shared" si="4"/>
        <v>0</v>
      </c>
      <c r="N11" s="329">
        <f t="shared" si="4"/>
        <v>83042.530999999988</v>
      </c>
      <c r="O11" s="329">
        <f t="shared" si="4"/>
        <v>83042.530999999988</v>
      </c>
      <c r="P11" s="329">
        <f t="shared" si="4"/>
        <v>181618.46900000001</v>
      </c>
      <c r="Q11" s="329">
        <f t="shared" si="4"/>
        <v>35156.038999999997</v>
      </c>
      <c r="R11" s="329">
        <f t="shared" si="4"/>
        <v>26889</v>
      </c>
      <c r="S11" s="329">
        <f t="shared" si="4"/>
        <v>8267.0389999999989</v>
      </c>
      <c r="T11" s="329">
        <f t="shared" si="4"/>
        <v>30889</v>
      </c>
      <c r="U11" s="329">
        <f t="shared" si="4"/>
        <v>11164.241285</v>
      </c>
      <c r="V11" s="329">
        <f t="shared" si="4"/>
        <v>6235.2412850000001</v>
      </c>
      <c r="W11" s="329">
        <f t="shared" si="4"/>
        <v>4929</v>
      </c>
      <c r="X11" s="330">
        <f t="shared" si="1"/>
        <v>0.31756254693539282</v>
      </c>
      <c r="Y11" s="329" t="e">
        <f>Y12+Y16+#REF!+Y21</f>
        <v>#REF!</v>
      </c>
      <c r="Z11" s="329" t="e">
        <f>Z12+Z16+#REF!+Z21</f>
        <v>#REF!</v>
      </c>
      <c r="AA11" s="329" t="e">
        <f>AA12+AA16+#REF!+AA21</f>
        <v>#REF!</v>
      </c>
      <c r="AB11" s="330" t="e">
        <f t="shared" si="2"/>
        <v>#REF!</v>
      </c>
      <c r="AC11" s="329" t="e">
        <f>AC12+AC16+#REF!+AC21</f>
        <v>#REF!</v>
      </c>
      <c r="AD11" s="329">
        <f>AD12+AD16+AD21</f>
        <v>35156.038999999997</v>
      </c>
      <c r="AE11" s="329">
        <f>AE12+AE16+AE21</f>
        <v>18609.376</v>
      </c>
      <c r="AF11" s="329">
        <f>AF12+AF16+AF21</f>
        <v>0</v>
      </c>
      <c r="AG11" s="331">
        <f t="shared" si="3"/>
        <v>1</v>
      </c>
      <c r="AH11" s="340"/>
      <c r="AI11" s="341">
        <f>AI10/Q10%</f>
        <v>3.6931528982788002E-2</v>
      </c>
      <c r="AJ11" s="342">
        <f>AI11/AI10%</f>
        <v>9.0900825544935449E-2</v>
      </c>
      <c r="AK11" s="342" t="e">
        <f>AI11/T10%</f>
        <v>#REF!</v>
      </c>
    </row>
    <row r="12" spans="1:39" s="350" customFormat="1" ht="27" customHeight="1">
      <c r="A12" s="344" t="s">
        <v>39</v>
      </c>
      <c r="B12" s="345" t="s">
        <v>489</v>
      </c>
      <c r="C12" s="344"/>
      <c r="D12" s="344"/>
      <c r="E12" s="344"/>
      <c r="F12" s="346"/>
      <c r="G12" s="319"/>
      <c r="H12" s="347"/>
      <c r="I12" s="348">
        <f>I13</f>
        <v>21000</v>
      </c>
      <c r="J12" s="348">
        <f t="shared" ref="J12:Y13" si="5">J13</f>
        <v>21000</v>
      </c>
      <c r="K12" s="348">
        <f t="shared" si="5"/>
        <v>0</v>
      </c>
      <c r="L12" s="348">
        <f t="shared" si="5"/>
        <v>0</v>
      </c>
      <c r="M12" s="348">
        <f t="shared" si="5"/>
        <v>0</v>
      </c>
      <c r="N12" s="348">
        <f t="shared" si="5"/>
        <v>0</v>
      </c>
      <c r="O12" s="348">
        <f t="shared" si="5"/>
        <v>0</v>
      </c>
      <c r="P12" s="348">
        <f t="shared" si="5"/>
        <v>21000</v>
      </c>
      <c r="Q12" s="348">
        <f>Q13</f>
        <v>8500</v>
      </c>
      <c r="R12" s="348">
        <f t="shared" si="5"/>
        <v>8500</v>
      </c>
      <c r="S12" s="348">
        <f t="shared" si="5"/>
        <v>0</v>
      </c>
      <c r="T12" s="348">
        <f t="shared" si="5"/>
        <v>8500</v>
      </c>
      <c r="U12" s="348">
        <f t="shared" si="5"/>
        <v>439</v>
      </c>
      <c r="V12" s="348">
        <f>V13</f>
        <v>439</v>
      </c>
      <c r="W12" s="348">
        <f t="shared" si="5"/>
        <v>0</v>
      </c>
      <c r="X12" s="331">
        <f t="shared" si="1"/>
        <v>5.1647058823529414E-2</v>
      </c>
      <c r="Y12" s="348" t="e">
        <f t="shared" si="5"/>
        <v>#REF!</v>
      </c>
      <c r="Z12" s="348" t="e">
        <f>Z13</f>
        <v>#REF!</v>
      </c>
      <c r="AA12" s="348" t="e">
        <f>AA13</f>
        <v>#REF!</v>
      </c>
      <c r="AB12" s="331" t="e">
        <f t="shared" si="2"/>
        <v>#REF!</v>
      </c>
      <c r="AC12" s="348" t="e">
        <f>AC13</f>
        <v>#REF!</v>
      </c>
      <c r="AD12" s="348">
        <f t="shared" ref="AD12:AF13" si="6">AD13</f>
        <v>8500</v>
      </c>
      <c r="AE12" s="348">
        <f>AE13</f>
        <v>8500</v>
      </c>
      <c r="AF12" s="348">
        <f t="shared" si="6"/>
        <v>0</v>
      </c>
      <c r="AG12" s="331">
        <f t="shared" si="3"/>
        <v>1</v>
      </c>
      <c r="AH12" s="349"/>
      <c r="AI12" s="350">
        <f>35333.63/49940%</f>
        <v>70.752162595114129</v>
      </c>
      <c r="AJ12" s="351">
        <f>U16*1.3</f>
        <v>12658.728270500002</v>
      </c>
    </row>
    <row r="13" spans="1:39" s="350" customFormat="1" ht="27" customHeight="1">
      <c r="A13" s="344" t="s">
        <v>321</v>
      </c>
      <c r="B13" s="345" t="s">
        <v>490</v>
      </c>
      <c r="C13" s="344"/>
      <c r="D13" s="344"/>
      <c r="E13" s="344"/>
      <c r="F13" s="346"/>
      <c r="G13" s="319"/>
      <c r="H13" s="347"/>
      <c r="I13" s="348">
        <f>I14</f>
        <v>21000</v>
      </c>
      <c r="J13" s="348">
        <f t="shared" si="5"/>
        <v>21000</v>
      </c>
      <c r="K13" s="348">
        <f t="shared" si="5"/>
        <v>0</v>
      </c>
      <c r="L13" s="348">
        <f t="shared" si="5"/>
        <v>0</v>
      </c>
      <c r="M13" s="348">
        <f t="shared" si="5"/>
        <v>0</v>
      </c>
      <c r="N13" s="348">
        <f t="shared" si="5"/>
        <v>0</v>
      </c>
      <c r="O13" s="348">
        <f t="shared" si="5"/>
        <v>0</v>
      </c>
      <c r="P13" s="348">
        <f t="shared" si="5"/>
        <v>21000</v>
      </c>
      <c r="Q13" s="348">
        <f t="shared" si="5"/>
        <v>8500</v>
      </c>
      <c r="R13" s="348">
        <f t="shared" si="5"/>
        <v>8500</v>
      </c>
      <c r="S13" s="348">
        <f t="shared" si="5"/>
        <v>0</v>
      </c>
      <c r="T13" s="348">
        <f t="shared" si="5"/>
        <v>8500</v>
      </c>
      <c r="U13" s="348">
        <f t="shared" si="5"/>
        <v>439</v>
      </c>
      <c r="V13" s="348">
        <f t="shared" si="5"/>
        <v>439</v>
      </c>
      <c r="W13" s="348">
        <f t="shared" si="5"/>
        <v>0</v>
      </c>
      <c r="X13" s="331">
        <f t="shared" si="1"/>
        <v>5.1647058823529414E-2</v>
      </c>
      <c r="Y13" s="348" t="e">
        <f>#REF!</f>
        <v>#REF!</v>
      </c>
      <c r="Z13" s="348" t="e">
        <f>#REF!</f>
        <v>#REF!</v>
      </c>
      <c r="AA13" s="348" t="e">
        <f>#REF!</f>
        <v>#REF!</v>
      </c>
      <c r="AB13" s="331" t="e">
        <f t="shared" si="2"/>
        <v>#REF!</v>
      </c>
      <c r="AC13" s="348" t="e">
        <f>#REF!</f>
        <v>#REF!</v>
      </c>
      <c r="AD13" s="348">
        <f t="shared" si="6"/>
        <v>8500</v>
      </c>
      <c r="AE13" s="348">
        <f t="shared" si="6"/>
        <v>8500</v>
      </c>
      <c r="AF13" s="348">
        <f t="shared" si="6"/>
        <v>0</v>
      </c>
      <c r="AG13" s="331">
        <f t="shared" si="3"/>
        <v>1</v>
      </c>
      <c r="AH13" s="349"/>
      <c r="AI13" s="350">
        <f>(35333.63+600)/39959%</f>
        <v>89.926249405640775</v>
      </c>
      <c r="AJ13" s="350">
        <f>(35333.63+600)</f>
        <v>35933.629999999997</v>
      </c>
    </row>
    <row r="14" spans="1:39" s="353" customFormat="1" ht="24.75" customHeight="1">
      <c r="A14" s="344">
        <v>1</v>
      </c>
      <c r="B14" s="352" t="s">
        <v>491</v>
      </c>
      <c r="C14" s="344"/>
      <c r="D14" s="344"/>
      <c r="E14" s="344"/>
      <c r="F14" s="346"/>
      <c r="G14" s="319"/>
      <c r="H14" s="347"/>
      <c r="I14" s="348">
        <f>SUM(I15)</f>
        <v>21000</v>
      </c>
      <c r="J14" s="348">
        <f t="shared" ref="J14:W14" si="7">SUM(J15)</f>
        <v>21000</v>
      </c>
      <c r="K14" s="348">
        <f t="shared" si="7"/>
        <v>0</v>
      </c>
      <c r="L14" s="348">
        <f t="shared" si="7"/>
        <v>0</v>
      </c>
      <c r="M14" s="348">
        <f t="shared" si="7"/>
        <v>0</v>
      </c>
      <c r="N14" s="348">
        <f t="shared" si="7"/>
        <v>0</v>
      </c>
      <c r="O14" s="348">
        <f t="shared" si="7"/>
        <v>0</v>
      </c>
      <c r="P14" s="348">
        <f t="shared" si="7"/>
        <v>21000</v>
      </c>
      <c r="Q14" s="348">
        <f t="shared" si="7"/>
        <v>8500</v>
      </c>
      <c r="R14" s="348">
        <f t="shared" si="7"/>
        <v>8500</v>
      </c>
      <c r="S14" s="348">
        <f t="shared" si="7"/>
        <v>0</v>
      </c>
      <c r="T14" s="348">
        <f t="shared" si="7"/>
        <v>8500</v>
      </c>
      <c r="U14" s="348">
        <f t="shared" si="7"/>
        <v>439</v>
      </c>
      <c r="V14" s="348">
        <f t="shared" si="7"/>
        <v>439</v>
      </c>
      <c r="W14" s="348">
        <f t="shared" si="7"/>
        <v>0</v>
      </c>
      <c r="X14" s="331">
        <f>U14/Q14</f>
        <v>5.1647058823529414E-2</v>
      </c>
      <c r="Y14" s="348" t="e">
        <f>SUM(Y15:Y16)</f>
        <v>#REF!</v>
      </c>
      <c r="Z14" s="348" t="e">
        <f>SUM(Z15:Z16)</f>
        <v>#REF!</v>
      </c>
      <c r="AA14" s="348" t="e">
        <f>SUM(AA15:AA16)</f>
        <v>#REF!</v>
      </c>
      <c r="AB14" s="331" t="e">
        <f t="shared" si="2"/>
        <v>#REF!</v>
      </c>
      <c r="AC14" s="348" t="e">
        <f>SUM(AC15:AC16)</f>
        <v>#REF!</v>
      </c>
      <c r="AD14" s="348">
        <f>SUM(AD15)</f>
        <v>8500</v>
      </c>
      <c r="AE14" s="348">
        <f>SUM(AE15)</f>
        <v>8500</v>
      </c>
      <c r="AF14" s="348">
        <f>SUM(AF15)</f>
        <v>0</v>
      </c>
      <c r="AG14" s="331">
        <f t="shared" si="3"/>
        <v>1</v>
      </c>
      <c r="AH14" s="345"/>
    </row>
    <row r="15" spans="1:39" s="364" customFormat="1" ht="48" customHeight="1">
      <c r="A15" s="354" t="s">
        <v>420</v>
      </c>
      <c r="B15" s="355" t="s">
        <v>492</v>
      </c>
      <c r="C15" s="356">
        <v>7726326</v>
      </c>
      <c r="D15" s="357" t="s">
        <v>493</v>
      </c>
      <c r="E15" s="356" t="s">
        <v>494</v>
      </c>
      <c r="F15" s="358"/>
      <c r="G15" s="358" t="s">
        <v>495</v>
      </c>
      <c r="H15" s="358" t="s">
        <v>496</v>
      </c>
      <c r="I15" s="359">
        <v>21000</v>
      </c>
      <c r="J15" s="359">
        <f>I15</f>
        <v>21000</v>
      </c>
      <c r="K15" s="360"/>
      <c r="L15" s="360"/>
      <c r="M15" s="360"/>
      <c r="N15" s="359">
        <v>0</v>
      </c>
      <c r="O15" s="359">
        <f>N15</f>
        <v>0</v>
      </c>
      <c r="P15" s="359">
        <f>J15-N15</f>
        <v>21000</v>
      </c>
      <c r="Q15" s="359">
        <f>SUM(R15:S15)</f>
        <v>8500</v>
      </c>
      <c r="R15" s="359">
        <v>8500</v>
      </c>
      <c r="S15" s="359"/>
      <c r="T15" s="359">
        <f>R15</f>
        <v>8500</v>
      </c>
      <c r="U15" s="359">
        <f>SUM(V15:W15)</f>
        <v>439</v>
      </c>
      <c r="V15" s="359">
        <v>439</v>
      </c>
      <c r="W15" s="357"/>
      <c r="X15" s="361">
        <f>U15/Q15</f>
        <v>5.1647058823529414E-2</v>
      </c>
      <c r="Y15" s="359">
        <f>SUM(Z15:AA15)</f>
        <v>15600</v>
      </c>
      <c r="Z15" s="359">
        <v>15600</v>
      </c>
      <c r="AA15" s="357"/>
      <c r="AB15" s="361">
        <f t="shared" si="2"/>
        <v>1.8352941176470587</v>
      </c>
      <c r="AC15" s="362">
        <f>Q15-Y15</f>
        <v>-7100</v>
      </c>
      <c r="AD15" s="359">
        <f>SUM(AE15:AF15)</f>
        <v>8500</v>
      </c>
      <c r="AE15" s="359">
        <f>R15</f>
        <v>8500</v>
      </c>
      <c r="AF15" s="357"/>
      <c r="AG15" s="361">
        <f t="shared" si="3"/>
        <v>1</v>
      </c>
      <c r="AH15" s="357"/>
      <c r="AI15" s="363">
        <f>Q15+Q18+Q19+Q20+Q22+Q23+Q24+Q28+Q29+Q30+Q32+Q35+Q36+Q45+Q48+Q55+Q56+Q69+Q70+Q73+Q74</f>
        <v>60079.849999999991</v>
      </c>
      <c r="AJ15" s="363">
        <f>20888/AI15%</f>
        <v>34.767064165439834</v>
      </c>
    </row>
    <row r="16" spans="1:39" s="353" customFormat="1" ht="21.75" customHeight="1">
      <c r="A16" s="344" t="s">
        <v>55</v>
      </c>
      <c r="B16" s="345" t="s">
        <v>497</v>
      </c>
      <c r="C16" s="344"/>
      <c r="D16" s="344"/>
      <c r="E16" s="344"/>
      <c r="F16" s="346"/>
      <c r="G16" s="319"/>
      <c r="H16" s="347"/>
      <c r="I16" s="348">
        <f>I17</f>
        <v>243661</v>
      </c>
      <c r="J16" s="348">
        <f t="shared" ref="J16:W16" si="8">J17</f>
        <v>243661</v>
      </c>
      <c r="K16" s="348">
        <f t="shared" si="8"/>
        <v>0</v>
      </c>
      <c r="L16" s="348">
        <f t="shared" si="8"/>
        <v>0</v>
      </c>
      <c r="M16" s="348">
        <f t="shared" si="8"/>
        <v>0</v>
      </c>
      <c r="N16" s="348">
        <f t="shared" si="8"/>
        <v>83042.530999999988</v>
      </c>
      <c r="O16" s="348">
        <f t="shared" si="8"/>
        <v>83042.530999999988</v>
      </c>
      <c r="P16" s="348">
        <f t="shared" si="8"/>
        <v>160618.46900000001</v>
      </c>
      <c r="Q16" s="348">
        <f t="shared" si="8"/>
        <v>24942.934999999998</v>
      </c>
      <c r="R16" s="348">
        <f t="shared" si="8"/>
        <v>18389</v>
      </c>
      <c r="S16" s="348">
        <f t="shared" si="8"/>
        <v>6553.9349999999995</v>
      </c>
      <c r="T16" s="348">
        <f t="shared" si="8"/>
        <v>18389</v>
      </c>
      <c r="U16" s="348">
        <f t="shared" si="8"/>
        <v>9737.4832850000003</v>
      </c>
      <c r="V16" s="348">
        <f t="shared" si="8"/>
        <v>4808.4832850000003</v>
      </c>
      <c r="W16" s="348">
        <f t="shared" si="8"/>
        <v>4929</v>
      </c>
      <c r="X16" s="331">
        <f t="shared" si="1"/>
        <v>0.39039043661060741</v>
      </c>
      <c r="Y16" s="348" t="e">
        <f>Y17+#REF!</f>
        <v>#REF!</v>
      </c>
      <c r="Z16" s="348" t="e">
        <f>Z17+#REF!</f>
        <v>#REF!</v>
      </c>
      <c r="AA16" s="348" t="e">
        <f>AA17+#REF!</f>
        <v>#REF!</v>
      </c>
      <c r="AB16" s="331" t="e">
        <f t="shared" si="2"/>
        <v>#REF!</v>
      </c>
      <c r="AC16" s="348" t="e">
        <f>AC17+#REF!</f>
        <v>#REF!</v>
      </c>
      <c r="AD16" s="348">
        <f>AD17</f>
        <v>24942.934999999998</v>
      </c>
      <c r="AE16" s="348">
        <f>AE17</f>
        <v>8396.2720000000008</v>
      </c>
      <c r="AF16" s="348">
        <f>AF17</f>
        <v>0</v>
      </c>
      <c r="AG16" s="331">
        <f t="shared" si="3"/>
        <v>1</v>
      </c>
      <c r="AH16" s="345"/>
      <c r="AI16" s="365">
        <f>Q16+Q78</f>
        <v>37520.934999999998</v>
      </c>
      <c r="AJ16" s="365" t="e">
        <f>R16+#REF!+#REF!+#REF!</f>
        <v>#REF!</v>
      </c>
      <c r="AK16" s="365" t="e">
        <f>S16+#REF!+#REF!+#REF!</f>
        <v>#REF!</v>
      </c>
      <c r="AL16" s="365" t="e">
        <f>T16+#REF!+#REF!+#REF!</f>
        <v>#REF!</v>
      </c>
      <c r="AM16" s="365" t="e">
        <f>U16+#REF!+#REF!+#REF!</f>
        <v>#REF!</v>
      </c>
    </row>
    <row r="17" spans="1:38" s="353" customFormat="1" ht="24.75" customHeight="1">
      <c r="A17" s="344">
        <v>1</v>
      </c>
      <c r="B17" s="352" t="s">
        <v>498</v>
      </c>
      <c r="C17" s="344"/>
      <c r="D17" s="344"/>
      <c r="E17" s="344"/>
      <c r="F17" s="346"/>
      <c r="G17" s="319"/>
      <c r="H17" s="347"/>
      <c r="I17" s="348">
        <f>SUM(I18:I20)</f>
        <v>243661</v>
      </c>
      <c r="J17" s="348">
        <f t="shared" ref="J17:W17" si="9">SUM(J18:J20)</f>
        <v>243661</v>
      </c>
      <c r="K17" s="348">
        <f t="shared" si="9"/>
        <v>0</v>
      </c>
      <c r="L17" s="348">
        <f t="shared" si="9"/>
        <v>0</v>
      </c>
      <c r="M17" s="348">
        <f t="shared" si="9"/>
        <v>0</v>
      </c>
      <c r="N17" s="348">
        <f t="shared" si="9"/>
        <v>83042.530999999988</v>
      </c>
      <c r="O17" s="348">
        <f t="shared" si="9"/>
        <v>83042.530999999988</v>
      </c>
      <c r="P17" s="348">
        <f t="shared" si="9"/>
        <v>160618.46900000001</v>
      </c>
      <c r="Q17" s="348">
        <f t="shared" si="9"/>
        <v>24942.934999999998</v>
      </c>
      <c r="R17" s="348">
        <f t="shared" si="9"/>
        <v>18389</v>
      </c>
      <c r="S17" s="348">
        <f t="shared" si="9"/>
        <v>6553.9349999999995</v>
      </c>
      <c r="T17" s="348">
        <f t="shared" si="9"/>
        <v>18389</v>
      </c>
      <c r="U17" s="348">
        <f t="shared" si="9"/>
        <v>9737.4832850000003</v>
      </c>
      <c r="V17" s="348">
        <f t="shared" si="9"/>
        <v>4808.4832850000003</v>
      </c>
      <c r="W17" s="348">
        <f t="shared" si="9"/>
        <v>4929</v>
      </c>
      <c r="X17" s="331">
        <f t="shared" si="1"/>
        <v>0.39039043661060741</v>
      </c>
      <c r="Y17" s="348" t="e">
        <f>SUM(#REF!)</f>
        <v>#REF!</v>
      </c>
      <c r="Z17" s="348" t="e">
        <f>SUM(#REF!)</f>
        <v>#REF!</v>
      </c>
      <c r="AA17" s="348" t="e">
        <f>SUM(#REF!)</f>
        <v>#REF!</v>
      </c>
      <c r="AB17" s="331" t="e">
        <f t="shared" si="2"/>
        <v>#REF!</v>
      </c>
      <c r="AC17" s="348" t="e">
        <f>SUM(#REF!)</f>
        <v>#REF!</v>
      </c>
      <c r="AD17" s="348">
        <f>SUM(AD18:AD20)</f>
        <v>24942.934999999998</v>
      </c>
      <c r="AE17" s="348">
        <f>SUM(AE20)</f>
        <v>8396.2720000000008</v>
      </c>
      <c r="AF17" s="348">
        <f>SUM(AF20)</f>
        <v>0</v>
      </c>
      <c r="AG17" s="331">
        <f t="shared" si="3"/>
        <v>1</v>
      </c>
      <c r="AH17" s="345"/>
    </row>
    <row r="18" spans="1:38" s="364" customFormat="1" ht="42">
      <c r="A18" s="354" t="s">
        <v>420</v>
      </c>
      <c r="B18" s="355" t="s">
        <v>499</v>
      </c>
      <c r="C18" s="356">
        <v>7385219</v>
      </c>
      <c r="D18" s="357" t="s">
        <v>500</v>
      </c>
      <c r="E18" s="356" t="s">
        <v>494</v>
      </c>
      <c r="F18" s="358" t="s">
        <v>501</v>
      </c>
      <c r="G18" s="358" t="s">
        <v>502</v>
      </c>
      <c r="H18" s="358" t="s">
        <v>503</v>
      </c>
      <c r="I18" s="359">
        <v>78035</v>
      </c>
      <c r="J18" s="359">
        <f>I18</f>
        <v>78035</v>
      </c>
      <c r="K18" s="360"/>
      <c r="L18" s="360"/>
      <c r="M18" s="360"/>
      <c r="N18" s="359">
        <v>65966.198999999993</v>
      </c>
      <c r="O18" s="359">
        <f>N18</f>
        <v>65966.198999999993</v>
      </c>
      <c r="P18" s="359">
        <f>J18-N18</f>
        <v>12068.801000000007</v>
      </c>
      <c r="Q18" s="359">
        <f>SUM(R18:S18)</f>
        <v>2753.0059999999999</v>
      </c>
      <c r="R18" s="359">
        <v>0</v>
      </c>
      <c r="S18" s="359">
        <v>2753.0059999999999</v>
      </c>
      <c r="T18" s="359">
        <f>R18</f>
        <v>0</v>
      </c>
      <c r="U18" s="359">
        <f>SUM(V18:W18)</f>
        <v>1341.2112849999999</v>
      </c>
      <c r="V18" s="359">
        <v>1341.2112849999999</v>
      </c>
      <c r="W18" s="359">
        <v>0</v>
      </c>
      <c r="X18" s="361">
        <f t="shared" si="1"/>
        <v>0.48718066179296377</v>
      </c>
      <c r="Y18" s="359">
        <f>SUM(Z18:AA18)</f>
        <v>3000</v>
      </c>
      <c r="Z18" s="359">
        <f>3000-2071</f>
        <v>929</v>
      </c>
      <c r="AA18" s="359">
        <v>2071</v>
      </c>
      <c r="AB18" s="361">
        <f t="shared" si="2"/>
        <v>1.0897179301461748</v>
      </c>
      <c r="AC18" s="362">
        <f>Q18-Y18</f>
        <v>-246.99400000000014</v>
      </c>
      <c r="AD18" s="359">
        <f>SUM(AE18:AF18)</f>
        <v>2753.0059999999999</v>
      </c>
      <c r="AE18" s="359">
        <f>S18</f>
        <v>2753.0059999999999</v>
      </c>
      <c r="AF18" s="359">
        <v>0</v>
      </c>
      <c r="AG18" s="361">
        <f t="shared" si="3"/>
        <v>1</v>
      </c>
      <c r="AH18" s="359"/>
      <c r="AI18" s="359"/>
      <c r="AJ18" s="357"/>
      <c r="AK18" s="361">
        <f>AH18/Q18</f>
        <v>0</v>
      </c>
      <c r="AL18" s="357"/>
    </row>
    <row r="19" spans="1:38" s="364" customFormat="1" ht="31">
      <c r="A19" s="354" t="s">
        <v>421</v>
      </c>
      <c r="B19" s="355" t="s">
        <v>504</v>
      </c>
      <c r="C19" s="356"/>
      <c r="D19" s="357" t="s">
        <v>500</v>
      </c>
      <c r="E19" s="356" t="s">
        <v>494</v>
      </c>
      <c r="F19" s="358"/>
      <c r="G19" s="358" t="s">
        <v>505</v>
      </c>
      <c r="H19" s="358"/>
      <c r="I19" s="359">
        <v>85158</v>
      </c>
      <c r="J19" s="359">
        <f>I19</f>
        <v>85158</v>
      </c>
      <c r="K19" s="360"/>
      <c r="L19" s="360"/>
      <c r="M19" s="360"/>
      <c r="N19" s="359">
        <v>969.33199999999999</v>
      </c>
      <c r="O19" s="359">
        <f>N19</f>
        <v>969.33199999999999</v>
      </c>
      <c r="P19" s="359">
        <f>J19-N19</f>
        <v>84188.668000000005</v>
      </c>
      <c r="Q19" s="359">
        <f>SUM(R19:S19)</f>
        <v>30.667999999999999</v>
      </c>
      <c r="R19" s="359"/>
      <c r="S19" s="359">
        <v>30.667999999999999</v>
      </c>
      <c r="T19" s="359">
        <f>R19</f>
        <v>0</v>
      </c>
      <c r="U19" s="359">
        <f>SUM(V19:W19)</f>
        <v>0</v>
      </c>
      <c r="V19" s="359">
        <v>0</v>
      </c>
      <c r="W19" s="357"/>
      <c r="X19" s="361">
        <f t="shared" si="1"/>
        <v>0</v>
      </c>
      <c r="Y19" s="359">
        <f>SUM(Z19:AA19)</f>
        <v>1500</v>
      </c>
      <c r="Z19" s="359">
        <v>1500</v>
      </c>
      <c r="AA19" s="357"/>
      <c r="AB19" s="361">
        <f t="shared" si="2"/>
        <v>48.9109169166558</v>
      </c>
      <c r="AC19" s="362">
        <f>Q19-Y19</f>
        <v>-1469.3320000000001</v>
      </c>
      <c r="AD19" s="359">
        <f>SUM(AE19:AF19)</f>
        <v>30.667999999999999</v>
      </c>
      <c r="AE19" s="359">
        <f>S19</f>
        <v>30.667999999999999</v>
      </c>
      <c r="AF19" s="357"/>
      <c r="AG19" s="361">
        <f t="shared" si="3"/>
        <v>1</v>
      </c>
      <c r="AH19" s="359"/>
      <c r="AI19" s="359"/>
      <c r="AJ19" s="357"/>
      <c r="AK19" s="361">
        <f>AH19/Q19</f>
        <v>0</v>
      </c>
      <c r="AL19" s="357"/>
    </row>
    <row r="20" spans="1:38" s="364" customFormat="1" ht="48" customHeight="1">
      <c r="A20" s="354" t="s">
        <v>422</v>
      </c>
      <c r="B20" s="355" t="s">
        <v>506</v>
      </c>
      <c r="C20" s="356">
        <v>7556410</v>
      </c>
      <c r="D20" s="357" t="s">
        <v>507</v>
      </c>
      <c r="E20" s="356" t="s">
        <v>494</v>
      </c>
      <c r="F20" s="358"/>
      <c r="G20" s="358" t="s">
        <v>508</v>
      </c>
      <c r="H20" s="358" t="s">
        <v>509</v>
      </c>
      <c r="I20" s="359">
        <v>80468</v>
      </c>
      <c r="J20" s="359">
        <f>I20</f>
        <v>80468</v>
      </c>
      <c r="K20" s="360"/>
      <c r="L20" s="360"/>
      <c r="M20" s="360"/>
      <c r="N20" s="359">
        <f>507+15600</f>
        <v>16107</v>
      </c>
      <c r="O20" s="359">
        <f>N20</f>
        <v>16107</v>
      </c>
      <c r="P20" s="359">
        <f>J20-N20</f>
        <v>64361</v>
      </c>
      <c r="Q20" s="359">
        <f>SUM(R20:S20)</f>
        <v>22159.260999999999</v>
      </c>
      <c r="R20" s="359">
        <v>18389</v>
      </c>
      <c r="S20" s="359">
        <v>3770.261</v>
      </c>
      <c r="T20" s="359">
        <f>R20</f>
        <v>18389</v>
      </c>
      <c r="U20" s="359">
        <f>SUM(V20:W20)</f>
        <v>8396.2720000000008</v>
      </c>
      <c r="V20" s="359">
        <v>3467.2719999999999</v>
      </c>
      <c r="W20" s="359">
        <v>4929</v>
      </c>
      <c r="X20" s="361">
        <f>U20/Q20</f>
        <v>0.37890577668632547</v>
      </c>
      <c r="Y20" s="359">
        <f>SUM(Z20:AA20)</f>
        <v>15600</v>
      </c>
      <c r="Z20" s="359">
        <v>15600</v>
      </c>
      <c r="AA20" s="357"/>
      <c r="AB20" s="361">
        <f t="shared" si="2"/>
        <v>0.70399459620968408</v>
      </c>
      <c r="AC20" s="362">
        <f>Q20-Y20</f>
        <v>6559.2609999999986</v>
      </c>
      <c r="AD20" s="359">
        <f>Q20</f>
        <v>22159.260999999999</v>
      </c>
      <c r="AE20" s="359">
        <f>U20</f>
        <v>8396.2720000000008</v>
      </c>
      <c r="AF20" s="359"/>
      <c r="AG20" s="361">
        <f t="shared" si="3"/>
        <v>1</v>
      </c>
      <c r="AH20" s="357"/>
      <c r="AI20" s="364">
        <f>7436/Q10%</f>
        <v>6.7593853875213998</v>
      </c>
    </row>
    <row r="21" spans="1:38" s="372" customFormat="1" ht="45">
      <c r="A21" s="366" t="s">
        <v>187</v>
      </c>
      <c r="B21" s="367" t="s">
        <v>510</v>
      </c>
      <c r="C21" s="344"/>
      <c r="D21" s="368"/>
      <c r="E21" s="344"/>
      <c r="F21" s="346"/>
      <c r="G21" s="319"/>
      <c r="H21" s="347"/>
      <c r="I21" s="369">
        <f>SUM(I22:I24)</f>
        <v>6154.57</v>
      </c>
      <c r="J21" s="369">
        <f t="shared" ref="J21:W21" si="10">SUM(J22:J24)</f>
        <v>6154.57</v>
      </c>
      <c r="K21" s="369">
        <f t="shared" si="10"/>
        <v>0</v>
      </c>
      <c r="L21" s="369">
        <f t="shared" si="10"/>
        <v>0</v>
      </c>
      <c r="M21" s="369">
        <f t="shared" si="10"/>
        <v>0</v>
      </c>
      <c r="N21" s="369">
        <f t="shared" si="10"/>
        <v>0</v>
      </c>
      <c r="O21" s="369">
        <f t="shared" si="10"/>
        <v>0</v>
      </c>
      <c r="P21" s="369">
        <f t="shared" si="10"/>
        <v>0</v>
      </c>
      <c r="Q21" s="369">
        <f t="shared" si="10"/>
        <v>1713.104</v>
      </c>
      <c r="R21" s="369">
        <f t="shared" si="10"/>
        <v>0</v>
      </c>
      <c r="S21" s="369">
        <f t="shared" si="10"/>
        <v>1713.104</v>
      </c>
      <c r="T21" s="369">
        <f t="shared" si="10"/>
        <v>4000</v>
      </c>
      <c r="U21" s="369">
        <f>SUM(U22:U24)</f>
        <v>987.75800000000004</v>
      </c>
      <c r="V21" s="369">
        <f t="shared" si="10"/>
        <v>987.75800000000004</v>
      </c>
      <c r="W21" s="369">
        <f t="shared" si="10"/>
        <v>0</v>
      </c>
      <c r="X21" s="330">
        <f t="shared" si="1"/>
        <v>0.57658962911767175</v>
      </c>
      <c r="Y21" s="369">
        <v>500</v>
      </c>
      <c r="Z21" s="369">
        <v>0</v>
      </c>
      <c r="AA21" s="369">
        <v>500</v>
      </c>
      <c r="AB21" s="331">
        <v>0.2</v>
      </c>
      <c r="AC21" s="370"/>
      <c r="AD21" s="369">
        <f>SUM(AD22:AD24)</f>
        <v>1713.104</v>
      </c>
      <c r="AE21" s="369">
        <f>SUM(AE22:AE24)</f>
        <v>1713.104</v>
      </c>
      <c r="AF21" s="369">
        <f>SUM(AF22:AF24)</f>
        <v>0</v>
      </c>
      <c r="AG21" s="331">
        <f t="shared" si="3"/>
        <v>1</v>
      </c>
      <c r="AH21" s="369">
        <v>0</v>
      </c>
      <c r="AI21" s="371">
        <v>0</v>
      </c>
    </row>
    <row r="22" spans="1:38" s="364" customFormat="1" ht="56">
      <c r="A22" s="373">
        <v>1</v>
      </c>
      <c r="B22" s="374" t="s">
        <v>511</v>
      </c>
      <c r="C22" s="375">
        <v>7689716</v>
      </c>
      <c r="D22" s="357" t="s">
        <v>512</v>
      </c>
      <c r="E22" s="376" t="s">
        <v>494</v>
      </c>
      <c r="F22" s="377"/>
      <c r="G22" s="378" t="s">
        <v>513</v>
      </c>
      <c r="H22" s="378" t="s">
        <v>514</v>
      </c>
      <c r="I22" s="379">
        <v>1693.6969999999999</v>
      </c>
      <c r="J22" s="359">
        <v>1693.6969999999999</v>
      </c>
      <c r="K22" s="360"/>
      <c r="L22" s="360"/>
      <c r="M22" s="360"/>
      <c r="N22" s="359">
        <v>0</v>
      </c>
      <c r="O22" s="359">
        <v>0</v>
      </c>
      <c r="P22" s="359"/>
      <c r="Q22" s="359">
        <f>SUM(R22:S22)</f>
        <v>244.95799999999997</v>
      </c>
      <c r="R22" s="359"/>
      <c r="S22" s="359">
        <v>244.95799999999997</v>
      </c>
      <c r="T22" s="359">
        <v>1000</v>
      </c>
      <c r="U22" s="359">
        <f>SUM(V22:W22)</f>
        <v>244.95799999999997</v>
      </c>
      <c r="V22" s="359">
        <v>244.95799999999997</v>
      </c>
      <c r="W22" s="380">
        <v>0</v>
      </c>
      <c r="X22" s="361">
        <f t="shared" si="1"/>
        <v>1</v>
      </c>
      <c r="Y22" s="359">
        <v>300</v>
      </c>
      <c r="Z22" s="359"/>
      <c r="AA22" s="380">
        <v>300</v>
      </c>
      <c r="AB22" s="361">
        <v>0.3</v>
      </c>
      <c r="AC22" s="381"/>
      <c r="AD22" s="359">
        <f>SUM(AE22:AF22)</f>
        <v>244.95799999999997</v>
      </c>
      <c r="AE22" s="359">
        <v>244.95799999999997</v>
      </c>
      <c r="AF22" s="380">
        <v>0</v>
      </c>
      <c r="AG22" s="361">
        <f t="shared" si="3"/>
        <v>1</v>
      </c>
      <c r="AH22" s="357"/>
      <c r="AI22" s="363">
        <v>22043.638999999999</v>
      </c>
      <c r="AJ22" s="364">
        <v>63.763382603916583</v>
      </c>
    </row>
    <row r="23" spans="1:38" s="364" customFormat="1" ht="56">
      <c r="A23" s="373">
        <v>2</v>
      </c>
      <c r="B23" s="374" t="s">
        <v>515</v>
      </c>
      <c r="C23" s="375">
        <v>7689717</v>
      </c>
      <c r="D23" s="357" t="s">
        <v>512</v>
      </c>
      <c r="E23" s="376" t="s">
        <v>494</v>
      </c>
      <c r="F23" s="377"/>
      <c r="G23" s="378" t="s">
        <v>513</v>
      </c>
      <c r="H23" s="378" t="s">
        <v>516</v>
      </c>
      <c r="I23" s="379">
        <v>2565.873</v>
      </c>
      <c r="J23" s="359">
        <v>2565.873</v>
      </c>
      <c r="K23" s="360"/>
      <c r="L23" s="360"/>
      <c r="M23" s="360"/>
      <c r="N23" s="359">
        <v>0</v>
      </c>
      <c r="O23" s="359">
        <v>0</v>
      </c>
      <c r="P23" s="359"/>
      <c r="Q23" s="359">
        <f>SUM(R23:S23)</f>
        <v>708.74300000000005</v>
      </c>
      <c r="R23" s="382"/>
      <c r="S23" s="359">
        <v>708.74300000000005</v>
      </c>
      <c r="T23" s="359">
        <v>1500</v>
      </c>
      <c r="U23" s="359">
        <f>SUM(V23:W23)</f>
        <v>708.74300000000005</v>
      </c>
      <c r="V23" s="359">
        <v>708.74300000000005</v>
      </c>
      <c r="W23" s="380">
        <v>0</v>
      </c>
      <c r="X23" s="361">
        <f t="shared" si="1"/>
        <v>1</v>
      </c>
      <c r="Y23" s="359">
        <v>500</v>
      </c>
      <c r="Z23" s="359"/>
      <c r="AA23" s="380">
        <v>500</v>
      </c>
      <c r="AB23" s="361">
        <v>0.33333333333333331</v>
      </c>
      <c r="AC23" s="381"/>
      <c r="AD23" s="359">
        <f>SUM(AE23:AF23)</f>
        <v>708.74300000000005</v>
      </c>
      <c r="AE23" s="359">
        <v>708.74300000000005</v>
      </c>
      <c r="AF23" s="380">
        <v>0</v>
      </c>
      <c r="AG23" s="361">
        <f t="shared" si="3"/>
        <v>1</v>
      </c>
      <c r="AH23" s="357"/>
      <c r="AI23" s="363">
        <v>22043.638999999999</v>
      </c>
      <c r="AJ23" s="364">
        <v>369.17834533578963</v>
      </c>
    </row>
    <row r="24" spans="1:38" s="364" customFormat="1" ht="49.5">
      <c r="A24" s="383">
        <v>3</v>
      </c>
      <c r="B24" s="374" t="s">
        <v>517</v>
      </c>
      <c r="C24" s="375">
        <v>7699390</v>
      </c>
      <c r="D24" s="357" t="s">
        <v>518</v>
      </c>
      <c r="E24" s="376" t="s">
        <v>494</v>
      </c>
      <c r="F24" s="377"/>
      <c r="G24" s="378" t="s">
        <v>513</v>
      </c>
      <c r="H24" s="378" t="s">
        <v>519</v>
      </c>
      <c r="I24" s="379">
        <f>J24</f>
        <v>1895</v>
      </c>
      <c r="J24" s="359">
        <v>1895</v>
      </c>
      <c r="K24" s="360"/>
      <c r="L24" s="360"/>
      <c r="M24" s="360"/>
      <c r="N24" s="359">
        <v>0</v>
      </c>
      <c r="O24" s="359">
        <v>0</v>
      </c>
      <c r="P24" s="359"/>
      <c r="Q24" s="359">
        <f>SUM(R24:S24)</f>
        <v>759.40300000000002</v>
      </c>
      <c r="R24" s="382"/>
      <c r="S24" s="359">
        <v>759.40300000000002</v>
      </c>
      <c r="T24" s="359">
        <v>1500</v>
      </c>
      <c r="U24" s="359">
        <f>SUM(V24:W24)</f>
        <v>34.057000000000002</v>
      </c>
      <c r="V24" s="359">
        <v>34.057000000000002</v>
      </c>
      <c r="W24" s="380">
        <v>0</v>
      </c>
      <c r="X24" s="361">
        <f>U24/Q24</f>
        <v>4.4847070659452232E-2</v>
      </c>
      <c r="Y24" s="359">
        <v>500</v>
      </c>
      <c r="Z24" s="359"/>
      <c r="AA24" s="380">
        <v>500</v>
      </c>
      <c r="AB24" s="361">
        <v>0.33333333333333331</v>
      </c>
      <c r="AC24" s="381"/>
      <c r="AD24" s="359">
        <f>SUM(AE24:AF24)</f>
        <v>759.40300000000002</v>
      </c>
      <c r="AE24" s="359">
        <f>Q24</f>
        <v>759.40300000000002</v>
      </c>
      <c r="AF24" s="380">
        <v>0</v>
      </c>
      <c r="AG24" s="361">
        <f t="shared" si="3"/>
        <v>1</v>
      </c>
      <c r="AH24" s="357"/>
      <c r="AI24" s="363">
        <v>22043.638999999999</v>
      </c>
      <c r="AJ24" s="364">
        <v>369.17834533578963</v>
      </c>
    </row>
    <row r="25" spans="1:38" s="343" customFormat="1" ht="27" customHeight="1">
      <c r="A25" s="326" t="s">
        <v>89</v>
      </c>
      <c r="B25" s="1489" t="s">
        <v>520</v>
      </c>
      <c r="C25" s="1489"/>
      <c r="D25" s="1489"/>
      <c r="E25" s="326"/>
      <c r="F25" s="337"/>
      <c r="G25" s="338"/>
      <c r="H25" s="339"/>
      <c r="I25" s="329">
        <f>I26+I39+I52+I66+I78</f>
        <v>128010.37087300001</v>
      </c>
      <c r="J25" s="329">
        <f t="shared" ref="J25:W25" si="11">J26+J39+J52+J66+J78</f>
        <v>127605.262873</v>
      </c>
      <c r="K25" s="329" t="e">
        <f t="shared" si="11"/>
        <v>#REF!</v>
      </c>
      <c r="L25" s="329" t="e">
        <f t="shared" si="11"/>
        <v>#REF!</v>
      </c>
      <c r="M25" s="329" t="e">
        <f t="shared" si="11"/>
        <v>#REF!</v>
      </c>
      <c r="N25" s="329">
        <f t="shared" si="11"/>
        <v>52105</v>
      </c>
      <c r="O25" s="329" t="e">
        <f t="shared" si="11"/>
        <v>#REF!</v>
      </c>
      <c r="P25" s="329">
        <f t="shared" si="11"/>
        <v>6420.9589999999989</v>
      </c>
      <c r="Q25" s="329">
        <f t="shared" si="11"/>
        <v>70443.707999999999</v>
      </c>
      <c r="R25" s="329">
        <f t="shared" si="11"/>
        <v>59667.430999999997</v>
      </c>
      <c r="S25" s="329">
        <f t="shared" si="11"/>
        <v>10776.277</v>
      </c>
      <c r="T25" s="329" t="e">
        <f t="shared" si="11"/>
        <v>#REF!</v>
      </c>
      <c r="U25" s="329">
        <f t="shared" si="11"/>
        <v>17023.826000000001</v>
      </c>
      <c r="V25" s="329">
        <f t="shared" si="11"/>
        <v>16463.826000000001</v>
      </c>
      <c r="W25" s="329">
        <f t="shared" si="11"/>
        <v>560</v>
      </c>
      <c r="X25" s="330">
        <f t="shared" si="1"/>
        <v>0.24166567154585333</v>
      </c>
      <c r="Y25" s="329" t="e">
        <f>Y26+Y39+#REF!+#REF!+#REF!+#REF!</f>
        <v>#REF!</v>
      </c>
      <c r="Z25" s="329" t="e">
        <f>Z26+Z39+#REF!+#REF!+#REF!+#REF!</f>
        <v>#REF!</v>
      </c>
      <c r="AA25" s="329" t="e">
        <f>AA26+AA39+#REF!+#REF!+#REF!+#REF!</f>
        <v>#REF!</v>
      </c>
      <c r="AB25" s="330" t="e">
        <f>Y25/Q25</f>
        <v>#REF!</v>
      </c>
      <c r="AC25" s="329" t="e">
        <f>AC26+AC39+#REF!+#REF!+#REF!</f>
        <v>#REF!</v>
      </c>
      <c r="AD25" s="329">
        <f>AD26+AD39+AD52+AD66+AD78</f>
        <v>60399.877</v>
      </c>
      <c r="AE25" s="329">
        <f>AE26+AE39+AE52+AE66+AE78</f>
        <v>60399.877</v>
      </c>
      <c r="AF25" s="329">
        <f>AF26+AF39+AF52+AF66+AF78</f>
        <v>0</v>
      </c>
      <c r="AG25" s="331">
        <f t="shared" si="3"/>
        <v>0.8574204668499279</v>
      </c>
      <c r="AH25" s="340"/>
      <c r="AI25" s="384">
        <f>AD25-AD52-AD78</f>
        <v>44695.277000000002</v>
      </c>
      <c r="AJ25" s="342">
        <f>Q25+Q81</f>
        <v>74853.963000000003</v>
      </c>
      <c r="AK25" s="342" t="e">
        <f>AJ25-#REF!</f>
        <v>#REF!</v>
      </c>
    </row>
    <row r="26" spans="1:38" s="350" customFormat="1" ht="27" customHeight="1">
      <c r="A26" s="366" t="s">
        <v>521</v>
      </c>
      <c r="B26" s="1490" t="s">
        <v>522</v>
      </c>
      <c r="C26" s="1490"/>
      <c r="D26" s="345"/>
      <c r="E26" s="385"/>
      <c r="F26" s="386"/>
      <c r="G26" s="320"/>
      <c r="H26" s="347"/>
      <c r="I26" s="387">
        <f>I27+I34</f>
        <v>65431.247000000003</v>
      </c>
      <c r="J26" s="387">
        <f t="shared" ref="J26:W26" si="12">J27+J34</f>
        <v>65351.021999999997</v>
      </c>
      <c r="K26" s="387">
        <f t="shared" si="12"/>
        <v>0</v>
      </c>
      <c r="L26" s="387">
        <f t="shared" si="12"/>
        <v>0</v>
      </c>
      <c r="M26" s="387">
        <f t="shared" si="12"/>
        <v>0</v>
      </c>
      <c r="N26" s="387">
        <f t="shared" si="12"/>
        <v>43705</v>
      </c>
      <c r="O26" s="387">
        <f t="shared" si="12"/>
        <v>33669</v>
      </c>
      <c r="P26" s="387">
        <f t="shared" si="12"/>
        <v>5453.9589999999989</v>
      </c>
      <c r="Q26" s="387">
        <f t="shared" si="12"/>
        <v>12119.431</v>
      </c>
      <c r="R26" s="387">
        <f t="shared" si="12"/>
        <v>12119.431</v>
      </c>
      <c r="S26" s="387">
        <f t="shared" si="12"/>
        <v>0</v>
      </c>
      <c r="T26" s="387">
        <f t="shared" si="12"/>
        <v>5211.1309999999994</v>
      </c>
      <c r="U26" s="387">
        <f t="shared" si="12"/>
        <v>4915.0770000000002</v>
      </c>
      <c r="V26" s="387">
        <f t="shared" si="12"/>
        <v>4915.0770000000002</v>
      </c>
      <c r="W26" s="387">
        <f t="shared" si="12"/>
        <v>0</v>
      </c>
      <c r="X26" s="331">
        <f t="shared" si="1"/>
        <v>0.40555344553717082</v>
      </c>
      <c r="Y26" s="387" t="e">
        <f>Y27+#REF!+Y34</f>
        <v>#REF!</v>
      </c>
      <c r="Z26" s="387" t="e">
        <f>Z27+#REF!+Z34</f>
        <v>#REF!</v>
      </c>
      <c r="AA26" s="387" t="e">
        <f>AA27+#REF!+AA34</f>
        <v>#REF!</v>
      </c>
      <c r="AB26" s="331" t="e">
        <f>Y26/Q26</f>
        <v>#REF!</v>
      </c>
      <c r="AC26" s="387" t="e">
        <f>AC27+#REF!+AC34</f>
        <v>#REF!</v>
      </c>
      <c r="AD26" s="387">
        <f>AD27+AD34</f>
        <v>11919</v>
      </c>
      <c r="AE26" s="387">
        <f>AE27+AE34</f>
        <v>11919</v>
      </c>
      <c r="AF26" s="387">
        <f>AF27+AF34</f>
        <v>0</v>
      </c>
      <c r="AG26" s="331">
        <f t="shared" si="3"/>
        <v>0.98346201236675213</v>
      </c>
      <c r="AH26" s="349"/>
      <c r="AI26" s="388">
        <f>AI25/Q25%</f>
        <v>63.448217405023598</v>
      </c>
      <c r="AJ26" s="389">
        <f>AI26/AI25%</f>
        <v>0.14195732002068942</v>
      </c>
      <c r="AK26" s="389" t="e">
        <f>AI26/T25%</f>
        <v>#REF!</v>
      </c>
    </row>
    <row r="27" spans="1:38" s="350" customFormat="1" ht="27" customHeight="1">
      <c r="A27" s="344" t="s">
        <v>39</v>
      </c>
      <c r="B27" s="345" t="s">
        <v>523</v>
      </c>
      <c r="C27" s="344"/>
      <c r="D27" s="390"/>
      <c r="E27" s="385"/>
      <c r="F27" s="386"/>
      <c r="G27" s="320"/>
      <c r="H27" s="347"/>
      <c r="I27" s="387">
        <f>SUM(I28:I33)</f>
        <v>50499.258999999998</v>
      </c>
      <c r="J27" s="387">
        <f t="shared" ref="J27:W27" si="13">SUM(J28:J33)</f>
        <v>50419.034</v>
      </c>
      <c r="K27" s="387">
        <f t="shared" si="13"/>
        <v>0</v>
      </c>
      <c r="L27" s="387">
        <f t="shared" si="13"/>
        <v>0</v>
      </c>
      <c r="M27" s="387">
        <f t="shared" si="13"/>
        <v>0</v>
      </c>
      <c r="N27" s="387">
        <f t="shared" si="13"/>
        <v>43705</v>
      </c>
      <c r="O27" s="387">
        <f t="shared" si="13"/>
        <v>33669</v>
      </c>
      <c r="P27" s="387">
        <f t="shared" si="13"/>
        <v>5453.9589999999989</v>
      </c>
      <c r="Q27" s="387">
        <f t="shared" si="13"/>
        <v>5069.4309999999996</v>
      </c>
      <c r="R27" s="387">
        <f t="shared" si="13"/>
        <v>5069.4309999999996</v>
      </c>
      <c r="S27" s="387">
        <f t="shared" si="13"/>
        <v>0</v>
      </c>
      <c r="T27" s="387">
        <f t="shared" si="13"/>
        <v>4211.1309999999994</v>
      </c>
      <c r="U27" s="387">
        <f t="shared" si="13"/>
        <v>3802.498</v>
      </c>
      <c r="V27" s="387">
        <f t="shared" si="13"/>
        <v>3802.498</v>
      </c>
      <c r="W27" s="387">
        <f t="shared" si="13"/>
        <v>0</v>
      </c>
      <c r="X27" s="331">
        <f t="shared" si="1"/>
        <v>0.75008378652357643</v>
      </c>
      <c r="Y27" s="387" t="e">
        <f>SUM(#REF!)</f>
        <v>#REF!</v>
      </c>
      <c r="Z27" s="387" t="e">
        <f>SUM(#REF!)</f>
        <v>#REF!</v>
      </c>
      <c r="AA27" s="387" t="e">
        <f>SUM(#REF!)</f>
        <v>#REF!</v>
      </c>
      <c r="AB27" s="331" t="e">
        <f>Y27/Q27</f>
        <v>#REF!</v>
      </c>
      <c r="AC27" s="387" t="e">
        <f>SUM(#REF!)</f>
        <v>#REF!</v>
      </c>
      <c r="AD27" s="387">
        <f>SUM(AD28:AD33)</f>
        <v>4869</v>
      </c>
      <c r="AE27" s="387">
        <f>SUM(AE28:AE33)</f>
        <v>4869</v>
      </c>
      <c r="AF27" s="387">
        <f>SUM(AF28:AF33)</f>
        <v>0</v>
      </c>
      <c r="AG27" s="331">
        <f t="shared" si="3"/>
        <v>0.96046282117263271</v>
      </c>
      <c r="AH27" s="349"/>
      <c r="AI27" s="391">
        <f>AI26/AI25%</f>
        <v>0.14195732002068942</v>
      </c>
    </row>
    <row r="28" spans="1:38" s="364" customFormat="1" ht="31">
      <c r="A28" s="373">
        <v>1</v>
      </c>
      <c r="B28" s="392" t="s">
        <v>524</v>
      </c>
      <c r="C28" s="356">
        <v>7632617</v>
      </c>
      <c r="D28" s="357" t="s">
        <v>525</v>
      </c>
      <c r="E28" s="356" t="s">
        <v>494</v>
      </c>
      <c r="F28" s="393" t="s">
        <v>526</v>
      </c>
      <c r="G28" s="394" t="s">
        <v>527</v>
      </c>
      <c r="H28" s="358" t="s">
        <v>528</v>
      </c>
      <c r="I28" s="359">
        <v>18000</v>
      </c>
      <c r="J28" s="359">
        <f>I28</f>
        <v>18000</v>
      </c>
      <c r="K28" s="360"/>
      <c r="L28" s="360"/>
      <c r="M28" s="360"/>
      <c r="N28" s="359">
        <f>O28+640</f>
        <v>15580</v>
      </c>
      <c r="O28" s="359">
        <v>14940</v>
      </c>
      <c r="P28" s="359">
        <v>1160</v>
      </c>
      <c r="Q28" s="359">
        <f>R28</f>
        <v>1160</v>
      </c>
      <c r="R28" s="359">
        <v>1160</v>
      </c>
      <c r="S28" s="359"/>
      <c r="T28" s="359">
        <f>R28</f>
        <v>1160</v>
      </c>
      <c r="U28" s="359">
        <f>V28</f>
        <v>598.30200000000002</v>
      </c>
      <c r="V28" s="380">
        <v>598.30200000000002</v>
      </c>
      <c r="W28" s="357"/>
      <c r="X28" s="361">
        <f t="shared" si="1"/>
        <v>0.51577758620689662</v>
      </c>
      <c r="Y28" s="359">
        <f>Z28</f>
        <v>1160</v>
      </c>
      <c r="Z28" s="380">
        <f>R28</f>
        <v>1160</v>
      </c>
      <c r="AA28" s="357"/>
      <c r="AB28" s="361">
        <f t="shared" ref="AB28:AB33" si="14">Y28/Q28</f>
        <v>1</v>
      </c>
      <c r="AC28" s="362">
        <f t="shared" ref="AC28:AC33" si="15">Q28-Y28</f>
        <v>0</v>
      </c>
      <c r="AD28" s="359">
        <f>AE28</f>
        <v>1160</v>
      </c>
      <c r="AE28" s="380">
        <f>Q28</f>
        <v>1160</v>
      </c>
      <c r="AF28" s="357"/>
      <c r="AG28" s="361">
        <f t="shared" si="3"/>
        <v>1</v>
      </c>
      <c r="AH28" s="357"/>
      <c r="AI28" s="395">
        <f>7436/AI25%</f>
        <v>16.63710463188314</v>
      </c>
    </row>
    <row r="29" spans="1:38" s="350" customFormat="1" ht="42">
      <c r="A29" s="383">
        <v>2</v>
      </c>
      <c r="B29" s="325" t="s">
        <v>529</v>
      </c>
      <c r="C29" s="396">
        <v>7606052</v>
      </c>
      <c r="D29" s="349" t="s">
        <v>530</v>
      </c>
      <c r="E29" s="396" t="s">
        <v>494</v>
      </c>
      <c r="F29" s="397" t="s">
        <v>531</v>
      </c>
      <c r="G29" s="398">
        <v>2017</v>
      </c>
      <c r="H29" s="399" t="s">
        <v>532</v>
      </c>
      <c r="I29" s="400">
        <f>J29</f>
        <v>8475.2209999999995</v>
      </c>
      <c r="J29" s="400">
        <v>8475.2209999999995</v>
      </c>
      <c r="K29" s="387"/>
      <c r="L29" s="387"/>
      <c r="M29" s="387"/>
      <c r="N29" s="400">
        <v>7790</v>
      </c>
      <c r="O29" s="400">
        <v>4900</v>
      </c>
      <c r="P29" s="400">
        <v>685.22099999999955</v>
      </c>
      <c r="Q29" s="400">
        <f>R29</f>
        <v>685.22099999999955</v>
      </c>
      <c r="R29" s="400">
        <v>685.22099999999955</v>
      </c>
      <c r="S29" s="400"/>
      <c r="T29" s="400">
        <f>R29</f>
        <v>685.22099999999955</v>
      </c>
      <c r="U29" s="400">
        <f>V29</f>
        <v>685</v>
      </c>
      <c r="V29" s="401">
        <v>685</v>
      </c>
      <c r="W29" s="349"/>
      <c r="X29" s="402">
        <f t="shared" si="1"/>
        <v>0.99967747631786019</v>
      </c>
      <c r="Y29" s="400">
        <f>Z29</f>
        <v>685</v>
      </c>
      <c r="Z29" s="401">
        <f>V29</f>
        <v>685</v>
      </c>
      <c r="AA29" s="349"/>
      <c r="AB29" s="402">
        <f t="shared" si="14"/>
        <v>0.99967747631786019</v>
      </c>
      <c r="AC29" s="403">
        <f t="shared" si="15"/>
        <v>0.22099999999954889</v>
      </c>
      <c r="AD29" s="400">
        <f>AE29</f>
        <v>685</v>
      </c>
      <c r="AE29" s="401">
        <v>685</v>
      </c>
      <c r="AF29" s="349"/>
      <c r="AG29" s="361">
        <f t="shared" si="3"/>
        <v>0.99967747631786019</v>
      </c>
      <c r="AH29" s="349"/>
    </row>
    <row r="30" spans="1:38" s="350" customFormat="1" ht="42">
      <c r="A30" s="383">
        <v>3</v>
      </c>
      <c r="B30" s="325" t="s">
        <v>533</v>
      </c>
      <c r="C30" s="396">
        <v>7605962</v>
      </c>
      <c r="D30" s="396" t="s">
        <v>534</v>
      </c>
      <c r="E30" s="396" t="s">
        <v>494</v>
      </c>
      <c r="F30" s="399" t="s">
        <v>535</v>
      </c>
      <c r="G30" s="398">
        <v>2017</v>
      </c>
      <c r="H30" s="399" t="s">
        <v>536</v>
      </c>
      <c r="I30" s="400">
        <f>J30</f>
        <v>7436.21</v>
      </c>
      <c r="J30" s="400">
        <v>7436.21</v>
      </c>
      <c r="K30" s="387"/>
      <c r="L30" s="387"/>
      <c r="M30" s="387"/>
      <c r="N30" s="400">
        <v>7134</v>
      </c>
      <c r="O30" s="400">
        <v>3934</v>
      </c>
      <c r="P30" s="400">
        <v>302.21000000000004</v>
      </c>
      <c r="Q30" s="400">
        <f>R30</f>
        <v>302.21000000000004</v>
      </c>
      <c r="R30" s="400">
        <v>302.21000000000004</v>
      </c>
      <c r="S30" s="400"/>
      <c r="T30" s="400">
        <f>R30</f>
        <v>302.21000000000004</v>
      </c>
      <c r="U30" s="400">
        <f>V30</f>
        <v>302</v>
      </c>
      <c r="V30" s="401">
        <v>302</v>
      </c>
      <c r="W30" s="349"/>
      <c r="X30" s="402">
        <f t="shared" si="1"/>
        <v>0.99930511895701657</v>
      </c>
      <c r="Y30" s="400">
        <f>Z30</f>
        <v>302</v>
      </c>
      <c r="Z30" s="401">
        <f>V30</f>
        <v>302</v>
      </c>
      <c r="AA30" s="349"/>
      <c r="AB30" s="402">
        <f t="shared" si="14"/>
        <v>0.99930511895701657</v>
      </c>
      <c r="AC30" s="403">
        <f t="shared" si="15"/>
        <v>0.21000000000003638</v>
      </c>
      <c r="AD30" s="400">
        <f>AE30</f>
        <v>302</v>
      </c>
      <c r="AE30" s="401">
        <v>302</v>
      </c>
      <c r="AF30" s="349"/>
      <c r="AG30" s="361">
        <f t="shared" si="3"/>
        <v>0.99930511895701657</v>
      </c>
      <c r="AH30" s="349"/>
      <c r="AJ30" s="351"/>
    </row>
    <row r="31" spans="1:38" s="350" customFormat="1" ht="31">
      <c r="A31" s="383">
        <v>4</v>
      </c>
      <c r="B31" s="325" t="s">
        <v>537</v>
      </c>
      <c r="C31" s="404">
        <v>7571352</v>
      </c>
      <c r="D31" s="349" t="s">
        <v>512</v>
      </c>
      <c r="E31" s="405" t="s">
        <v>538</v>
      </c>
      <c r="F31" s="406" t="s">
        <v>539</v>
      </c>
      <c r="G31" s="406">
        <v>2016</v>
      </c>
      <c r="H31" s="406" t="s">
        <v>540</v>
      </c>
      <c r="I31" s="407">
        <v>1483</v>
      </c>
      <c r="J31" s="400">
        <v>1402.7750000000001</v>
      </c>
      <c r="K31" s="387"/>
      <c r="L31" s="387"/>
      <c r="M31" s="387"/>
      <c r="N31" s="408">
        <v>1339</v>
      </c>
      <c r="O31" s="408">
        <v>1230</v>
      </c>
      <c r="P31" s="400">
        <v>63.7</v>
      </c>
      <c r="Q31" s="409">
        <v>63.7</v>
      </c>
      <c r="R31" s="410">
        <v>63.7</v>
      </c>
      <c r="S31" s="400"/>
      <c r="T31" s="400">
        <f>R31</f>
        <v>63.7</v>
      </c>
      <c r="U31" s="401">
        <f>V31</f>
        <v>0</v>
      </c>
      <c r="V31" s="401">
        <v>0</v>
      </c>
      <c r="W31" s="349"/>
      <c r="X31" s="402">
        <f t="shared" si="1"/>
        <v>0</v>
      </c>
      <c r="Y31" s="401">
        <f>Z31</f>
        <v>109</v>
      </c>
      <c r="Z31" s="401">
        <v>109</v>
      </c>
      <c r="AA31" s="349"/>
      <c r="AB31" s="402">
        <f t="shared" si="14"/>
        <v>1.7111459968602825</v>
      </c>
      <c r="AC31" s="403">
        <f t="shared" si="15"/>
        <v>-45.3</v>
      </c>
      <c r="AD31" s="401">
        <f>AE31</f>
        <v>63.7</v>
      </c>
      <c r="AE31" s="401">
        <f>R31</f>
        <v>63.7</v>
      </c>
      <c r="AF31" s="349"/>
      <c r="AG31" s="361">
        <f t="shared" si="3"/>
        <v>1</v>
      </c>
      <c r="AH31" s="349"/>
    </row>
    <row r="32" spans="1:38" s="364" customFormat="1" ht="28">
      <c r="A32" s="373">
        <v>5</v>
      </c>
      <c r="B32" s="392" t="s">
        <v>541</v>
      </c>
      <c r="C32" s="356">
        <v>7561302</v>
      </c>
      <c r="D32" s="356" t="s">
        <v>500</v>
      </c>
      <c r="E32" s="356" t="s">
        <v>494</v>
      </c>
      <c r="F32" s="378"/>
      <c r="G32" s="378" t="s">
        <v>542</v>
      </c>
      <c r="H32" s="378" t="s">
        <v>543</v>
      </c>
      <c r="I32" s="359">
        <v>12610</v>
      </c>
      <c r="J32" s="359">
        <f>I32</f>
        <v>12610</v>
      </c>
      <c r="K32" s="360"/>
      <c r="L32" s="360"/>
      <c r="M32" s="360"/>
      <c r="N32" s="359">
        <v>10345</v>
      </c>
      <c r="O32" s="359">
        <v>8665</v>
      </c>
      <c r="P32" s="359">
        <v>2265</v>
      </c>
      <c r="Q32" s="359">
        <f>R32</f>
        <v>2000</v>
      </c>
      <c r="R32" s="359">
        <v>2000</v>
      </c>
      <c r="S32" s="359"/>
      <c r="T32" s="359">
        <f>R32</f>
        <v>2000</v>
      </c>
      <c r="U32" s="359">
        <f>V32</f>
        <v>1717.1959999999999</v>
      </c>
      <c r="V32" s="359">
        <v>1717.1959999999999</v>
      </c>
      <c r="W32" s="357"/>
      <c r="X32" s="361">
        <f t="shared" si="1"/>
        <v>0.85859799999999997</v>
      </c>
      <c r="Y32" s="359">
        <f>Z32</f>
        <v>1717.1959999999999</v>
      </c>
      <c r="Z32" s="359">
        <f>V32</f>
        <v>1717.1959999999999</v>
      </c>
      <c r="AA32" s="357"/>
      <c r="AB32" s="361">
        <f t="shared" si="14"/>
        <v>0.85859799999999997</v>
      </c>
      <c r="AC32" s="362">
        <f t="shared" si="15"/>
        <v>282.80400000000009</v>
      </c>
      <c r="AD32" s="359">
        <f>AE32</f>
        <v>1800</v>
      </c>
      <c r="AE32" s="359">
        <v>1800</v>
      </c>
      <c r="AF32" s="357"/>
      <c r="AG32" s="361">
        <f t="shared" si="3"/>
        <v>0.9</v>
      </c>
      <c r="AH32" s="357"/>
    </row>
    <row r="33" spans="1:36" s="350" customFormat="1" ht="39">
      <c r="A33" s="383">
        <v>6</v>
      </c>
      <c r="B33" s="325" t="s">
        <v>544</v>
      </c>
      <c r="C33" s="396">
        <v>7004686</v>
      </c>
      <c r="D33" s="349" t="s">
        <v>545</v>
      </c>
      <c r="E33" s="396" t="s">
        <v>546</v>
      </c>
      <c r="F33" s="411"/>
      <c r="G33" s="398">
        <v>2018</v>
      </c>
      <c r="H33" s="412" t="s">
        <v>547</v>
      </c>
      <c r="I33" s="400">
        <f>J33</f>
        <v>2494.828</v>
      </c>
      <c r="J33" s="400">
        <v>2494.828</v>
      </c>
      <c r="K33" s="387"/>
      <c r="L33" s="387"/>
      <c r="M33" s="387"/>
      <c r="N33" s="400">
        <v>1517</v>
      </c>
      <c r="O33" s="400"/>
      <c r="P33" s="400">
        <f>J33-N33</f>
        <v>977.82799999999997</v>
      </c>
      <c r="Q33" s="413">
        <f>R33</f>
        <v>858.3</v>
      </c>
      <c r="R33" s="413">
        <v>858.3</v>
      </c>
      <c r="S33" s="400"/>
      <c r="T33" s="400"/>
      <c r="U33" s="400">
        <f>SUM(V33:W33)</f>
        <v>500</v>
      </c>
      <c r="V33" s="401">
        <v>500</v>
      </c>
      <c r="W33" s="349"/>
      <c r="X33" s="402">
        <f t="shared" si="1"/>
        <v>0.58254689502504953</v>
      </c>
      <c r="Y33" s="400">
        <f>SUM(Z33:AA33)</f>
        <v>977</v>
      </c>
      <c r="Z33" s="401">
        <v>977</v>
      </c>
      <c r="AA33" s="349"/>
      <c r="AB33" s="402">
        <f t="shared" si="14"/>
        <v>1.1382966328789468</v>
      </c>
      <c r="AC33" s="403">
        <f t="shared" si="15"/>
        <v>-118.70000000000005</v>
      </c>
      <c r="AD33" s="400">
        <f>SUM(AE33:AF33)</f>
        <v>858.3</v>
      </c>
      <c r="AE33" s="401">
        <f>Q33</f>
        <v>858.3</v>
      </c>
      <c r="AF33" s="349"/>
      <c r="AG33" s="361">
        <f t="shared" si="3"/>
        <v>1</v>
      </c>
      <c r="AH33" s="349"/>
    </row>
    <row r="34" spans="1:36" s="350" customFormat="1" ht="35.25" customHeight="1">
      <c r="A34" s="366" t="s">
        <v>55</v>
      </c>
      <c r="B34" s="367" t="s">
        <v>548</v>
      </c>
      <c r="C34" s="385"/>
      <c r="D34" s="385"/>
      <c r="E34" s="385"/>
      <c r="F34" s="414"/>
      <c r="G34" s="319"/>
      <c r="H34" s="347"/>
      <c r="I34" s="387">
        <f>SUM(I35:I38)</f>
        <v>14931.988000000001</v>
      </c>
      <c r="J34" s="387">
        <f t="shared" ref="J34:W34" si="16">SUM(J35:J38)</f>
        <v>14931.988000000001</v>
      </c>
      <c r="K34" s="387">
        <f t="shared" si="16"/>
        <v>0</v>
      </c>
      <c r="L34" s="387">
        <f t="shared" si="16"/>
        <v>0</v>
      </c>
      <c r="M34" s="387">
        <f t="shared" si="16"/>
        <v>0</v>
      </c>
      <c r="N34" s="387">
        <f t="shared" si="16"/>
        <v>0</v>
      </c>
      <c r="O34" s="387">
        <f t="shared" si="16"/>
        <v>0</v>
      </c>
      <c r="P34" s="387">
        <f t="shared" si="16"/>
        <v>0</v>
      </c>
      <c r="Q34" s="387">
        <f t="shared" si="16"/>
        <v>7050</v>
      </c>
      <c r="R34" s="387">
        <f t="shared" si="16"/>
        <v>7050</v>
      </c>
      <c r="S34" s="387">
        <f t="shared" si="16"/>
        <v>0</v>
      </c>
      <c r="T34" s="387">
        <f t="shared" si="16"/>
        <v>1000</v>
      </c>
      <c r="U34" s="387">
        <f t="shared" si="16"/>
        <v>1112.579</v>
      </c>
      <c r="V34" s="387">
        <f t="shared" si="16"/>
        <v>1112.579</v>
      </c>
      <c r="W34" s="387">
        <f t="shared" si="16"/>
        <v>0</v>
      </c>
      <c r="X34" s="331">
        <f>U34/Q34</f>
        <v>0.15781262411347516</v>
      </c>
      <c r="Y34" s="387">
        <f>SUM(Y35)</f>
        <v>0</v>
      </c>
      <c r="Z34" s="387">
        <f>SUM(Z35)</f>
        <v>0</v>
      </c>
      <c r="AA34" s="387">
        <f>SUM(AA35)</f>
        <v>0</v>
      </c>
      <c r="AB34" s="331">
        <f>Y34/Q34</f>
        <v>0</v>
      </c>
      <c r="AC34" s="387">
        <f>SUM(AC35)</f>
        <v>1000</v>
      </c>
      <c r="AD34" s="387">
        <f>SUM(AD35:AD38)</f>
        <v>7050</v>
      </c>
      <c r="AE34" s="387">
        <f>SUM(AE35:AE38)</f>
        <v>7050</v>
      </c>
      <c r="AF34" s="387">
        <f>SUM(AF35:AF38)</f>
        <v>0</v>
      </c>
      <c r="AG34" s="331">
        <f t="shared" si="3"/>
        <v>1</v>
      </c>
      <c r="AH34" s="349"/>
    </row>
    <row r="35" spans="1:36" s="350" customFormat="1" ht="39">
      <c r="A35" s="383">
        <v>1</v>
      </c>
      <c r="B35" s="415" t="s">
        <v>549</v>
      </c>
      <c r="C35" s="396">
        <v>7729628</v>
      </c>
      <c r="D35" s="396" t="s">
        <v>550</v>
      </c>
      <c r="E35" s="396" t="s">
        <v>494</v>
      </c>
      <c r="F35" s="399" t="s">
        <v>551</v>
      </c>
      <c r="G35" s="398">
        <v>2019</v>
      </c>
      <c r="H35" s="416" t="s">
        <v>552</v>
      </c>
      <c r="I35" s="408">
        <f>J35</f>
        <v>5000</v>
      </c>
      <c r="J35" s="408">
        <v>5000</v>
      </c>
      <c r="K35" s="408"/>
      <c r="L35" s="408"/>
      <c r="M35" s="408"/>
      <c r="N35" s="408"/>
      <c r="O35" s="408"/>
      <c r="P35" s="408"/>
      <c r="Q35" s="408">
        <f>R35</f>
        <v>1000</v>
      </c>
      <c r="R35" s="408">
        <v>1000</v>
      </c>
      <c r="S35" s="408"/>
      <c r="T35" s="408">
        <f>R35</f>
        <v>1000</v>
      </c>
      <c r="U35" s="408">
        <f>SUM(V35:W35)</f>
        <v>0</v>
      </c>
      <c r="V35" s="408"/>
      <c r="W35" s="408"/>
      <c r="X35" s="402">
        <f t="shared" si="1"/>
        <v>0</v>
      </c>
      <c r="Y35" s="408">
        <f>SUM(Z35:AA35)</f>
        <v>0</v>
      </c>
      <c r="Z35" s="408"/>
      <c r="AA35" s="408">
        <f>V35</f>
        <v>0</v>
      </c>
      <c r="AB35" s="402">
        <f>Y35/Q35</f>
        <v>0</v>
      </c>
      <c r="AC35" s="403">
        <f>Q35-Y35</f>
        <v>1000</v>
      </c>
      <c r="AD35" s="408">
        <f>SUM(AE35:AF35)</f>
        <v>1000</v>
      </c>
      <c r="AE35" s="408">
        <f>R35</f>
        <v>1000</v>
      </c>
      <c r="AF35" s="408"/>
      <c r="AG35" s="361">
        <f t="shared" si="3"/>
        <v>1</v>
      </c>
      <c r="AH35" s="349"/>
    </row>
    <row r="36" spans="1:36" s="350" customFormat="1" ht="39">
      <c r="A36" s="383">
        <v>2</v>
      </c>
      <c r="B36" s="415" t="s">
        <v>553</v>
      </c>
      <c r="C36" s="396">
        <v>7729627</v>
      </c>
      <c r="D36" s="396" t="s">
        <v>534</v>
      </c>
      <c r="E36" s="396" t="s">
        <v>494</v>
      </c>
      <c r="F36" s="399" t="s">
        <v>551</v>
      </c>
      <c r="G36" s="398">
        <v>2019</v>
      </c>
      <c r="H36" s="416" t="s">
        <v>554</v>
      </c>
      <c r="I36" s="408">
        <f>J36</f>
        <v>4999.9880000000003</v>
      </c>
      <c r="J36" s="408">
        <v>4999.9880000000003</v>
      </c>
      <c r="K36" s="408"/>
      <c r="L36" s="408"/>
      <c r="M36" s="408"/>
      <c r="N36" s="408"/>
      <c r="O36" s="408"/>
      <c r="P36" s="408"/>
      <c r="Q36" s="408">
        <f>R36</f>
        <v>1000</v>
      </c>
      <c r="R36" s="408">
        <v>1000</v>
      </c>
      <c r="S36" s="408"/>
      <c r="T36" s="408"/>
      <c r="U36" s="408">
        <f>SUM(V36:W36)</f>
        <v>0</v>
      </c>
      <c r="V36" s="408"/>
      <c r="W36" s="408"/>
      <c r="X36" s="402">
        <f>U36/Q36</f>
        <v>0</v>
      </c>
      <c r="Y36" s="408"/>
      <c r="Z36" s="408"/>
      <c r="AA36" s="408"/>
      <c r="AB36" s="402"/>
      <c r="AC36" s="403"/>
      <c r="AD36" s="408">
        <f>SUM(AE36:AF36)</f>
        <v>1000</v>
      </c>
      <c r="AE36" s="408">
        <f>R36</f>
        <v>1000</v>
      </c>
      <c r="AF36" s="408"/>
      <c r="AG36" s="361">
        <f t="shared" si="3"/>
        <v>1</v>
      </c>
      <c r="AH36" s="349"/>
    </row>
    <row r="37" spans="1:36" s="364" customFormat="1" ht="39">
      <c r="A37" s="373">
        <v>3</v>
      </c>
      <c r="B37" s="417" t="s">
        <v>388</v>
      </c>
      <c r="C37" s="356">
        <v>7737323</v>
      </c>
      <c r="D37" s="356" t="s">
        <v>530</v>
      </c>
      <c r="E37" s="356" t="s">
        <v>387</v>
      </c>
      <c r="F37" s="358"/>
      <c r="G37" s="394">
        <v>2019</v>
      </c>
      <c r="H37" s="418" t="s">
        <v>389</v>
      </c>
      <c r="I37" s="419">
        <f>J37</f>
        <v>4932</v>
      </c>
      <c r="J37" s="419">
        <v>4932</v>
      </c>
      <c r="K37" s="419"/>
      <c r="L37" s="419"/>
      <c r="M37" s="419"/>
      <c r="N37" s="419"/>
      <c r="O37" s="419"/>
      <c r="P37" s="419"/>
      <c r="Q37" s="419">
        <f>R37</f>
        <v>3550</v>
      </c>
      <c r="R37" s="419">
        <v>3550</v>
      </c>
      <c r="S37" s="419"/>
      <c r="T37" s="419"/>
      <c r="U37" s="419">
        <f>SUM(V37:W37)</f>
        <v>1112.579</v>
      </c>
      <c r="V37" s="419">
        <v>1112.579</v>
      </c>
      <c r="W37" s="419"/>
      <c r="X37" s="361">
        <f>U37/Q37</f>
        <v>0.3134025352112676</v>
      </c>
      <c r="Y37" s="419"/>
      <c r="Z37" s="419"/>
      <c r="AA37" s="419"/>
      <c r="AB37" s="361"/>
      <c r="AC37" s="362"/>
      <c r="AD37" s="419">
        <f>SUM(AE37:AF37)</f>
        <v>3550</v>
      </c>
      <c r="AE37" s="408">
        <f>R37</f>
        <v>3550</v>
      </c>
      <c r="AF37" s="419"/>
      <c r="AG37" s="361">
        <f t="shared" si="3"/>
        <v>1</v>
      </c>
      <c r="AH37" s="357"/>
    </row>
    <row r="38" spans="1:36" s="350" customFormat="1" ht="16.5">
      <c r="A38" s="383">
        <v>4</v>
      </c>
      <c r="B38" s="415" t="s">
        <v>555</v>
      </c>
      <c r="C38" s="396"/>
      <c r="D38" s="396"/>
      <c r="E38" s="396"/>
      <c r="F38" s="399"/>
      <c r="G38" s="398"/>
      <c r="H38" s="416"/>
      <c r="I38" s="408"/>
      <c r="J38" s="408"/>
      <c r="K38" s="408"/>
      <c r="L38" s="408"/>
      <c r="M38" s="408"/>
      <c r="N38" s="408"/>
      <c r="O38" s="408"/>
      <c r="P38" s="408"/>
      <c r="Q38" s="408">
        <f>R38</f>
        <v>1500</v>
      </c>
      <c r="R38" s="408">
        <f>5050-R37</f>
        <v>1500</v>
      </c>
      <c r="S38" s="408"/>
      <c r="T38" s="408"/>
      <c r="U38" s="408">
        <f>SUM(V38:W38)</f>
        <v>0</v>
      </c>
      <c r="V38" s="408">
        <v>0</v>
      </c>
      <c r="W38" s="408"/>
      <c r="X38" s="402">
        <f>U38/Q38</f>
        <v>0</v>
      </c>
      <c r="Y38" s="408"/>
      <c r="Z38" s="408"/>
      <c r="AA38" s="408"/>
      <c r="AB38" s="402"/>
      <c r="AC38" s="403"/>
      <c r="AD38" s="408">
        <f>SUM(AE38:AF38)</f>
        <v>1500</v>
      </c>
      <c r="AE38" s="408">
        <f>Q38</f>
        <v>1500</v>
      </c>
      <c r="AF38" s="408"/>
      <c r="AG38" s="361">
        <f t="shared" si="3"/>
        <v>1</v>
      </c>
      <c r="AH38" s="349"/>
    </row>
    <row r="39" spans="1:36" s="350" customFormat="1" ht="54" customHeight="1">
      <c r="A39" s="366" t="s">
        <v>556</v>
      </c>
      <c r="B39" s="367" t="s">
        <v>557</v>
      </c>
      <c r="C39" s="367"/>
      <c r="D39" s="367"/>
      <c r="E39" s="344"/>
      <c r="F39" s="346"/>
      <c r="G39" s="319"/>
      <c r="H39" s="347"/>
      <c r="I39" s="369">
        <f t="shared" ref="I39:W39" si="17">I40+I50</f>
        <v>27461.203000000001</v>
      </c>
      <c r="J39" s="369">
        <f t="shared" si="17"/>
        <v>27136.32</v>
      </c>
      <c r="K39" s="369" t="e">
        <f t="shared" si="17"/>
        <v>#REF!</v>
      </c>
      <c r="L39" s="369" t="e">
        <f t="shared" si="17"/>
        <v>#REF!</v>
      </c>
      <c r="M39" s="369" t="e">
        <f t="shared" si="17"/>
        <v>#REF!</v>
      </c>
      <c r="N39" s="369">
        <f t="shared" si="17"/>
        <v>7200</v>
      </c>
      <c r="O39" s="369" t="e">
        <f t="shared" si="17"/>
        <v>#REF!</v>
      </c>
      <c r="P39" s="369">
        <f t="shared" si="17"/>
        <v>967</v>
      </c>
      <c r="Q39" s="369">
        <f t="shared" si="17"/>
        <v>28000</v>
      </c>
      <c r="R39" s="369">
        <f t="shared" si="17"/>
        <v>28000</v>
      </c>
      <c r="S39" s="369">
        <f t="shared" si="17"/>
        <v>0</v>
      </c>
      <c r="T39" s="369" t="e">
        <f t="shared" si="17"/>
        <v>#REF!</v>
      </c>
      <c r="U39" s="369">
        <f t="shared" si="17"/>
        <v>5508.5750000000007</v>
      </c>
      <c r="V39" s="369">
        <f t="shared" si="17"/>
        <v>5508.5750000000007</v>
      </c>
      <c r="W39" s="369">
        <f t="shared" si="17"/>
        <v>0</v>
      </c>
      <c r="X39" s="331">
        <f>U39/Q39</f>
        <v>0.19673482142857146</v>
      </c>
      <c r="Y39" s="369" t="e">
        <f>Y40+Y50+#REF!</f>
        <v>#REF!</v>
      </c>
      <c r="Z39" s="369" t="e">
        <f>Z40+Z50+#REF!</f>
        <v>#REF!</v>
      </c>
      <c r="AA39" s="369" t="e">
        <f>AA40+AA50+#REF!</f>
        <v>#REF!</v>
      </c>
      <c r="AB39" s="331" t="e">
        <f t="shared" ref="AB39:AB45" si="18">Y39/Q39</f>
        <v>#REF!</v>
      </c>
      <c r="AC39" s="369" t="e">
        <f>AC40+AC50+#REF!</f>
        <v>#REF!</v>
      </c>
      <c r="AD39" s="369">
        <f>AD40+AD50</f>
        <v>22000</v>
      </c>
      <c r="AE39" s="369">
        <f>AE40+AE50</f>
        <v>22000</v>
      </c>
      <c r="AF39" s="369">
        <f>AF40+AF50</f>
        <v>0</v>
      </c>
      <c r="AG39" s="331">
        <f t="shared" si="3"/>
        <v>0.7857142857142857</v>
      </c>
      <c r="AH39" s="349"/>
      <c r="AI39" s="351">
        <f>U39+U26+U12</f>
        <v>10862.652000000002</v>
      </c>
      <c r="AJ39" s="351" t="e">
        <f>U39+#REF!+#REF!</f>
        <v>#REF!</v>
      </c>
    </row>
    <row r="40" spans="1:36" s="350" customFormat="1" ht="26.25" customHeight="1">
      <c r="A40" s="366" t="s">
        <v>39</v>
      </c>
      <c r="B40" s="367" t="s">
        <v>558</v>
      </c>
      <c r="C40" s="344"/>
      <c r="D40" s="368"/>
      <c r="E40" s="344"/>
      <c r="F40" s="346"/>
      <c r="G40" s="319"/>
      <c r="H40" s="347"/>
      <c r="I40" s="369">
        <f>I41+I44</f>
        <v>27461.203000000001</v>
      </c>
      <c r="J40" s="369">
        <f t="shared" ref="J40:W40" si="19">J41+J44</f>
        <v>27136.32</v>
      </c>
      <c r="K40" s="369">
        <f t="shared" si="19"/>
        <v>0</v>
      </c>
      <c r="L40" s="369">
        <f t="shared" si="19"/>
        <v>0</v>
      </c>
      <c r="M40" s="369">
        <f t="shared" si="19"/>
        <v>0</v>
      </c>
      <c r="N40" s="369">
        <f t="shared" si="19"/>
        <v>7200</v>
      </c>
      <c r="O40" s="369">
        <f t="shared" si="19"/>
        <v>0</v>
      </c>
      <c r="P40" s="369">
        <f t="shared" si="19"/>
        <v>967</v>
      </c>
      <c r="Q40" s="369">
        <f t="shared" si="19"/>
        <v>27000</v>
      </c>
      <c r="R40" s="369">
        <f t="shared" si="19"/>
        <v>27000</v>
      </c>
      <c r="S40" s="369">
        <f t="shared" si="19"/>
        <v>0</v>
      </c>
      <c r="T40" s="369">
        <f t="shared" si="19"/>
        <v>0</v>
      </c>
      <c r="U40" s="369">
        <f t="shared" si="19"/>
        <v>4680.6000000000004</v>
      </c>
      <c r="V40" s="369">
        <f t="shared" si="19"/>
        <v>4680.6000000000004</v>
      </c>
      <c r="W40" s="369">
        <f t="shared" si="19"/>
        <v>0</v>
      </c>
      <c r="X40" s="331">
        <f t="shared" ref="X40:X100" si="20">U40/Q40</f>
        <v>0.17335555555555557</v>
      </c>
      <c r="Y40" s="369" t="e">
        <f>Y41+Y44</f>
        <v>#REF!</v>
      </c>
      <c r="Z40" s="369" t="e">
        <f>Z41+Z44</f>
        <v>#REF!</v>
      </c>
      <c r="AA40" s="369" t="e">
        <f>AA41+AA44</f>
        <v>#REF!</v>
      </c>
      <c r="AB40" s="331" t="e">
        <f t="shared" si="18"/>
        <v>#REF!</v>
      </c>
      <c r="AC40" s="369" t="e">
        <f>AC41+AC44</f>
        <v>#REF!</v>
      </c>
      <c r="AD40" s="369">
        <f>AD41+AD44</f>
        <v>21000</v>
      </c>
      <c r="AE40" s="369">
        <f>AE41+AE44</f>
        <v>21000</v>
      </c>
      <c r="AF40" s="369">
        <f>AF41+AF44</f>
        <v>0</v>
      </c>
      <c r="AG40" s="331">
        <f t="shared" si="3"/>
        <v>0.77777777777777779</v>
      </c>
      <c r="AH40" s="349"/>
      <c r="AI40" s="365">
        <f>Q40-26630</f>
        <v>370</v>
      </c>
    </row>
    <row r="41" spans="1:36" s="350" customFormat="1" ht="26.25" customHeight="1">
      <c r="A41" s="366">
        <v>1</v>
      </c>
      <c r="B41" s="367" t="s">
        <v>498</v>
      </c>
      <c r="C41" s="344"/>
      <c r="D41" s="396"/>
      <c r="E41" s="420"/>
      <c r="F41" s="346"/>
      <c r="G41" s="320"/>
      <c r="H41" s="347"/>
      <c r="I41" s="387">
        <f>SUM(I42:I43)</f>
        <v>11457.81</v>
      </c>
      <c r="J41" s="387">
        <f t="shared" ref="J41:W41" si="21">SUM(J42:J43)</f>
        <v>11132.927</v>
      </c>
      <c r="K41" s="387">
        <f t="shared" si="21"/>
        <v>0</v>
      </c>
      <c r="L41" s="387">
        <f t="shared" si="21"/>
        <v>0</v>
      </c>
      <c r="M41" s="387">
        <f t="shared" si="21"/>
        <v>0</v>
      </c>
      <c r="N41" s="387">
        <f t="shared" si="21"/>
        <v>7200</v>
      </c>
      <c r="O41" s="387">
        <f t="shared" si="21"/>
        <v>0</v>
      </c>
      <c r="P41" s="387">
        <f t="shared" si="21"/>
        <v>967</v>
      </c>
      <c r="Q41" s="387">
        <f t="shared" si="21"/>
        <v>967</v>
      </c>
      <c r="R41" s="387">
        <f t="shared" si="21"/>
        <v>967</v>
      </c>
      <c r="S41" s="387">
        <f t="shared" si="21"/>
        <v>0</v>
      </c>
      <c r="T41" s="387">
        <f t="shared" si="21"/>
        <v>0</v>
      </c>
      <c r="U41" s="387">
        <f t="shared" si="21"/>
        <v>523</v>
      </c>
      <c r="V41" s="387">
        <f t="shared" si="21"/>
        <v>523</v>
      </c>
      <c r="W41" s="387">
        <f t="shared" si="21"/>
        <v>0</v>
      </c>
      <c r="X41" s="331">
        <f t="shared" si="20"/>
        <v>0.54084798345398144</v>
      </c>
      <c r="Y41" s="387" t="e">
        <f>SUM(#REF!)</f>
        <v>#REF!</v>
      </c>
      <c r="Z41" s="387" t="e">
        <f>SUM(#REF!)</f>
        <v>#REF!</v>
      </c>
      <c r="AA41" s="387" t="e">
        <f>SUM(#REF!)</f>
        <v>#REF!</v>
      </c>
      <c r="AB41" s="331" t="e">
        <f t="shared" si="18"/>
        <v>#REF!</v>
      </c>
      <c r="AC41" s="387" t="e">
        <f>SUM(#REF!)</f>
        <v>#REF!</v>
      </c>
      <c r="AD41" s="387">
        <f>SUM(AD42:AD43)</f>
        <v>967</v>
      </c>
      <c r="AE41" s="387">
        <f>SUM(AE42:AE43)</f>
        <v>967</v>
      </c>
      <c r="AF41" s="387">
        <f>SUM(AF42:AF43)</f>
        <v>0</v>
      </c>
      <c r="AG41" s="331">
        <f t="shared" si="3"/>
        <v>1</v>
      </c>
      <c r="AH41" s="349"/>
      <c r="AI41" s="351" t="e">
        <f>R40-#REF!-#REF!+1960</f>
        <v>#REF!</v>
      </c>
    </row>
    <row r="42" spans="1:36" s="364" customFormat="1" ht="52">
      <c r="A42" s="373" t="s">
        <v>420</v>
      </c>
      <c r="B42" s="417" t="s">
        <v>559</v>
      </c>
      <c r="C42" s="356">
        <v>7624771</v>
      </c>
      <c r="D42" s="356" t="s">
        <v>560</v>
      </c>
      <c r="E42" s="356" t="s">
        <v>561</v>
      </c>
      <c r="F42" s="358"/>
      <c r="G42" s="394">
        <v>2017</v>
      </c>
      <c r="H42" s="421" t="s">
        <v>562</v>
      </c>
      <c r="I42" s="419">
        <v>8573.9079999999994</v>
      </c>
      <c r="J42" s="419">
        <v>8249.0249999999996</v>
      </c>
      <c r="K42" s="419"/>
      <c r="L42" s="419"/>
      <c r="M42" s="419"/>
      <c r="N42" s="419">
        <v>5700</v>
      </c>
      <c r="O42" s="419"/>
      <c r="P42" s="419">
        <v>583</v>
      </c>
      <c r="Q42" s="419">
        <f>R42</f>
        <v>583</v>
      </c>
      <c r="R42" s="419">
        <v>583</v>
      </c>
      <c r="S42" s="419"/>
      <c r="T42" s="419"/>
      <c r="U42" s="359">
        <f>SUM(V42:W42)</f>
        <v>523</v>
      </c>
      <c r="V42" s="419">
        <v>523</v>
      </c>
      <c r="W42" s="419"/>
      <c r="X42" s="361">
        <f>U42/Q42</f>
        <v>0.89708404802744424</v>
      </c>
      <c r="Y42" s="359">
        <f>SUM(Z42:AA42)</f>
        <v>523</v>
      </c>
      <c r="Z42" s="419">
        <f>V42</f>
        <v>523</v>
      </c>
      <c r="AA42" s="419"/>
      <c r="AB42" s="361">
        <f t="shared" si="18"/>
        <v>0.89708404802744424</v>
      </c>
      <c r="AC42" s="362">
        <f>Q42-Y42</f>
        <v>60</v>
      </c>
      <c r="AD42" s="359">
        <f>SUM(AE42:AF42)</f>
        <v>583</v>
      </c>
      <c r="AE42" s="419">
        <f>Q42</f>
        <v>583</v>
      </c>
      <c r="AF42" s="419"/>
      <c r="AG42" s="361">
        <f t="shared" si="3"/>
        <v>1</v>
      </c>
      <c r="AH42" s="357"/>
    </row>
    <row r="43" spans="1:36" s="364" customFormat="1" ht="37.5" customHeight="1">
      <c r="A43" s="373" t="s">
        <v>421</v>
      </c>
      <c r="B43" s="422" t="s">
        <v>563</v>
      </c>
      <c r="C43" s="356">
        <v>7653870</v>
      </c>
      <c r="D43" s="356" t="s">
        <v>545</v>
      </c>
      <c r="E43" s="356" t="s">
        <v>564</v>
      </c>
      <c r="F43" s="358"/>
      <c r="G43" s="394">
        <v>2018</v>
      </c>
      <c r="H43" s="418" t="s">
        <v>565</v>
      </c>
      <c r="I43" s="423">
        <v>2883.902</v>
      </c>
      <c r="J43" s="423">
        <f>I43</f>
        <v>2883.902</v>
      </c>
      <c r="K43" s="419"/>
      <c r="L43" s="419"/>
      <c r="M43" s="419"/>
      <c r="N43" s="419">
        <v>1500</v>
      </c>
      <c r="O43" s="419"/>
      <c r="P43" s="419">
        <v>384</v>
      </c>
      <c r="Q43" s="419">
        <f>R43</f>
        <v>384</v>
      </c>
      <c r="R43" s="419">
        <v>384</v>
      </c>
      <c r="S43" s="419"/>
      <c r="T43" s="419"/>
      <c r="U43" s="359">
        <f>SUM(V43:W43)</f>
        <v>0</v>
      </c>
      <c r="V43" s="419"/>
      <c r="W43" s="419"/>
      <c r="X43" s="361">
        <f>U43/Q43</f>
        <v>0</v>
      </c>
      <c r="Y43" s="380"/>
      <c r="Z43" s="419"/>
      <c r="AA43" s="419"/>
      <c r="AB43" s="361"/>
      <c r="AC43" s="362"/>
      <c r="AD43" s="359">
        <f>SUM(AE43:AF43)</f>
        <v>384</v>
      </c>
      <c r="AE43" s="419">
        <f>Q43</f>
        <v>384</v>
      </c>
      <c r="AF43" s="419"/>
      <c r="AG43" s="361">
        <f t="shared" si="3"/>
        <v>1</v>
      </c>
      <c r="AH43" s="357"/>
    </row>
    <row r="44" spans="1:36" s="350" customFormat="1" ht="24" customHeight="1">
      <c r="A44" s="366">
        <v>2</v>
      </c>
      <c r="B44" s="424" t="s">
        <v>491</v>
      </c>
      <c r="C44" s="396"/>
      <c r="D44" s="385"/>
      <c r="E44" s="385"/>
      <c r="F44" s="319"/>
      <c r="G44" s="320"/>
      <c r="H44" s="347"/>
      <c r="I44" s="387">
        <f t="shared" ref="I44:W44" si="22">SUM(I45:I49)</f>
        <v>16003.393</v>
      </c>
      <c r="J44" s="387">
        <f t="shared" si="22"/>
        <v>16003.393</v>
      </c>
      <c r="K44" s="387">
        <f t="shared" si="22"/>
        <v>0</v>
      </c>
      <c r="L44" s="387">
        <f t="shared" si="22"/>
        <v>0</v>
      </c>
      <c r="M44" s="387">
        <f t="shared" si="22"/>
        <v>0</v>
      </c>
      <c r="N44" s="387">
        <f t="shared" si="22"/>
        <v>0</v>
      </c>
      <c r="O44" s="387">
        <f t="shared" si="22"/>
        <v>0</v>
      </c>
      <c r="P44" s="387">
        <f t="shared" si="22"/>
        <v>0</v>
      </c>
      <c r="Q44" s="387">
        <f t="shared" si="22"/>
        <v>26033</v>
      </c>
      <c r="R44" s="387">
        <f t="shared" si="22"/>
        <v>26033</v>
      </c>
      <c r="S44" s="387">
        <f t="shared" si="22"/>
        <v>0</v>
      </c>
      <c r="T44" s="387">
        <f t="shared" si="22"/>
        <v>0</v>
      </c>
      <c r="U44" s="387">
        <f t="shared" si="22"/>
        <v>4157.6000000000004</v>
      </c>
      <c r="V44" s="387">
        <f t="shared" si="22"/>
        <v>4157.6000000000004</v>
      </c>
      <c r="W44" s="387">
        <f t="shared" si="22"/>
        <v>0</v>
      </c>
      <c r="X44" s="331">
        <f t="shared" si="20"/>
        <v>0.15970498982061232</v>
      </c>
      <c r="Y44" s="387">
        <f>SUM(Y45:Y49)</f>
        <v>4749</v>
      </c>
      <c r="Z44" s="387">
        <f>SUM(Z45:Z49)</f>
        <v>4749</v>
      </c>
      <c r="AA44" s="387">
        <f>SUM(AA45:AA49)</f>
        <v>0</v>
      </c>
      <c r="AB44" s="331">
        <f t="shared" si="18"/>
        <v>0.18242231014481619</v>
      </c>
      <c r="AC44" s="387">
        <f>SUM(AC45:AC49)</f>
        <v>18284</v>
      </c>
      <c r="AD44" s="387">
        <f>SUM(AD45:AD49)</f>
        <v>20033</v>
      </c>
      <c r="AE44" s="387">
        <f>SUM(AE45:AE49)</f>
        <v>20033</v>
      </c>
      <c r="AF44" s="387">
        <f>SUM(AF45:AF49)</f>
        <v>0</v>
      </c>
      <c r="AG44" s="331">
        <f t="shared" si="3"/>
        <v>0.76952329735335923</v>
      </c>
      <c r="AH44" s="349"/>
    </row>
    <row r="45" spans="1:36" s="364" customFormat="1" ht="37.5" customHeight="1">
      <c r="A45" s="373" t="s">
        <v>205</v>
      </c>
      <c r="B45" s="422" t="s">
        <v>566</v>
      </c>
      <c r="C45" s="356">
        <v>7729624</v>
      </c>
      <c r="D45" s="356" t="s">
        <v>500</v>
      </c>
      <c r="E45" s="356" t="s">
        <v>494</v>
      </c>
      <c r="F45" s="358"/>
      <c r="G45" s="394">
        <v>2019</v>
      </c>
      <c r="H45" s="418" t="s">
        <v>567</v>
      </c>
      <c r="I45" s="423">
        <f>J45</f>
        <v>6850.2330000000002</v>
      </c>
      <c r="J45" s="423">
        <v>6850.2330000000002</v>
      </c>
      <c r="K45" s="419"/>
      <c r="L45" s="419"/>
      <c r="M45" s="419"/>
      <c r="N45" s="419"/>
      <c r="O45" s="419"/>
      <c r="P45" s="419"/>
      <c r="Q45" s="419">
        <f t="shared" ref="Q45:Q51" si="23">R45</f>
        <v>2800</v>
      </c>
      <c r="R45" s="419">
        <v>2800</v>
      </c>
      <c r="S45" s="419"/>
      <c r="T45" s="419"/>
      <c r="U45" s="380">
        <f>V45</f>
        <v>1170</v>
      </c>
      <c r="V45" s="380">
        <v>1170</v>
      </c>
      <c r="W45" s="419"/>
      <c r="X45" s="361">
        <f t="shared" si="20"/>
        <v>0.41785714285714287</v>
      </c>
      <c r="Y45" s="380">
        <f>Z45</f>
        <v>1935</v>
      </c>
      <c r="Z45" s="419">
        <f>1100+335+500</f>
        <v>1935</v>
      </c>
      <c r="AA45" s="419"/>
      <c r="AB45" s="361">
        <f t="shared" si="18"/>
        <v>0.69107142857142856</v>
      </c>
      <c r="AC45" s="362">
        <f>Q45-Y45</f>
        <v>865</v>
      </c>
      <c r="AD45" s="380">
        <f>AE45</f>
        <v>2800</v>
      </c>
      <c r="AE45" s="380">
        <f>Q45</f>
        <v>2800</v>
      </c>
      <c r="AF45" s="419"/>
      <c r="AG45" s="361">
        <f t="shared" si="3"/>
        <v>1</v>
      </c>
      <c r="AH45" s="357"/>
      <c r="AI45" s="364" t="s">
        <v>568</v>
      </c>
    </row>
    <row r="46" spans="1:36" s="350" customFormat="1" ht="37.5" customHeight="1">
      <c r="A46" s="383" t="s">
        <v>207</v>
      </c>
      <c r="B46" s="415" t="s">
        <v>390</v>
      </c>
      <c r="C46" s="396">
        <v>7726329</v>
      </c>
      <c r="D46" s="396" t="s">
        <v>500</v>
      </c>
      <c r="E46" s="396" t="s">
        <v>391</v>
      </c>
      <c r="F46" s="399"/>
      <c r="G46" s="398">
        <v>2019</v>
      </c>
      <c r="H46" s="416" t="s">
        <v>392</v>
      </c>
      <c r="I46" s="425">
        <f>J46</f>
        <v>1997</v>
      </c>
      <c r="J46" s="425">
        <v>1997</v>
      </c>
      <c r="K46" s="408"/>
      <c r="L46" s="408"/>
      <c r="M46" s="408"/>
      <c r="N46" s="408"/>
      <c r="O46" s="408"/>
      <c r="P46" s="408"/>
      <c r="Q46" s="408">
        <f t="shared" si="23"/>
        <v>1000</v>
      </c>
      <c r="R46" s="408">
        <v>1000</v>
      </c>
      <c r="S46" s="408"/>
      <c r="T46" s="408"/>
      <c r="U46" s="401">
        <f>V46</f>
        <v>987.6</v>
      </c>
      <c r="V46" s="425">
        <v>987.6</v>
      </c>
      <c r="W46" s="408"/>
      <c r="X46" s="402">
        <f t="shared" si="20"/>
        <v>0.98760000000000003</v>
      </c>
      <c r="Y46" s="401"/>
      <c r="Z46" s="408"/>
      <c r="AA46" s="408"/>
      <c r="AB46" s="402"/>
      <c r="AC46" s="403"/>
      <c r="AD46" s="401">
        <f>AE46</f>
        <v>1000</v>
      </c>
      <c r="AE46" s="380">
        <f>Q46</f>
        <v>1000</v>
      </c>
      <c r="AF46" s="408"/>
      <c r="AG46" s="361">
        <f t="shared" si="3"/>
        <v>1</v>
      </c>
      <c r="AH46" s="349"/>
    </row>
    <row r="47" spans="1:36" s="350" customFormat="1" ht="37.5" customHeight="1">
      <c r="A47" s="383" t="s">
        <v>209</v>
      </c>
      <c r="B47" s="426" t="s">
        <v>393</v>
      </c>
      <c r="C47" s="396">
        <v>7735655</v>
      </c>
      <c r="D47" s="396" t="s">
        <v>512</v>
      </c>
      <c r="E47" s="396" t="s">
        <v>387</v>
      </c>
      <c r="F47" s="399"/>
      <c r="G47" s="398">
        <v>2019</v>
      </c>
      <c r="H47" s="416" t="s">
        <v>394</v>
      </c>
      <c r="I47" s="425">
        <f>J47</f>
        <v>4467</v>
      </c>
      <c r="J47" s="425">
        <v>4467</v>
      </c>
      <c r="K47" s="408"/>
      <c r="L47" s="408"/>
      <c r="M47" s="408"/>
      <c r="N47" s="408"/>
      <c r="O47" s="408"/>
      <c r="P47" s="408"/>
      <c r="Q47" s="408">
        <f t="shared" si="23"/>
        <v>1000</v>
      </c>
      <c r="R47" s="408">
        <v>1000</v>
      </c>
      <c r="S47" s="408"/>
      <c r="T47" s="408"/>
      <c r="U47" s="400">
        <f>SUM(V47:W47)</f>
        <v>1000</v>
      </c>
      <c r="V47" s="408">
        <v>1000</v>
      </c>
      <c r="W47" s="408"/>
      <c r="X47" s="402">
        <f t="shared" si="20"/>
        <v>1</v>
      </c>
      <c r="Y47" s="401"/>
      <c r="Z47" s="408"/>
      <c r="AA47" s="408"/>
      <c r="AB47" s="402"/>
      <c r="AC47" s="403"/>
      <c r="AD47" s="400">
        <f>SUM(AE47:AF47)</f>
        <v>1000</v>
      </c>
      <c r="AE47" s="380">
        <f>Q47</f>
        <v>1000</v>
      </c>
      <c r="AF47" s="408"/>
      <c r="AG47" s="361">
        <f t="shared" si="3"/>
        <v>1</v>
      </c>
      <c r="AH47" s="349"/>
    </row>
    <row r="48" spans="1:36" s="364" customFormat="1" ht="37.5" customHeight="1">
      <c r="A48" s="373" t="s">
        <v>210</v>
      </c>
      <c r="B48" s="422" t="s">
        <v>569</v>
      </c>
      <c r="C48" s="356">
        <v>7742212</v>
      </c>
      <c r="D48" s="356" t="s">
        <v>500</v>
      </c>
      <c r="E48" s="356" t="s">
        <v>494</v>
      </c>
      <c r="F48" s="358"/>
      <c r="G48" s="394">
        <v>2019</v>
      </c>
      <c r="H48" s="418" t="s">
        <v>570</v>
      </c>
      <c r="I48" s="423">
        <f>J48</f>
        <v>2689.16</v>
      </c>
      <c r="J48" s="423">
        <v>2689.16</v>
      </c>
      <c r="K48" s="419"/>
      <c r="L48" s="419"/>
      <c r="M48" s="419"/>
      <c r="N48" s="419"/>
      <c r="O48" s="419"/>
      <c r="P48" s="419"/>
      <c r="Q48" s="419">
        <f t="shared" si="23"/>
        <v>1000</v>
      </c>
      <c r="R48" s="419">
        <v>1000</v>
      </c>
      <c r="S48" s="419"/>
      <c r="T48" s="419"/>
      <c r="U48" s="359">
        <f>SUM(V48:W48)</f>
        <v>1000</v>
      </c>
      <c r="V48" s="419">
        <v>1000</v>
      </c>
      <c r="W48" s="419"/>
      <c r="X48" s="361">
        <f t="shared" si="20"/>
        <v>1</v>
      </c>
      <c r="Y48" s="380"/>
      <c r="Z48" s="419"/>
      <c r="AA48" s="419"/>
      <c r="AB48" s="361"/>
      <c r="AC48" s="362"/>
      <c r="AD48" s="359">
        <f>SUM(AE48:AF48)</f>
        <v>1000</v>
      </c>
      <c r="AE48" s="380">
        <f>Q48</f>
        <v>1000</v>
      </c>
      <c r="AF48" s="419"/>
      <c r="AG48" s="361">
        <f t="shared" si="3"/>
        <v>1</v>
      </c>
      <c r="AH48" s="357"/>
    </row>
    <row r="49" spans="1:36" s="364" customFormat="1" ht="49.5">
      <c r="A49" s="373" t="s">
        <v>212</v>
      </c>
      <c r="B49" s="417" t="s">
        <v>571</v>
      </c>
      <c r="C49" s="356"/>
      <c r="D49" s="356"/>
      <c r="E49" s="356"/>
      <c r="F49" s="358"/>
      <c r="G49" s="394"/>
      <c r="H49" s="418"/>
      <c r="I49" s="419"/>
      <c r="J49" s="419"/>
      <c r="K49" s="419"/>
      <c r="L49" s="419"/>
      <c r="M49" s="419"/>
      <c r="N49" s="419"/>
      <c r="O49" s="419"/>
      <c r="P49" s="419"/>
      <c r="Q49" s="419">
        <f t="shared" si="23"/>
        <v>20233</v>
      </c>
      <c r="R49" s="419">
        <f>24200-583-R48-R47-R46-384</f>
        <v>20233</v>
      </c>
      <c r="S49" s="419"/>
      <c r="T49" s="419"/>
      <c r="U49" s="380">
        <f>V49</f>
        <v>0</v>
      </c>
      <c r="V49" s="423"/>
      <c r="W49" s="419"/>
      <c r="X49" s="361">
        <f t="shared" si="20"/>
        <v>0</v>
      </c>
      <c r="Y49" s="380">
        <f>Z49</f>
        <v>2814</v>
      </c>
      <c r="Z49" s="419">
        <f>1000+1814</f>
        <v>2814</v>
      </c>
      <c r="AA49" s="419"/>
      <c r="AB49" s="361">
        <f>Y49/Q49</f>
        <v>0.13907972124746701</v>
      </c>
      <c r="AC49" s="362">
        <f>Q49-Y49</f>
        <v>17419</v>
      </c>
      <c r="AD49" s="380">
        <f>AE49</f>
        <v>14233</v>
      </c>
      <c r="AE49" s="380">
        <f>Q49-6000</f>
        <v>14233</v>
      </c>
      <c r="AF49" s="419"/>
      <c r="AG49" s="361">
        <f t="shared" si="3"/>
        <v>0.70345475213759701</v>
      </c>
      <c r="AH49" s="357"/>
      <c r="AI49" s="364" t="s">
        <v>572</v>
      </c>
    </row>
    <row r="50" spans="1:36" s="350" customFormat="1">
      <c r="A50" s="366" t="s">
        <v>55</v>
      </c>
      <c r="B50" s="367" t="s">
        <v>573</v>
      </c>
      <c r="C50" s="344"/>
      <c r="D50" s="368"/>
      <c r="E50" s="344"/>
      <c r="F50" s="346"/>
      <c r="G50" s="319"/>
      <c r="H50" s="347"/>
      <c r="I50" s="369"/>
      <c r="J50" s="369"/>
      <c r="K50" s="369" t="e">
        <f>#REF!+#REF!</f>
        <v>#REF!</v>
      </c>
      <c r="L50" s="369" t="e">
        <f>#REF!+#REF!</f>
        <v>#REF!</v>
      </c>
      <c r="M50" s="369" t="e">
        <f>#REF!+#REF!</f>
        <v>#REF!</v>
      </c>
      <c r="N50" s="369"/>
      <c r="O50" s="369" t="e">
        <f>#REF!+#REF!</f>
        <v>#REF!</v>
      </c>
      <c r="P50" s="369"/>
      <c r="Q50" s="369">
        <f t="shared" si="23"/>
        <v>1000</v>
      </c>
      <c r="R50" s="369">
        <v>1000</v>
      </c>
      <c r="S50" s="369">
        <v>0</v>
      </c>
      <c r="T50" s="369" t="e">
        <f>#REF!+#REF!</f>
        <v>#REF!</v>
      </c>
      <c r="U50" s="369">
        <f>SUM(U51)</f>
        <v>827.97500000000002</v>
      </c>
      <c r="V50" s="369">
        <f>SUM(V51)</f>
        <v>827.97500000000002</v>
      </c>
      <c r="W50" s="369">
        <f>SUM(W51)</f>
        <v>0</v>
      </c>
      <c r="X50" s="331">
        <f t="shared" si="20"/>
        <v>0.82797500000000002</v>
      </c>
      <c r="Y50" s="369" t="e">
        <f>#REF!+#REF!</f>
        <v>#REF!</v>
      </c>
      <c r="Z50" s="369" t="e">
        <f>#REF!+#REF!</f>
        <v>#REF!</v>
      </c>
      <c r="AA50" s="369" t="e">
        <f>#REF!+#REF!</f>
        <v>#REF!</v>
      </c>
      <c r="AB50" s="331" t="e">
        <f>Y50/Q50</f>
        <v>#REF!</v>
      </c>
      <c r="AC50" s="369" t="e">
        <f>#REF!+#REF!</f>
        <v>#REF!</v>
      </c>
      <c r="AD50" s="369">
        <f>SUM(AD51)</f>
        <v>1000</v>
      </c>
      <c r="AE50" s="369">
        <f>SUM(AE51)</f>
        <v>1000</v>
      </c>
      <c r="AF50" s="369">
        <f>SUM(AF51)</f>
        <v>0</v>
      </c>
      <c r="AG50" s="331">
        <f t="shared" si="3"/>
        <v>1</v>
      </c>
      <c r="AH50" s="349"/>
      <c r="AI50" s="351" t="e">
        <f>U50+#REF!+#REF!+#REF!</f>
        <v>#REF!</v>
      </c>
    </row>
    <row r="51" spans="1:36" s="364" customFormat="1" ht="37.5" customHeight="1">
      <c r="A51" s="373">
        <v>1</v>
      </c>
      <c r="B51" s="422" t="s">
        <v>393</v>
      </c>
      <c r="C51" s="356">
        <v>7735655</v>
      </c>
      <c r="D51" s="356" t="s">
        <v>512</v>
      </c>
      <c r="E51" s="356" t="s">
        <v>387</v>
      </c>
      <c r="F51" s="358"/>
      <c r="G51" s="394">
        <v>2019</v>
      </c>
      <c r="H51" s="418" t="s">
        <v>394</v>
      </c>
      <c r="I51" s="423">
        <f>J51</f>
        <v>4467</v>
      </c>
      <c r="J51" s="423">
        <v>4467</v>
      </c>
      <c r="K51" s="419"/>
      <c r="L51" s="419"/>
      <c r="M51" s="419"/>
      <c r="N51" s="419"/>
      <c r="O51" s="419"/>
      <c r="P51" s="419"/>
      <c r="Q51" s="419">
        <f t="shared" si="23"/>
        <v>1000</v>
      </c>
      <c r="R51" s="419">
        <v>1000</v>
      </c>
      <c r="S51" s="419"/>
      <c r="T51" s="419"/>
      <c r="U51" s="359">
        <f>SUM(V51:W51)</f>
        <v>827.97500000000002</v>
      </c>
      <c r="V51" s="423">
        <v>827.97500000000002</v>
      </c>
      <c r="W51" s="419"/>
      <c r="X51" s="361">
        <f t="shared" si="20"/>
        <v>0.82797500000000002</v>
      </c>
      <c r="Y51" s="380"/>
      <c r="Z51" s="419"/>
      <c r="AA51" s="419"/>
      <c r="AB51" s="361"/>
      <c r="AC51" s="362"/>
      <c r="AD51" s="359">
        <f>SUM(AE51:AF51)</f>
        <v>1000</v>
      </c>
      <c r="AE51" s="359">
        <f>Q51</f>
        <v>1000</v>
      </c>
      <c r="AF51" s="419"/>
      <c r="AG51" s="361">
        <f t="shared" si="3"/>
        <v>1</v>
      </c>
      <c r="AH51" s="357"/>
    </row>
    <row r="52" spans="1:36" s="350" customFormat="1" ht="30">
      <c r="A52" s="366" t="s">
        <v>574</v>
      </c>
      <c r="B52" s="367" t="s">
        <v>575</v>
      </c>
      <c r="C52" s="367"/>
      <c r="D52" s="367"/>
      <c r="E52" s="344"/>
      <c r="F52" s="346"/>
      <c r="G52" s="319"/>
      <c r="H52" s="347"/>
      <c r="I52" s="369">
        <f>I53+I57</f>
        <v>10969.988000000001</v>
      </c>
      <c r="J52" s="369">
        <f t="shared" ref="J52:W52" si="24">J53+J57</f>
        <v>10969.988000000001</v>
      </c>
      <c r="K52" s="369">
        <f t="shared" si="24"/>
        <v>0</v>
      </c>
      <c r="L52" s="369">
        <f t="shared" si="24"/>
        <v>0</v>
      </c>
      <c r="M52" s="369">
        <f t="shared" si="24"/>
        <v>0</v>
      </c>
      <c r="N52" s="369">
        <f t="shared" si="24"/>
        <v>0</v>
      </c>
      <c r="O52" s="369">
        <f t="shared" si="24"/>
        <v>1050</v>
      </c>
      <c r="P52" s="369">
        <f t="shared" si="24"/>
        <v>0</v>
      </c>
      <c r="Q52" s="369">
        <f t="shared" si="24"/>
        <v>6970</v>
      </c>
      <c r="R52" s="369">
        <f t="shared" si="24"/>
        <v>6970</v>
      </c>
      <c r="S52" s="369">
        <f t="shared" si="24"/>
        <v>0</v>
      </c>
      <c r="T52" s="369">
        <f t="shared" si="24"/>
        <v>3060</v>
      </c>
      <c r="U52" s="369">
        <f t="shared" si="24"/>
        <v>3832.27</v>
      </c>
      <c r="V52" s="369">
        <f t="shared" si="24"/>
        <v>3272.27</v>
      </c>
      <c r="W52" s="369">
        <f t="shared" si="24"/>
        <v>560</v>
      </c>
      <c r="X52" s="331">
        <f t="shared" si="20"/>
        <v>0.54982352941176471</v>
      </c>
      <c r="Y52" s="369" t="e">
        <f>Y53+#REF!+#REF!</f>
        <v>#REF!</v>
      </c>
      <c r="Z52" s="369" t="e">
        <f>Z53+#REF!+#REF!</f>
        <v>#REF!</v>
      </c>
      <c r="AA52" s="369" t="e">
        <f>AA53+#REF!+#REF!</f>
        <v>#REF!</v>
      </c>
      <c r="AB52" s="331" t="e">
        <f>Y52/Q52</f>
        <v>#REF!</v>
      </c>
      <c r="AC52" s="369" t="e">
        <f>AC53+#REF!+#REF!</f>
        <v>#REF!</v>
      </c>
      <c r="AD52" s="369">
        <f>AD53+AD57</f>
        <v>6900</v>
      </c>
      <c r="AE52" s="369">
        <f>AE53+AE57</f>
        <v>6900</v>
      </c>
      <c r="AF52" s="369">
        <f>AF53+AF57</f>
        <v>0</v>
      </c>
      <c r="AG52" s="331">
        <f t="shared" si="3"/>
        <v>0.98995695839311337</v>
      </c>
      <c r="AH52" s="349"/>
      <c r="AI52" s="351">
        <f>U52+U34+U22</f>
        <v>5189.8069999999998</v>
      </c>
      <c r="AJ52" s="351" t="e">
        <f>U52+#REF!+#REF!</f>
        <v>#REF!</v>
      </c>
    </row>
    <row r="53" spans="1:36" s="350" customFormat="1" ht="26.25" customHeight="1">
      <c r="A53" s="366" t="s">
        <v>39</v>
      </c>
      <c r="B53" s="367" t="s">
        <v>576</v>
      </c>
      <c r="C53" s="344"/>
      <c r="D53" s="368"/>
      <c r="E53" s="344"/>
      <c r="F53" s="346"/>
      <c r="G53" s="319"/>
      <c r="H53" s="347"/>
      <c r="I53" s="369">
        <f>I54</f>
        <v>9999.9880000000012</v>
      </c>
      <c r="J53" s="369">
        <f t="shared" ref="J53:W53" si="25">J54</f>
        <v>9999.9880000000012</v>
      </c>
      <c r="K53" s="369">
        <f t="shared" si="25"/>
        <v>0</v>
      </c>
      <c r="L53" s="369">
        <f t="shared" si="25"/>
        <v>0</v>
      </c>
      <c r="M53" s="369">
        <f t="shared" si="25"/>
        <v>0</v>
      </c>
      <c r="N53" s="369">
        <f t="shared" si="25"/>
        <v>0</v>
      </c>
      <c r="O53" s="369">
        <f t="shared" si="25"/>
        <v>0</v>
      </c>
      <c r="P53" s="369">
        <f t="shared" si="25"/>
        <v>0</v>
      </c>
      <c r="Q53" s="369">
        <f t="shared" si="25"/>
        <v>6000</v>
      </c>
      <c r="R53" s="369">
        <f t="shared" si="25"/>
        <v>6000</v>
      </c>
      <c r="S53" s="369">
        <f t="shared" si="25"/>
        <v>0</v>
      </c>
      <c r="T53" s="369">
        <f t="shared" si="25"/>
        <v>3000</v>
      </c>
      <c r="U53" s="369">
        <f t="shared" si="25"/>
        <v>2962.27</v>
      </c>
      <c r="V53" s="369">
        <f t="shared" si="25"/>
        <v>2962.27</v>
      </c>
      <c r="W53" s="369">
        <f t="shared" si="25"/>
        <v>0</v>
      </c>
      <c r="X53" s="331">
        <f t="shared" si="20"/>
        <v>0.49371166666666666</v>
      </c>
      <c r="Y53" s="369" t="e">
        <f>Y54+#REF!</f>
        <v>#REF!</v>
      </c>
      <c r="Z53" s="369" t="e">
        <f>Z54+#REF!</f>
        <v>#REF!</v>
      </c>
      <c r="AA53" s="369" t="e">
        <f>AA54+#REF!</f>
        <v>#REF!</v>
      </c>
      <c r="AB53" s="331" t="e">
        <f>Y53/Q53</f>
        <v>#REF!</v>
      </c>
      <c r="AC53" s="369" t="e">
        <f>AC54+#REF!</f>
        <v>#REF!</v>
      </c>
      <c r="AD53" s="369">
        <f>AD54</f>
        <v>6000</v>
      </c>
      <c r="AE53" s="369">
        <f>AE54</f>
        <v>6000</v>
      </c>
      <c r="AF53" s="369">
        <f>AF54</f>
        <v>0</v>
      </c>
      <c r="AG53" s="331">
        <f t="shared" si="3"/>
        <v>1</v>
      </c>
      <c r="AH53" s="349"/>
      <c r="AI53" s="365">
        <f>Q53-26630</f>
        <v>-20630</v>
      </c>
    </row>
    <row r="54" spans="1:36" s="350" customFormat="1" ht="26.25" customHeight="1">
      <c r="A54" s="366">
        <v>1</v>
      </c>
      <c r="B54" s="367" t="s">
        <v>491</v>
      </c>
      <c r="C54" s="344"/>
      <c r="D54" s="396"/>
      <c r="E54" s="420"/>
      <c r="F54" s="346"/>
      <c r="G54" s="320"/>
      <c r="H54" s="347"/>
      <c r="I54" s="387">
        <f>SUM(I55:I56)</f>
        <v>9999.9880000000012</v>
      </c>
      <c r="J54" s="387">
        <f t="shared" ref="J54:W54" si="26">SUM(J55:J56)</f>
        <v>9999.9880000000012</v>
      </c>
      <c r="K54" s="387">
        <f t="shared" si="26"/>
        <v>0</v>
      </c>
      <c r="L54" s="387">
        <f t="shared" si="26"/>
        <v>0</v>
      </c>
      <c r="M54" s="387">
        <f t="shared" si="26"/>
        <v>0</v>
      </c>
      <c r="N54" s="387">
        <f t="shared" si="26"/>
        <v>0</v>
      </c>
      <c r="O54" s="387">
        <f t="shared" si="26"/>
        <v>0</v>
      </c>
      <c r="P54" s="387">
        <f t="shared" si="26"/>
        <v>0</v>
      </c>
      <c r="Q54" s="387">
        <f t="shared" si="26"/>
        <v>6000</v>
      </c>
      <c r="R54" s="387">
        <f t="shared" si="26"/>
        <v>6000</v>
      </c>
      <c r="S54" s="387">
        <f t="shared" si="26"/>
        <v>0</v>
      </c>
      <c r="T54" s="387">
        <f t="shared" si="26"/>
        <v>3000</v>
      </c>
      <c r="U54" s="387">
        <f t="shared" si="26"/>
        <v>2962.27</v>
      </c>
      <c r="V54" s="387">
        <f t="shared" si="26"/>
        <v>2962.27</v>
      </c>
      <c r="W54" s="387">
        <f t="shared" si="26"/>
        <v>0</v>
      </c>
      <c r="X54" s="331">
        <f t="shared" si="20"/>
        <v>0.49371166666666666</v>
      </c>
      <c r="Y54" s="387" t="e">
        <f>SUM(#REF!)</f>
        <v>#REF!</v>
      </c>
      <c r="Z54" s="387" t="e">
        <f>SUM(#REF!)</f>
        <v>#REF!</v>
      </c>
      <c r="AA54" s="387" t="e">
        <f>SUM(#REF!)</f>
        <v>#REF!</v>
      </c>
      <c r="AB54" s="331" t="e">
        <f>Y54/Q54</f>
        <v>#REF!</v>
      </c>
      <c r="AC54" s="387" t="e">
        <f>SUM(#REF!)</f>
        <v>#REF!</v>
      </c>
      <c r="AD54" s="387">
        <f>SUM(AD55:AD56)</f>
        <v>6000</v>
      </c>
      <c r="AE54" s="387">
        <f>SUM(AE55:AE56)</f>
        <v>6000</v>
      </c>
      <c r="AF54" s="387">
        <f>SUM(AF55:AF56)</f>
        <v>0</v>
      </c>
      <c r="AG54" s="331">
        <f t="shared" si="3"/>
        <v>1</v>
      </c>
      <c r="AH54" s="349"/>
      <c r="AI54" s="351" t="e">
        <f>R53-#REF!-#REF!+1960</f>
        <v>#REF!</v>
      </c>
    </row>
    <row r="55" spans="1:36" s="364" customFormat="1" ht="39">
      <c r="A55" s="373">
        <v>1</v>
      </c>
      <c r="B55" s="417" t="s">
        <v>549</v>
      </c>
      <c r="C55" s="356">
        <v>7729628</v>
      </c>
      <c r="D55" s="356" t="s">
        <v>550</v>
      </c>
      <c r="E55" s="356" t="s">
        <v>494</v>
      </c>
      <c r="F55" s="358" t="s">
        <v>551</v>
      </c>
      <c r="G55" s="394">
        <v>2019</v>
      </c>
      <c r="H55" s="418" t="s">
        <v>552</v>
      </c>
      <c r="I55" s="419">
        <f>J55</f>
        <v>5000</v>
      </c>
      <c r="J55" s="419">
        <v>5000</v>
      </c>
      <c r="K55" s="419"/>
      <c r="L55" s="419"/>
      <c r="M55" s="419"/>
      <c r="N55" s="419"/>
      <c r="O55" s="419"/>
      <c r="P55" s="419"/>
      <c r="Q55" s="419">
        <f>R55</f>
        <v>3000</v>
      </c>
      <c r="R55" s="419">
        <v>3000</v>
      </c>
      <c r="S55" s="419"/>
      <c r="T55" s="419">
        <f>R55</f>
        <v>3000</v>
      </c>
      <c r="U55" s="419">
        <f>SUM(V55:W55)</f>
        <v>1128.95</v>
      </c>
      <c r="V55" s="419">
        <v>1128.95</v>
      </c>
      <c r="W55" s="419"/>
      <c r="X55" s="361">
        <f t="shared" si="20"/>
        <v>0.37631666666666669</v>
      </c>
      <c r="Y55" s="419">
        <f>SUM(Z55:AA55)</f>
        <v>1128.95</v>
      </c>
      <c r="Z55" s="419"/>
      <c r="AA55" s="419">
        <f>V55</f>
        <v>1128.95</v>
      </c>
      <c r="AB55" s="361">
        <f>Y55/Q55</f>
        <v>0.37631666666666669</v>
      </c>
      <c r="AC55" s="362">
        <f>Q55-Y55</f>
        <v>1871.05</v>
      </c>
      <c r="AD55" s="419">
        <f>SUM(AE55:AF55)</f>
        <v>3000</v>
      </c>
      <c r="AE55" s="419">
        <f>Q55</f>
        <v>3000</v>
      </c>
      <c r="AF55" s="419"/>
      <c r="AG55" s="361">
        <f t="shared" si="3"/>
        <v>1</v>
      </c>
      <c r="AH55" s="357"/>
    </row>
    <row r="56" spans="1:36" s="364" customFormat="1" ht="39">
      <c r="A56" s="373">
        <v>2</v>
      </c>
      <c r="B56" s="417" t="s">
        <v>553</v>
      </c>
      <c r="C56" s="356">
        <v>7729627</v>
      </c>
      <c r="D56" s="356" t="s">
        <v>534</v>
      </c>
      <c r="E56" s="356" t="s">
        <v>494</v>
      </c>
      <c r="F56" s="358" t="s">
        <v>551</v>
      </c>
      <c r="G56" s="394">
        <v>2019</v>
      </c>
      <c r="H56" s="418" t="s">
        <v>554</v>
      </c>
      <c r="I56" s="419">
        <f>J56</f>
        <v>4999.9880000000003</v>
      </c>
      <c r="J56" s="419">
        <v>4999.9880000000003</v>
      </c>
      <c r="K56" s="419"/>
      <c r="L56" s="419"/>
      <c r="M56" s="419"/>
      <c r="N56" s="419"/>
      <c r="O56" s="419"/>
      <c r="P56" s="419"/>
      <c r="Q56" s="419">
        <f>R56</f>
        <v>3000</v>
      </c>
      <c r="R56" s="419">
        <v>3000</v>
      </c>
      <c r="S56" s="419"/>
      <c r="T56" s="419"/>
      <c r="U56" s="419">
        <f>SUM(V56:W56)</f>
        <v>1833.32</v>
      </c>
      <c r="V56" s="419">
        <v>1833.32</v>
      </c>
      <c r="W56" s="419"/>
      <c r="X56" s="361">
        <f t="shared" si="20"/>
        <v>0.61110666666666669</v>
      </c>
      <c r="Y56" s="419"/>
      <c r="Z56" s="419"/>
      <c r="AA56" s="419"/>
      <c r="AB56" s="361"/>
      <c r="AC56" s="362"/>
      <c r="AD56" s="419">
        <f>SUM(AE56:AF56)</f>
        <v>3000</v>
      </c>
      <c r="AE56" s="419">
        <f>Q56</f>
        <v>3000</v>
      </c>
      <c r="AF56" s="419"/>
      <c r="AG56" s="361">
        <f t="shared" si="3"/>
        <v>1</v>
      </c>
      <c r="AH56" s="357"/>
    </row>
    <row r="57" spans="1:36" s="350" customFormat="1" ht="45">
      <c r="A57" s="366" t="s">
        <v>55</v>
      </c>
      <c r="B57" s="367" t="s">
        <v>577</v>
      </c>
      <c r="C57" s="344"/>
      <c r="D57" s="368"/>
      <c r="E57" s="344"/>
      <c r="F57" s="346"/>
      <c r="G57" s="319"/>
      <c r="H57" s="347"/>
      <c r="I57" s="369">
        <f>SUM(I58:I65)</f>
        <v>970</v>
      </c>
      <c r="J57" s="369">
        <f t="shared" ref="J57:W57" si="27">SUM(J58:J65)</f>
        <v>970</v>
      </c>
      <c r="K57" s="369">
        <f t="shared" si="27"/>
        <v>0</v>
      </c>
      <c r="L57" s="369">
        <f t="shared" si="27"/>
        <v>0</v>
      </c>
      <c r="M57" s="369">
        <f t="shared" si="27"/>
        <v>0</v>
      </c>
      <c r="N57" s="369">
        <f t="shared" si="27"/>
        <v>0</v>
      </c>
      <c r="O57" s="369">
        <f t="shared" si="27"/>
        <v>1050</v>
      </c>
      <c r="P57" s="369">
        <f t="shared" si="27"/>
        <v>0</v>
      </c>
      <c r="Q57" s="369">
        <f t="shared" si="27"/>
        <v>970</v>
      </c>
      <c r="R57" s="369">
        <f t="shared" si="27"/>
        <v>970</v>
      </c>
      <c r="S57" s="369">
        <f t="shared" si="27"/>
        <v>0</v>
      </c>
      <c r="T57" s="369">
        <f t="shared" si="27"/>
        <v>60</v>
      </c>
      <c r="U57" s="369">
        <f t="shared" si="27"/>
        <v>870</v>
      </c>
      <c r="V57" s="369">
        <f t="shared" si="27"/>
        <v>310</v>
      </c>
      <c r="W57" s="369">
        <f t="shared" si="27"/>
        <v>560</v>
      </c>
      <c r="X57" s="331">
        <f t="shared" si="20"/>
        <v>0.89690721649484539</v>
      </c>
      <c r="Y57" s="369" t="e">
        <f>#REF!+#REF!</f>
        <v>#REF!</v>
      </c>
      <c r="Z57" s="369" t="e">
        <f>#REF!+#REF!</f>
        <v>#REF!</v>
      </c>
      <c r="AA57" s="369" t="e">
        <f>#REF!+#REF!</f>
        <v>#REF!</v>
      </c>
      <c r="AB57" s="331" t="e">
        <f>Y57/Q57</f>
        <v>#REF!</v>
      </c>
      <c r="AC57" s="369" t="e">
        <f>#REF!+#REF!</f>
        <v>#REF!</v>
      </c>
      <c r="AD57" s="369">
        <f>SUM(AD58:AD65)</f>
        <v>900</v>
      </c>
      <c r="AE57" s="369">
        <f>SUM(AE58:AE65)</f>
        <v>900</v>
      </c>
      <c r="AF57" s="369">
        <f>SUM(AF58:AF65)</f>
        <v>0</v>
      </c>
      <c r="AG57" s="331">
        <f t="shared" si="3"/>
        <v>0.92783505154639179</v>
      </c>
      <c r="AH57" s="349"/>
      <c r="AI57" s="365">
        <f>Q57-26630</f>
        <v>-25660</v>
      </c>
    </row>
    <row r="58" spans="1:36" s="350" customFormat="1" ht="42">
      <c r="A58" s="383" t="s">
        <v>420</v>
      </c>
      <c r="B58" s="325" t="s">
        <v>578</v>
      </c>
      <c r="C58" s="396">
        <v>7680533</v>
      </c>
      <c r="D58" s="349" t="s">
        <v>560</v>
      </c>
      <c r="E58" s="396" t="s">
        <v>579</v>
      </c>
      <c r="F58" s="411"/>
      <c r="G58" s="398">
        <v>2018</v>
      </c>
      <c r="H58" s="399" t="s">
        <v>580</v>
      </c>
      <c r="I58" s="400">
        <f>J58</f>
        <v>60</v>
      </c>
      <c r="J58" s="400">
        <v>60</v>
      </c>
      <c r="K58" s="387"/>
      <c r="L58" s="387"/>
      <c r="M58" s="387"/>
      <c r="N58" s="400"/>
      <c r="O58" s="400">
        <v>1050</v>
      </c>
      <c r="P58" s="400"/>
      <c r="Q58" s="400">
        <f>R58</f>
        <v>60</v>
      </c>
      <c r="R58" s="400">
        <v>60</v>
      </c>
      <c r="S58" s="400"/>
      <c r="T58" s="400">
        <f>R58</f>
        <v>60</v>
      </c>
      <c r="U58" s="400">
        <f>SUM(V58:W58)</f>
        <v>60</v>
      </c>
      <c r="V58" s="401">
        <v>60</v>
      </c>
      <c r="W58" s="349"/>
      <c r="X58" s="402">
        <f t="shared" si="20"/>
        <v>1</v>
      </c>
      <c r="Y58" s="400">
        <f>SUM(Z58:AA58)</f>
        <v>60</v>
      </c>
      <c r="Z58" s="401">
        <f>R58</f>
        <v>60</v>
      </c>
      <c r="AA58" s="349"/>
      <c r="AB58" s="402">
        <f>Y58/Q58</f>
        <v>1</v>
      </c>
      <c r="AC58" s="403">
        <f>Q58-Y58</f>
        <v>0</v>
      </c>
      <c r="AD58" s="400">
        <f>SUM(AE58:AF58)</f>
        <v>60</v>
      </c>
      <c r="AE58" s="401">
        <v>60</v>
      </c>
      <c r="AF58" s="349"/>
      <c r="AG58" s="361">
        <f t="shared" si="3"/>
        <v>1</v>
      </c>
      <c r="AH58" s="349"/>
    </row>
    <row r="59" spans="1:36" s="350" customFormat="1" ht="42">
      <c r="A59" s="383" t="s">
        <v>421</v>
      </c>
      <c r="B59" s="325" t="s">
        <v>581</v>
      </c>
      <c r="C59" s="396">
        <v>7676497</v>
      </c>
      <c r="D59" s="349" t="s">
        <v>545</v>
      </c>
      <c r="E59" s="396" t="s">
        <v>582</v>
      </c>
      <c r="F59" s="411"/>
      <c r="G59" s="398">
        <v>2018</v>
      </c>
      <c r="H59" s="399" t="s">
        <v>580</v>
      </c>
      <c r="I59" s="400">
        <f t="shared" ref="I59:I65" si="28">J59</f>
        <v>30</v>
      </c>
      <c r="J59" s="400">
        <v>30</v>
      </c>
      <c r="K59" s="387"/>
      <c r="L59" s="387"/>
      <c r="M59" s="387"/>
      <c r="N59" s="400"/>
      <c r="O59" s="400"/>
      <c r="P59" s="400"/>
      <c r="Q59" s="400">
        <f t="shared" ref="Q59:Q65" si="29">R59</f>
        <v>30</v>
      </c>
      <c r="R59" s="400">
        <v>30</v>
      </c>
      <c r="S59" s="400"/>
      <c r="T59" s="400"/>
      <c r="U59" s="400">
        <f t="shared" ref="U59:U65" si="30">SUM(V59:W59)</f>
        <v>30</v>
      </c>
      <c r="V59" s="401">
        <v>30</v>
      </c>
      <c r="W59" s="349"/>
      <c r="X59" s="402">
        <f t="shared" si="20"/>
        <v>1</v>
      </c>
      <c r="Y59" s="400"/>
      <c r="Z59" s="401"/>
      <c r="AA59" s="349"/>
      <c r="AB59" s="402"/>
      <c r="AC59" s="403"/>
      <c r="AD59" s="400">
        <f t="shared" ref="AD59:AD61" si="31">SUM(AE59:AF59)</f>
        <v>30</v>
      </c>
      <c r="AE59" s="401">
        <v>30</v>
      </c>
      <c r="AF59" s="349"/>
      <c r="AG59" s="361">
        <f t="shared" si="3"/>
        <v>1</v>
      </c>
      <c r="AH59" s="349"/>
    </row>
    <row r="60" spans="1:36" s="350" customFormat="1" ht="42">
      <c r="A60" s="383" t="s">
        <v>422</v>
      </c>
      <c r="B60" s="325" t="s">
        <v>583</v>
      </c>
      <c r="C60" s="396">
        <v>7681389</v>
      </c>
      <c r="D60" s="349" t="s">
        <v>584</v>
      </c>
      <c r="E60" s="396" t="s">
        <v>585</v>
      </c>
      <c r="F60" s="411"/>
      <c r="G60" s="398">
        <v>2018</v>
      </c>
      <c r="H60" s="399" t="s">
        <v>580</v>
      </c>
      <c r="I60" s="400">
        <f t="shared" si="28"/>
        <v>440</v>
      </c>
      <c r="J60" s="400">
        <v>440</v>
      </c>
      <c r="K60" s="387"/>
      <c r="L60" s="387"/>
      <c r="M60" s="387"/>
      <c r="N60" s="400"/>
      <c r="O60" s="400"/>
      <c r="P60" s="400"/>
      <c r="Q60" s="400">
        <f t="shared" si="29"/>
        <v>440</v>
      </c>
      <c r="R60" s="400">
        <v>440</v>
      </c>
      <c r="S60" s="400"/>
      <c r="T60" s="400"/>
      <c r="U60" s="400">
        <f t="shared" si="30"/>
        <v>370</v>
      </c>
      <c r="V60" s="427"/>
      <c r="W60" s="349">
        <v>370</v>
      </c>
      <c r="X60" s="402">
        <f t="shared" si="20"/>
        <v>0.84090909090909094</v>
      </c>
      <c r="Y60" s="400"/>
      <c r="Z60" s="401"/>
      <c r="AA60" s="349"/>
      <c r="AB60" s="402"/>
      <c r="AC60" s="403"/>
      <c r="AD60" s="400">
        <f t="shared" si="31"/>
        <v>370</v>
      </c>
      <c r="AE60" s="400">
        <v>370</v>
      </c>
      <c r="AF60" s="349"/>
      <c r="AG60" s="361">
        <f t="shared" si="3"/>
        <v>0.84090909090909094</v>
      </c>
      <c r="AH60" s="349"/>
    </row>
    <row r="61" spans="1:36" s="350" customFormat="1" ht="42">
      <c r="A61" s="383" t="s">
        <v>423</v>
      </c>
      <c r="B61" s="325" t="s">
        <v>586</v>
      </c>
      <c r="C61" s="396">
        <v>7679044</v>
      </c>
      <c r="D61" s="349" t="s">
        <v>534</v>
      </c>
      <c r="E61" s="396" t="s">
        <v>587</v>
      </c>
      <c r="F61" s="411"/>
      <c r="G61" s="398">
        <v>2018</v>
      </c>
      <c r="H61" s="399" t="s">
        <v>580</v>
      </c>
      <c r="I61" s="400">
        <f t="shared" si="28"/>
        <v>100</v>
      </c>
      <c r="J61" s="400">
        <v>100</v>
      </c>
      <c r="K61" s="387"/>
      <c r="L61" s="387"/>
      <c r="M61" s="387"/>
      <c r="N61" s="400"/>
      <c r="O61" s="400"/>
      <c r="P61" s="400"/>
      <c r="Q61" s="400">
        <f t="shared" si="29"/>
        <v>100</v>
      </c>
      <c r="R61" s="400">
        <v>100</v>
      </c>
      <c r="S61" s="400"/>
      <c r="T61" s="400"/>
      <c r="U61" s="400">
        <f t="shared" si="30"/>
        <v>70</v>
      </c>
      <c r="V61" s="401">
        <v>70</v>
      </c>
      <c r="W61" s="349"/>
      <c r="X61" s="402">
        <f t="shared" si="20"/>
        <v>0.7</v>
      </c>
      <c r="Y61" s="400"/>
      <c r="Z61" s="401"/>
      <c r="AA61" s="349"/>
      <c r="AB61" s="402"/>
      <c r="AC61" s="403"/>
      <c r="AD61" s="400">
        <f t="shared" si="31"/>
        <v>100</v>
      </c>
      <c r="AE61" s="401">
        <f>Q61</f>
        <v>100</v>
      </c>
      <c r="AF61" s="349"/>
      <c r="AG61" s="361">
        <f t="shared" si="3"/>
        <v>1</v>
      </c>
      <c r="AH61" s="349"/>
    </row>
    <row r="62" spans="1:36" s="350" customFormat="1" ht="42">
      <c r="A62" s="383" t="s">
        <v>424</v>
      </c>
      <c r="B62" s="325" t="s">
        <v>588</v>
      </c>
      <c r="C62" s="396">
        <v>7679045</v>
      </c>
      <c r="D62" s="349" t="s">
        <v>550</v>
      </c>
      <c r="E62" s="396" t="s">
        <v>589</v>
      </c>
      <c r="F62" s="411"/>
      <c r="G62" s="398">
        <v>2018</v>
      </c>
      <c r="H62" s="399" t="s">
        <v>580</v>
      </c>
      <c r="I62" s="400">
        <f t="shared" si="28"/>
        <v>30</v>
      </c>
      <c r="J62" s="400">
        <v>30</v>
      </c>
      <c r="K62" s="387"/>
      <c r="L62" s="387"/>
      <c r="M62" s="387"/>
      <c r="N62" s="400"/>
      <c r="O62" s="400"/>
      <c r="P62" s="400"/>
      <c r="Q62" s="400">
        <f t="shared" si="29"/>
        <v>30</v>
      </c>
      <c r="R62" s="400">
        <v>30</v>
      </c>
      <c r="S62" s="400"/>
      <c r="T62" s="400"/>
      <c r="U62" s="400">
        <f>SUM(V62:W62)</f>
        <v>30</v>
      </c>
      <c r="V62" s="401">
        <v>30</v>
      </c>
      <c r="W62" s="349"/>
      <c r="X62" s="402">
        <f t="shared" si="20"/>
        <v>1</v>
      </c>
      <c r="Y62" s="400"/>
      <c r="Z62" s="401"/>
      <c r="AA62" s="349"/>
      <c r="AB62" s="402"/>
      <c r="AC62" s="403"/>
      <c r="AD62" s="400">
        <f>SUM(AE62:AF62)</f>
        <v>30</v>
      </c>
      <c r="AE62" s="401">
        <v>30</v>
      </c>
      <c r="AF62" s="349"/>
      <c r="AG62" s="361">
        <f t="shared" si="3"/>
        <v>1</v>
      </c>
      <c r="AH62" s="349"/>
    </row>
    <row r="63" spans="1:36" s="350" customFormat="1" ht="42">
      <c r="A63" s="383" t="s">
        <v>425</v>
      </c>
      <c r="B63" s="325" t="s">
        <v>590</v>
      </c>
      <c r="C63" s="396">
        <v>7678889</v>
      </c>
      <c r="D63" s="349" t="s">
        <v>493</v>
      </c>
      <c r="E63" s="396" t="s">
        <v>591</v>
      </c>
      <c r="F63" s="411"/>
      <c r="G63" s="398">
        <v>2018</v>
      </c>
      <c r="H63" s="399" t="s">
        <v>580</v>
      </c>
      <c r="I63" s="400">
        <f t="shared" si="28"/>
        <v>30</v>
      </c>
      <c r="J63" s="400">
        <v>30</v>
      </c>
      <c r="K63" s="387"/>
      <c r="L63" s="387"/>
      <c r="M63" s="387"/>
      <c r="N63" s="400"/>
      <c r="O63" s="400"/>
      <c r="P63" s="400"/>
      <c r="Q63" s="400">
        <f t="shared" si="29"/>
        <v>30</v>
      </c>
      <c r="R63" s="400">
        <v>30</v>
      </c>
      <c r="S63" s="400"/>
      <c r="T63" s="400"/>
      <c r="U63" s="400">
        <f t="shared" si="30"/>
        <v>30</v>
      </c>
      <c r="V63" s="401">
        <v>30</v>
      </c>
      <c r="W63" s="349"/>
      <c r="X63" s="402">
        <f t="shared" si="20"/>
        <v>1</v>
      </c>
      <c r="Y63" s="400"/>
      <c r="Z63" s="401"/>
      <c r="AA63" s="349"/>
      <c r="AB63" s="402"/>
      <c r="AC63" s="403"/>
      <c r="AD63" s="400">
        <f t="shared" ref="AD63:AD65" si="32">SUM(AE63:AF63)</f>
        <v>30</v>
      </c>
      <c r="AE63" s="401">
        <v>30</v>
      </c>
      <c r="AF63" s="349"/>
      <c r="AG63" s="361">
        <f t="shared" si="3"/>
        <v>1</v>
      </c>
      <c r="AH63" s="349"/>
    </row>
    <row r="64" spans="1:36" s="350" customFormat="1" ht="42">
      <c r="A64" s="383" t="s">
        <v>426</v>
      </c>
      <c r="B64" s="325" t="s">
        <v>592</v>
      </c>
      <c r="C64" s="396">
        <v>7680098</v>
      </c>
      <c r="D64" s="349" t="s">
        <v>593</v>
      </c>
      <c r="E64" s="396" t="s">
        <v>593</v>
      </c>
      <c r="F64" s="411"/>
      <c r="G64" s="398">
        <v>2018</v>
      </c>
      <c r="H64" s="399" t="s">
        <v>580</v>
      </c>
      <c r="I64" s="400">
        <f t="shared" si="28"/>
        <v>190</v>
      </c>
      <c r="J64" s="400">
        <v>190</v>
      </c>
      <c r="K64" s="387"/>
      <c r="L64" s="387"/>
      <c r="M64" s="387"/>
      <c r="N64" s="400"/>
      <c r="O64" s="400"/>
      <c r="P64" s="400"/>
      <c r="Q64" s="400">
        <f t="shared" si="29"/>
        <v>190</v>
      </c>
      <c r="R64" s="400">
        <v>190</v>
      </c>
      <c r="S64" s="400"/>
      <c r="T64" s="400"/>
      <c r="U64" s="400">
        <f t="shared" si="30"/>
        <v>190</v>
      </c>
      <c r="V64" s="427"/>
      <c r="W64" s="349">
        <v>190</v>
      </c>
      <c r="X64" s="402">
        <f t="shared" si="20"/>
        <v>1</v>
      </c>
      <c r="Y64" s="400"/>
      <c r="Z64" s="401"/>
      <c r="AA64" s="349"/>
      <c r="AB64" s="402"/>
      <c r="AC64" s="403"/>
      <c r="AD64" s="400">
        <f t="shared" si="32"/>
        <v>190</v>
      </c>
      <c r="AE64" s="400">
        <v>190</v>
      </c>
      <c r="AF64" s="349"/>
      <c r="AG64" s="361">
        <f t="shared" si="3"/>
        <v>1</v>
      </c>
      <c r="AH64" s="349"/>
    </row>
    <row r="65" spans="1:37" s="350" customFormat="1" ht="42">
      <c r="A65" s="383" t="s">
        <v>594</v>
      </c>
      <c r="B65" s="325" t="s">
        <v>595</v>
      </c>
      <c r="C65" s="396">
        <v>7679966</v>
      </c>
      <c r="D65" s="349" t="s">
        <v>596</v>
      </c>
      <c r="E65" s="396" t="s">
        <v>596</v>
      </c>
      <c r="F65" s="411"/>
      <c r="G65" s="398">
        <v>2018</v>
      </c>
      <c r="H65" s="399" t="s">
        <v>580</v>
      </c>
      <c r="I65" s="400">
        <f t="shared" si="28"/>
        <v>90</v>
      </c>
      <c r="J65" s="400">
        <v>90</v>
      </c>
      <c r="K65" s="387"/>
      <c r="L65" s="387"/>
      <c r="M65" s="387"/>
      <c r="N65" s="400"/>
      <c r="O65" s="400"/>
      <c r="P65" s="400"/>
      <c r="Q65" s="400">
        <f t="shared" si="29"/>
        <v>90</v>
      </c>
      <c r="R65" s="400">
        <v>90</v>
      </c>
      <c r="S65" s="400"/>
      <c r="T65" s="400"/>
      <c r="U65" s="400">
        <f t="shared" si="30"/>
        <v>90</v>
      </c>
      <c r="V65" s="401">
        <v>90</v>
      </c>
      <c r="W65" s="349"/>
      <c r="X65" s="402">
        <f t="shared" si="20"/>
        <v>1</v>
      </c>
      <c r="Y65" s="400"/>
      <c r="Z65" s="401"/>
      <c r="AA65" s="349"/>
      <c r="AB65" s="402"/>
      <c r="AC65" s="403"/>
      <c r="AD65" s="400">
        <f t="shared" si="32"/>
        <v>90</v>
      </c>
      <c r="AE65" s="401">
        <v>90</v>
      </c>
      <c r="AF65" s="349"/>
      <c r="AG65" s="361">
        <f t="shared" si="3"/>
        <v>1</v>
      </c>
      <c r="AH65" s="349"/>
    </row>
    <row r="66" spans="1:37" s="350" customFormat="1">
      <c r="A66" s="366" t="s">
        <v>597</v>
      </c>
      <c r="B66" s="367" t="s">
        <v>598</v>
      </c>
      <c r="C66" s="367"/>
      <c r="D66" s="367"/>
      <c r="E66" s="344"/>
      <c r="F66" s="346"/>
      <c r="G66" s="319"/>
      <c r="H66" s="347"/>
      <c r="I66" s="369">
        <f t="shared" ref="I66:P66" si="33">I67</f>
        <v>24147.932872999998</v>
      </c>
      <c r="J66" s="369">
        <f t="shared" si="33"/>
        <v>24147.932872999998</v>
      </c>
      <c r="K66" s="369">
        <f t="shared" si="33"/>
        <v>0</v>
      </c>
      <c r="L66" s="369">
        <f t="shared" si="33"/>
        <v>0</v>
      </c>
      <c r="M66" s="369">
        <f t="shared" si="33"/>
        <v>0</v>
      </c>
      <c r="N66" s="369">
        <f t="shared" si="33"/>
        <v>1200</v>
      </c>
      <c r="O66" s="369">
        <f t="shared" si="33"/>
        <v>1200</v>
      </c>
      <c r="P66" s="369">
        <f t="shared" si="33"/>
        <v>0</v>
      </c>
      <c r="Q66" s="369">
        <f>Q67</f>
        <v>10776.277</v>
      </c>
      <c r="R66" s="369">
        <f t="shared" ref="R66:W66" si="34">R67</f>
        <v>0</v>
      </c>
      <c r="S66" s="369">
        <f t="shared" si="34"/>
        <v>10776.277</v>
      </c>
      <c r="T66" s="369">
        <f t="shared" si="34"/>
        <v>0</v>
      </c>
      <c r="U66" s="369">
        <f t="shared" si="34"/>
        <v>2767.904</v>
      </c>
      <c r="V66" s="369">
        <f t="shared" si="34"/>
        <v>2767.904</v>
      </c>
      <c r="W66" s="369">
        <f t="shared" si="34"/>
        <v>0</v>
      </c>
      <c r="X66" s="331">
        <f t="shared" si="20"/>
        <v>0.25685160097499349</v>
      </c>
      <c r="Y66" s="369" t="e">
        <f>Y67+Y94</f>
        <v>#REF!</v>
      </c>
      <c r="Z66" s="369" t="e">
        <f>Z67+Z94</f>
        <v>#REF!</v>
      </c>
      <c r="AA66" s="369" t="e">
        <f>AA67+AA94</f>
        <v>#REF!</v>
      </c>
      <c r="AB66" s="331" t="e">
        <f t="shared" ref="AB66:AB100" si="35">Y66/Q66</f>
        <v>#REF!</v>
      </c>
      <c r="AC66" s="369" t="e">
        <f>AC67+AC94</f>
        <v>#REF!</v>
      </c>
      <c r="AD66" s="369">
        <f>AD67</f>
        <v>10776.277</v>
      </c>
      <c r="AE66" s="369">
        <f>AE67</f>
        <v>10776.277</v>
      </c>
      <c r="AF66" s="369">
        <f>AF67</f>
        <v>0</v>
      </c>
      <c r="AG66" s="331">
        <f t="shared" si="3"/>
        <v>1</v>
      </c>
      <c r="AH66" s="349"/>
      <c r="AI66" s="351" t="e">
        <f>U66+#REF!+#REF!</f>
        <v>#REF!</v>
      </c>
      <c r="AJ66" s="351" t="e">
        <f>U66+#REF!+#REF!</f>
        <v>#REF!</v>
      </c>
    </row>
    <row r="67" spans="1:37" s="350" customFormat="1" ht="26.25" customHeight="1">
      <c r="A67" s="366" t="s">
        <v>39</v>
      </c>
      <c r="B67" s="367" t="s">
        <v>599</v>
      </c>
      <c r="C67" s="344"/>
      <c r="D67" s="368"/>
      <c r="E67" s="344"/>
      <c r="F67" s="346"/>
      <c r="G67" s="319"/>
      <c r="H67" s="347"/>
      <c r="I67" s="369">
        <f>I68+I72</f>
        <v>24147.932872999998</v>
      </c>
      <c r="J67" s="369">
        <f t="shared" ref="J67:W67" si="36">J68+J72</f>
        <v>24147.932872999998</v>
      </c>
      <c r="K67" s="369">
        <f t="shared" si="36"/>
        <v>0</v>
      </c>
      <c r="L67" s="369">
        <f t="shared" si="36"/>
        <v>0</v>
      </c>
      <c r="M67" s="369">
        <f t="shared" si="36"/>
        <v>0</v>
      </c>
      <c r="N67" s="369">
        <f t="shared" si="36"/>
        <v>1200</v>
      </c>
      <c r="O67" s="369">
        <f t="shared" si="36"/>
        <v>1200</v>
      </c>
      <c r="P67" s="369">
        <f t="shared" si="36"/>
        <v>0</v>
      </c>
      <c r="Q67" s="369">
        <f>Q68+Q72</f>
        <v>10776.277</v>
      </c>
      <c r="R67" s="369">
        <f t="shared" si="36"/>
        <v>0</v>
      </c>
      <c r="S67" s="369">
        <f t="shared" si="36"/>
        <v>10776.277</v>
      </c>
      <c r="T67" s="369">
        <f t="shared" si="36"/>
        <v>0</v>
      </c>
      <c r="U67" s="369">
        <f t="shared" si="36"/>
        <v>2767.904</v>
      </c>
      <c r="V67" s="369">
        <f t="shared" si="36"/>
        <v>2767.904</v>
      </c>
      <c r="W67" s="369">
        <f t="shared" si="36"/>
        <v>0</v>
      </c>
      <c r="X67" s="331">
        <f t="shared" si="20"/>
        <v>0.25685160097499349</v>
      </c>
      <c r="Y67" s="369" t="e">
        <f>SUM(#REF!)</f>
        <v>#REF!</v>
      </c>
      <c r="Z67" s="369" t="e">
        <f>SUM(#REF!)</f>
        <v>#REF!</v>
      </c>
      <c r="AA67" s="369" t="e">
        <f>SUM(#REF!)</f>
        <v>#REF!</v>
      </c>
      <c r="AB67" s="331" t="e">
        <f t="shared" si="35"/>
        <v>#REF!</v>
      </c>
      <c r="AC67" s="369" t="e">
        <f>SUM(#REF!)</f>
        <v>#REF!</v>
      </c>
      <c r="AD67" s="369">
        <f>AD68+AD72</f>
        <v>10776.277</v>
      </c>
      <c r="AE67" s="369">
        <f>AE68+AE72</f>
        <v>10776.277</v>
      </c>
      <c r="AF67" s="369">
        <f>AF68+AF72</f>
        <v>0</v>
      </c>
      <c r="AG67" s="331">
        <f t="shared" si="3"/>
        <v>1</v>
      </c>
      <c r="AH67" s="349"/>
      <c r="AI67" s="365">
        <f>Q67+Q183</f>
        <v>10776.277</v>
      </c>
    </row>
    <row r="68" spans="1:37" s="350" customFormat="1" ht="26.25" customHeight="1">
      <c r="A68" s="366">
        <v>1</v>
      </c>
      <c r="B68" s="367" t="s">
        <v>600</v>
      </c>
      <c r="C68" s="344"/>
      <c r="D68" s="368"/>
      <c r="E68" s="344"/>
      <c r="F68" s="346"/>
      <c r="G68" s="319"/>
      <c r="H68" s="347"/>
      <c r="I68" s="369">
        <f>SUM(I69:I71)</f>
        <v>12900</v>
      </c>
      <c r="J68" s="369">
        <f>SUM(J69:J71)</f>
        <v>12900</v>
      </c>
      <c r="K68" s="369">
        <f t="shared" ref="K68:W68" si="37">SUM(K69:K71)</f>
        <v>0</v>
      </c>
      <c r="L68" s="369">
        <f t="shared" si="37"/>
        <v>0</v>
      </c>
      <c r="M68" s="369">
        <f t="shared" si="37"/>
        <v>0</v>
      </c>
      <c r="N68" s="369">
        <f t="shared" si="37"/>
        <v>1200</v>
      </c>
      <c r="O68" s="369">
        <f t="shared" si="37"/>
        <v>1200</v>
      </c>
      <c r="P68" s="369">
        <f t="shared" si="37"/>
        <v>0</v>
      </c>
      <c r="Q68" s="369">
        <f t="shared" si="37"/>
        <v>2423.873</v>
      </c>
      <c r="R68" s="369">
        <f t="shared" si="37"/>
        <v>0</v>
      </c>
      <c r="S68" s="369">
        <f t="shared" si="37"/>
        <v>2423.873</v>
      </c>
      <c r="T68" s="369">
        <f t="shared" si="37"/>
        <v>0</v>
      </c>
      <c r="U68" s="369">
        <f t="shared" si="37"/>
        <v>102.88</v>
      </c>
      <c r="V68" s="369">
        <f t="shared" si="37"/>
        <v>102.88</v>
      </c>
      <c r="W68" s="369">
        <f t="shared" si="37"/>
        <v>0</v>
      </c>
      <c r="X68" s="331">
        <f t="shared" si="20"/>
        <v>4.2444468006368315E-2</v>
      </c>
      <c r="Y68" s="369" t="e">
        <f>SUM(Y69:Y74)</f>
        <v>#REF!</v>
      </c>
      <c r="Z68" s="369" t="e">
        <f>SUM(Z69:Z74)</f>
        <v>#REF!</v>
      </c>
      <c r="AA68" s="369" t="e">
        <f>SUM(AA69:AA74)</f>
        <v>#REF!</v>
      </c>
      <c r="AB68" s="331" t="e">
        <f t="shared" si="35"/>
        <v>#REF!</v>
      </c>
      <c r="AC68" s="369" t="e">
        <f>SUM(AC69:AC74)</f>
        <v>#REF!</v>
      </c>
      <c r="AD68" s="369">
        <f>SUM(AD69:AD71)</f>
        <v>2423.873</v>
      </c>
      <c r="AE68" s="369">
        <f>SUM(AE69:AE71)</f>
        <v>2423.873</v>
      </c>
      <c r="AF68" s="369">
        <f>SUM(AF69:AF71)</f>
        <v>0</v>
      </c>
      <c r="AG68" s="331">
        <f t="shared" si="3"/>
        <v>1</v>
      </c>
      <c r="AH68" s="349"/>
      <c r="AI68" s="365" t="e">
        <f>Q68+#REF!</f>
        <v>#REF!</v>
      </c>
    </row>
    <row r="69" spans="1:37" s="350" customFormat="1" ht="51" customHeight="1">
      <c r="A69" s="383" t="s">
        <v>420</v>
      </c>
      <c r="B69" s="325" t="s">
        <v>601</v>
      </c>
      <c r="C69" s="396">
        <v>7655320</v>
      </c>
      <c r="D69" s="428" t="s">
        <v>550</v>
      </c>
      <c r="E69" s="324" t="s">
        <v>494</v>
      </c>
      <c r="F69" s="429" t="s">
        <v>602</v>
      </c>
      <c r="G69" s="399" t="s">
        <v>513</v>
      </c>
      <c r="H69" s="399" t="s">
        <v>603</v>
      </c>
      <c r="I69" s="430">
        <f>J69</f>
        <v>1900</v>
      </c>
      <c r="J69" s="430">
        <v>1900</v>
      </c>
      <c r="K69" s="430"/>
      <c r="L69" s="430"/>
      <c r="M69" s="430"/>
      <c r="N69" s="430">
        <f>O69</f>
        <v>1200</v>
      </c>
      <c r="O69" s="430">
        <v>1200</v>
      </c>
      <c r="P69" s="430"/>
      <c r="Q69" s="400">
        <f>SUM(R69:S69)</f>
        <v>39</v>
      </c>
      <c r="R69" s="400"/>
      <c r="S69" s="400">
        <v>39</v>
      </c>
      <c r="T69" s="430">
        <f>R69</f>
        <v>0</v>
      </c>
      <c r="U69" s="400">
        <f>SUM(V69:W69)</f>
        <v>39</v>
      </c>
      <c r="V69" s="401">
        <v>39</v>
      </c>
      <c r="W69" s="430"/>
      <c r="X69" s="402">
        <f t="shared" si="20"/>
        <v>1</v>
      </c>
      <c r="Y69" s="400">
        <f>SUM(Z69:AA69)</f>
        <v>400</v>
      </c>
      <c r="Z69" s="401">
        <v>400</v>
      </c>
      <c r="AA69" s="430"/>
      <c r="AB69" s="402">
        <f t="shared" si="35"/>
        <v>10.256410256410257</v>
      </c>
      <c r="AC69" s="403">
        <f>Q69-Y69</f>
        <v>-361</v>
      </c>
      <c r="AD69" s="400">
        <f>SUM(AE69:AF69)</f>
        <v>39</v>
      </c>
      <c r="AE69" s="401">
        <v>39</v>
      </c>
      <c r="AF69" s="430"/>
      <c r="AG69" s="361">
        <f t="shared" si="3"/>
        <v>1</v>
      </c>
      <c r="AH69" s="349"/>
      <c r="AI69" s="351"/>
    </row>
    <row r="70" spans="1:37" s="350" customFormat="1" ht="51" customHeight="1">
      <c r="A70" s="383" t="s">
        <v>421</v>
      </c>
      <c r="B70" s="325" t="s">
        <v>604</v>
      </c>
      <c r="C70" s="396" t="s">
        <v>605</v>
      </c>
      <c r="D70" s="428" t="s">
        <v>493</v>
      </c>
      <c r="E70" s="324" t="s">
        <v>494</v>
      </c>
      <c r="F70" s="429"/>
      <c r="G70" s="399" t="s">
        <v>606</v>
      </c>
      <c r="H70" s="399"/>
      <c r="I70" s="430">
        <f>J70</f>
        <v>2000</v>
      </c>
      <c r="J70" s="430">
        <v>2000</v>
      </c>
      <c r="K70" s="430"/>
      <c r="L70" s="430"/>
      <c r="M70" s="430"/>
      <c r="N70" s="430"/>
      <c r="O70" s="430"/>
      <c r="P70" s="430"/>
      <c r="Q70" s="400">
        <f>SUM(R70:S70)</f>
        <v>2000</v>
      </c>
      <c r="R70" s="430"/>
      <c r="S70" s="430">
        <v>2000</v>
      </c>
      <c r="T70" s="430"/>
      <c r="U70" s="400">
        <f>SUM(V70:W70)</f>
        <v>0</v>
      </c>
      <c r="V70" s="401"/>
      <c r="W70" s="430"/>
      <c r="X70" s="402">
        <f t="shared" si="20"/>
        <v>0</v>
      </c>
      <c r="Y70" s="400">
        <f>SUM(Z70:AA70)</f>
        <v>0</v>
      </c>
      <c r="Z70" s="401">
        <f>R70</f>
        <v>0</v>
      </c>
      <c r="AA70" s="430"/>
      <c r="AB70" s="402">
        <f t="shared" si="35"/>
        <v>0</v>
      </c>
      <c r="AC70" s="403">
        <f>Q70-Y70</f>
        <v>2000</v>
      </c>
      <c r="AD70" s="400">
        <f>SUM(AE70:AF70)</f>
        <v>2000</v>
      </c>
      <c r="AE70" s="401">
        <f>Q70</f>
        <v>2000</v>
      </c>
      <c r="AF70" s="430"/>
      <c r="AG70" s="361">
        <f t="shared" si="3"/>
        <v>1</v>
      </c>
      <c r="AH70" s="349"/>
      <c r="AI70" s="351"/>
    </row>
    <row r="71" spans="1:37" s="350" customFormat="1" ht="42">
      <c r="A71" s="383" t="s">
        <v>422</v>
      </c>
      <c r="B71" s="325" t="s">
        <v>607</v>
      </c>
      <c r="C71" s="396">
        <v>7702213</v>
      </c>
      <c r="D71" s="349" t="s">
        <v>530</v>
      </c>
      <c r="E71" s="396" t="s">
        <v>538</v>
      </c>
      <c r="F71" s="397" t="s">
        <v>608</v>
      </c>
      <c r="G71" s="398" t="s">
        <v>606</v>
      </c>
      <c r="H71" s="399" t="s">
        <v>609</v>
      </c>
      <c r="I71" s="400">
        <v>9000</v>
      </c>
      <c r="J71" s="400">
        <f>I71</f>
        <v>9000</v>
      </c>
      <c r="K71" s="387"/>
      <c r="L71" s="387"/>
      <c r="M71" s="387"/>
      <c r="N71" s="400">
        <f>O71</f>
        <v>0</v>
      </c>
      <c r="O71" s="400">
        <v>0</v>
      </c>
      <c r="P71" s="400"/>
      <c r="Q71" s="400">
        <f>SUM(R71:S71)</f>
        <v>384.87299999999999</v>
      </c>
      <c r="R71" s="400"/>
      <c r="S71" s="400">
        <v>384.87299999999999</v>
      </c>
      <c r="T71" s="400">
        <f>R71</f>
        <v>0</v>
      </c>
      <c r="U71" s="400">
        <f>SUM(V71:W71)</f>
        <v>63.88</v>
      </c>
      <c r="V71" s="401">
        <v>63.88</v>
      </c>
      <c r="W71" s="401"/>
      <c r="X71" s="402">
        <f t="shared" si="20"/>
        <v>0.16597682872012326</v>
      </c>
      <c r="Y71" s="400">
        <f>SUM(Z71:AA71)</f>
        <v>0</v>
      </c>
      <c r="Z71" s="401">
        <f>R71</f>
        <v>0</v>
      </c>
      <c r="AA71" s="431"/>
      <c r="AB71" s="402">
        <f t="shared" si="35"/>
        <v>0</v>
      </c>
      <c r="AC71" s="403">
        <f>Q71-Y71</f>
        <v>384.87299999999999</v>
      </c>
      <c r="AD71" s="400">
        <f>SUM(AE71:AF71)</f>
        <v>384.87299999999999</v>
      </c>
      <c r="AE71" s="401">
        <f>Q71</f>
        <v>384.87299999999999</v>
      </c>
      <c r="AF71" s="401"/>
      <c r="AG71" s="361">
        <f t="shared" si="3"/>
        <v>1</v>
      </c>
      <c r="AH71" s="349"/>
      <c r="AI71" s="350" t="s">
        <v>610</v>
      </c>
    </row>
    <row r="72" spans="1:37" s="350" customFormat="1" ht="26.25" customHeight="1">
      <c r="A72" s="366">
        <v>2</v>
      </c>
      <c r="B72" s="367" t="s">
        <v>611</v>
      </c>
      <c r="C72" s="344"/>
      <c r="D72" s="368"/>
      <c r="E72" s="344"/>
      <c r="F72" s="346"/>
      <c r="G72" s="319"/>
      <c r="H72" s="347"/>
      <c r="I72" s="369">
        <f>SUM(I73:I77)</f>
        <v>11247.932873</v>
      </c>
      <c r="J72" s="369">
        <f t="shared" ref="J72:W72" si="38">SUM(J73:J77)</f>
        <v>11247.932873</v>
      </c>
      <c r="K72" s="369">
        <f t="shared" si="38"/>
        <v>0</v>
      </c>
      <c r="L72" s="369">
        <f t="shared" si="38"/>
        <v>0</v>
      </c>
      <c r="M72" s="369">
        <f t="shared" si="38"/>
        <v>0</v>
      </c>
      <c r="N72" s="369">
        <f t="shared" si="38"/>
        <v>0</v>
      </c>
      <c r="O72" s="369">
        <f t="shared" si="38"/>
        <v>0</v>
      </c>
      <c r="P72" s="369">
        <f t="shared" si="38"/>
        <v>0</v>
      </c>
      <c r="Q72" s="369">
        <f t="shared" si="38"/>
        <v>8352.4040000000005</v>
      </c>
      <c r="R72" s="369">
        <f t="shared" si="38"/>
        <v>0</v>
      </c>
      <c r="S72" s="369">
        <f t="shared" si="38"/>
        <v>8352.4040000000005</v>
      </c>
      <c r="T72" s="369">
        <f t="shared" si="38"/>
        <v>0</v>
      </c>
      <c r="U72" s="369">
        <f t="shared" si="38"/>
        <v>2665.0239999999999</v>
      </c>
      <c r="V72" s="369">
        <f t="shared" si="38"/>
        <v>2665.0239999999999</v>
      </c>
      <c r="W72" s="369">
        <f t="shared" si="38"/>
        <v>0</v>
      </c>
      <c r="X72" s="331">
        <f t="shared" si="20"/>
        <v>0.31907268853374426</v>
      </c>
      <c r="Y72" s="369" t="e">
        <f>SUM(#REF!)</f>
        <v>#REF!</v>
      </c>
      <c r="Z72" s="369" t="e">
        <f>SUM(#REF!)</f>
        <v>#REF!</v>
      </c>
      <c r="AA72" s="369" t="e">
        <f>SUM(#REF!)</f>
        <v>#REF!</v>
      </c>
      <c r="AB72" s="331" t="e">
        <f t="shared" si="35"/>
        <v>#REF!</v>
      </c>
      <c r="AC72" s="369" t="e">
        <f>SUM(#REF!)</f>
        <v>#REF!</v>
      </c>
      <c r="AD72" s="369">
        <f>SUM(AD73:AD77)</f>
        <v>8352.4040000000005</v>
      </c>
      <c r="AE72" s="369">
        <f>SUM(AE73:AE77)</f>
        <v>8352.4040000000005</v>
      </c>
      <c r="AF72" s="369">
        <f>SUM(AF73:AF77)</f>
        <v>0</v>
      </c>
      <c r="AG72" s="331">
        <f t="shared" si="3"/>
        <v>1</v>
      </c>
      <c r="AH72" s="349"/>
      <c r="AI72" s="365" t="e">
        <f>Q72+#REF!</f>
        <v>#REF!</v>
      </c>
    </row>
    <row r="73" spans="1:37" s="350" customFormat="1" ht="37.5" customHeight="1">
      <c r="A73" s="383" t="s">
        <v>205</v>
      </c>
      <c r="B73" s="432" t="s">
        <v>612</v>
      </c>
      <c r="C73" s="396">
        <v>7659171</v>
      </c>
      <c r="D73" s="396" t="s">
        <v>500</v>
      </c>
      <c r="E73" s="396" t="s">
        <v>494</v>
      </c>
      <c r="F73" s="399"/>
      <c r="G73" s="398"/>
      <c r="H73" s="416" t="s">
        <v>613</v>
      </c>
      <c r="I73" s="408">
        <f>J73</f>
        <v>5389.0969999999998</v>
      </c>
      <c r="J73" s="408">
        <v>5389.0969999999998</v>
      </c>
      <c r="K73" s="408"/>
      <c r="L73" s="408"/>
      <c r="M73" s="408"/>
      <c r="N73" s="408"/>
      <c r="O73" s="408"/>
      <c r="P73" s="408"/>
      <c r="Q73" s="400">
        <f>SUM(R73:S73)</f>
        <v>3664.63</v>
      </c>
      <c r="R73" s="408"/>
      <c r="S73" s="408">
        <v>3664.63</v>
      </c>
      <c r="T73" s="408"/>
      <c r="U73" s="400">
        <f>SUM(V73:W73)</f>
        <v>400</v>
      </c>
      <c r="V73" s="408">
        <v>400</v>
      </c>
      <c r="W73" s="408"/>
      <c r="X73" s="402">
        <f t="shared" si="20"/>
        <v>0.1091515378087283</v>
      </c>
      <c r="Y73" s="401">
        <f>Z73</f>
        <v>1935</v>
      </c>
      <c r="Z73" s="408">
        <f>1100+335+500</f>
        <v>1935</v>
      </c>
      <c r="AA73" s="408"/>
      <c r="AB73" s="402">
        <f t="shared" si="35"/>
        <v>0.5280205641497232</v>
      </c>
      <c r="AC73" s="403">
        <f>Q73-Y73</f>
        <v>1729.63</v>
      </c>
      <c r="AD73" s="400">
        <f>SUM(AE73:AF73)</f>
        <v>3664.63</v>
      </c>
      <c r="AE73" s="408">
        <f>Q73</f>
        <v>3664.63</v>
      </c>
      <c r="AF73" s="408"/>
      <c r="AG73" s="361">
        <f t="shared" si="3"/>
        <v>1</v>
      </c>
      <c r="AH73" s="349"/>
      <c r="AI73" s="350" t="s">
        <v>568</v>
      </c>
    </row>
    <row r="74" spans="1:37" s="350" customFormat="1" ht="36.75" customHeight="1">
      <c r="A74" s="383" t="s">
        <v>207</v>
      </c>
      <c r="B74" s="432" t="s">
        <v>614</v>
      </c>
      <c r="C74" s="396">
        <v>7659172</v>
      </c>
      <c r="D74" s="396" t="s">
        <v>500</v>
      </c>
      <c r="E74" s="396" t="s">
        <v>494</v>
      </c>
      <c r="F74" s="399"/>
      <c r="G74" s="398"/>
      <c r="H74" s="416" t="s">
        <v>615</v>
      </c>
      <c r="I74" s="408">
        <f>J74</f>
        <v>4157.7759999999998</v>
      </c>
      <c r="J74" s="408">
        <v>4157.7759999999998</v>
      </c>
      <c r="K74" s="408"/>
      <c r="L74" s="408"/>
      <c r="M74" s="408"/>
      <c r="N74" s="408"/>
      <c r="O74" s="408"/>
      <c r="P74" s="408"/>
      <c r="Q74" s="400">
        <f>SUM(R74:S74)</f>
        <v>3272.75</v>
      </c>
      <c r="R74" s="408"/>
      <c r="S74" s="408">
        <v>3272.75</v>
      </c>
      <c r="T74" s="408"/>
      <c r="U74" s="400">
        <f>SUM(V74:W74)</f>
        <v>850</v>
      </c>
      <c r="V74" s="408">
        <v>850</v>
      </c>
      <c r="W74" s="408"/>
      <c r="X74" s="402">
        <f t="shared" si="20"/>
        <v>0.25972041860820411</v>
      </c>
      <c r="Y74" s="401">
        <f>Z74</f>
        <v>2814</v>
      </c>
      <c r="Z74" s="408">
        <f>1000+1814</f>
        <v>2814</v>
      </c>
      <c r="AA74" s="408"/>
      <c r="AB74" s="402">
        <f t="shared" si="35"/>
        <v>0.85982736230998391</v>
      </c>
      <c r="AC74" s="403">
        <f>Q74-Y74</f>
        <v>458.75</v>
      </c>
      <c r="AD74" s="400">
        <f>SUM(AE74:AF74)</f>
        <v>3272.75</v>
      </c>
      <c r="AE74" s="408">
        <f>Q74</f>
        <v>3272.75</v>
      </c>
      <c r="AF74" s="408"/>
      <c r="AG74" s="361">
        <f t="shared" ref="AG74:AG100" si="39">AD74/Q74</f>
        <v>1</v>
      </c>
      <c r="AH74" s="349"/>
      <c r="AI74" s="350" t="s">
        <v>572</v>
      </c>
    </row>
    <row r="75" spans="1:37" s="350" customFormat="1" ht="22.5" customHeight="1">
      <c r="A75" s="383" t="s">
        <v>209</v>
      </c>
      <c r="B75" s="415" t="s">
        <v>616</v>
      </c>
      <c r="C75" s="396">
        <v>7705285</v>
      </c>
      <c r="D75" s="396" t="s">
        <v>500</v>
      </c>
      <c r="E75" s="396" t="s">
        <v>617</v>
      </c>
      <c r="F75" s="399"/>
      <c r="G75" s="398">
        <v>2018</v>
      </c>
      <c r="H75" s="412" t="s">
        <v>618</v>
      </c>
      <c r="I75" s="400">
        <f>J75</f>
        <v>178.346</v>
      </c>
      <c r="J75" s="408">
        <v>178.346</v>
      </c>
      <c r="K75" s="408"/>
      <c r="L75" s="408"/>
      <c r="M75" s="408"/>
      <c r="N75" s="408"/>
      <c r="O75" s="408"/>
      <c r="P75" s="408"/>
      <c r="Q75" s="400">
        <f>SUM(R75:S75)</f>
        <v>178.34</v>
      </c>
      <c r="R75" s="408"/>
      <c r="S75" s="408">
        <v>178.34</v>
      </c>
      <c r="T75" s="408"/>
      <c r="U75" s="400">
        <f>SUM(V75:W75)</f>
        <v>178.34</v>
      </c>
      <c r="V75" s="408">
        <v>178.34</v>
      </c>
      <c r="W75" s="408"/>
      <c r="X75" s="402">
        <f t="shared" si="20"/>
        <v>1</v>
      </c>
      <c r="Y75" s="400">
        <f>SUM(Z75:AA75)</f>
        <v>178.34</v>
      </c>
      <c r="Z75" s="408">
        <f>V75</f>
        <v>178.34</v>
      </c>
      <c r="AA75" s="408"/>
      <c r="AB75" s="402">
        <f t="shared" si="35"/>
        <v>1</v>
      </c>
      <c r="AC75" s="403">
        <f>Q75-Y75</f>
        <v>0</v>
      </c>
      <c r="AD75" s="400">
        <f>SUM(AE75:AF75)</f>
        <v>178.34</v>
      </c>
      <c r="AE75" s="408">
        <v>178.34</v>
      </c>
      <c r="AF75" s="408"/>
      <c r="AG75" s="361">
        <f t="shared" si="39"/>
        <v>1</v>
      </c>
      <c r="AH75" s="349"/>
    </row>
    <row r="76" spans="1:37" s="350" customFormat="1" ht="31">
      <c r="A76" s="383" t="s">
        <v>210</v>
      </c>
      <c r="B76" s="325" t="s">
        <v>619</v>
      </c>
      <c r="C76" s="404">
        <v>7640808</v>
      </c>
      <c r="D76" s="349" t="s">
        <v>500</v>
      </c>
      <c r="E76" s="349" t="s">
        <v>620</v>
      </c>
      <c r="F76" s="406" t="s">
        <v>621</v>
      </c>
      <c r="G76" s="406">
        <v>2017</v>
      </c>
      <c r="H76" s="406" t="s">
        <v>622</v>
      </c>
      <c r="I76" s="407">
        <v>1062.3812399999999</v>
      </c>
      <c r="J76" s="400">
        <f>I76</f>
        <v>1062.3812399999999</v>
      </c>
      <c r="K76" s="387"/>
      <c r="L76" s="387"/>
      <c r="M76" s="387"/>
      <c r="N76" s="408">
        <f>O76</f>
        <v>0</v>
      </c>
      <c r="O76" s="408">
        <v>0</v>
      </c>
      <c r="P76" s="400"/>
      <c r="Q76" s="400">
        <f>SUM(R76:S76)</f>
        <v>776.68399999999997</v>
      </c>
      <c r="R76" s="400"/>
      <c r="S76" s="400">
        <v>776.68399999999997</v>
      </c>
      <c r="T76" s="400">
        <f>R76</f>
        <v>0</v>
      </c>
      <c r="U76" s="400">
        <f>SUM(V76:W76)</f>
        <v>776.68399999999997</v>
      </c>
      <c r="V76" s="401">
        <v>776.68399999999997</v>
      </c>
      <c r="W76" s="401"/>
      <c r="X76" s="402">
        <f t="shared" si="20"/>
        <v>1</v>
      </c>
      <c r="Y76" s="400">
        <f>SUM(Z76:AA76)</f>
        <v>776.68399999999997</v>
      </c>
      <c r="Z76" s="401"/>
      <c r="AA76" s="401">
        <v>776.68399999999997</v>
      </c>
      <c r="AB76" s="402">
        <f t="shared" si="35"/>
        <v>1</v>
      </c>
      <c r="AC76" s="403">
        <f>Q76-Y76</f>
        <v>0</v>
      </c>
      <c r="AD76" s="400">
        <f>SUM(AE76:AF76)</f>
        <v>776.68399999999997</v>
      </c>
      <c r="AE76" s="401">
        <v>776.68399999999997</v>
      </c>
      <c r="AF76" s="401"/>
      <c r="AG76" s="361">
        <f t="shared" si="39"/>
        <v>1</v>
      </c>
      <c r="AH76" s="433"/>
    </row>
    <row r="77" spans="1:37" s="350" customFormat="1" ht="28">
      <c r="A77" s="383" t="s">
        <v>212</v>
      </c>
      <c r="B77" s="325" t="s">
        <v>623</v>
      </c>
      <c r="C77" s="404">
        <v>7664253</v>
      </c>
      <c r="D77" s="349" t="s">
        <v>500</v>
      </c>
      <c r="E77" s="349" t="s">
        <v>624</v>
      </c>
      <c r="F77" s="406" t="s">
        <v>625</v>
      </c>
      <c r="G77" s="406" t="s">
        <v>513</v>
      </c>
      <c r="H77" s="406" t="s">
        <v>626</v>
      </c>
      <c r="I77" s="407">
        <v>460.33263299999999</v>
      </c>
      <c r="J77" s="400">
        <f>I77</f>
        <v>460.33263299999999</v>
      </c>
      <c r="K77" s="387"/>
      <c r="L77" s="387"/>
      <c r="M77" s="387"/>
      <c r="N77" s="408">
        <f>O77</f>
        <v>0</v>
      </c>
      <c r="O77" s="408">
        <v>0</v>
      </c>
      <c r="P77" s="400"/>
      <c r="Q77" s="400">
        <f>SUM(R77:S77)</f>
        <v>460</v>
      </c>
      <c r="R77" s="400"/>
      <c r="S77" s="400">
        <v>460</v>
      </c>
      <c r="T77" s="400">
        <f>R77</f>
        <v>0</v>
      </c>
      <c r="U77" s="400">
        <f>SUM(V77:W77)</f>
        <v>460</v>
      </c>
      <c r="V77" s="401">
        <v>460</v>
      </c>
      <c r="W77" s="349"/>
      <c r="X77" s="402">
        <f t="shared" si="20"/>
        <v>1</v>
      </c>
      <c r="Y77" s="400">
        <f>SUM(Z77:AA77)</f>
        <v>460</v>
      </c>
      <c r="Z77" s="401"/>
      <c r="AA77" s="349">
        <v>460</v>
      </c>
      <c r="AB77" s="402">
        <f t="shared" si="35"/>
        <v>1</v>
      </c>
      <c r="AC77" s="403">
        <f>Q77-Y77</f>
        <v>0</v>
      </c>
      <c r="AD77" s="400">
        <f>SUM(AE77:AF77)</f>
        <v>460</v>
      </c>
      <c r="AE77" s="401">
        <v>460</v>
      </c>
      <c r="AF77" s="349"/>
      <c r="AG77" s="361">
        <f t="shared" si="39"/>
        <v>1</v>
      </c>
      <c r="AH77" s="433"/>
    </row>
    <row r="78" spans="1:37" s="435" customFormat="1" ht="24.75" customHeight="1">
      <c r="A78" s="366" t="s">
        <v>627</v>
      </c>
      <c r="B78" s="390" t="s">
        <v>628</v>
      </c>
      <c r="C78" s="366"/>
      <c r="D78" s="390"/>
      <c r="E78" s="366"/>
      <c r="F78" s="386"/>
      <c r="G78" s="320"/>
      <c r="H78" s="320"/>
      <c r="I78" s="434">
        <f t="shared" ref="I78:P78" si="40">I79+I124</f>
        <v>0</v>
      </c>
      <c r="J78" s="434">
        <f t="shared" si="40"/>
        <v>0</v>
      </c>
      <c r="K78" s="434">
        <f t="shared" si="40"/>
        <v>0</v>
      </c>
      <c r="L78" s="434">
        <f t="shared" si="40"/>
        <v>0</v>
      </c>
      <c r="M78" s="434">
        <f t="shared" si="40"/>
        <v>0</v>
      </c>
      <c r="N78" s="434">
        <f t="shared" si="40"/>
        <v>0</v>
      </c>
      <c r="O78" s="434">
        <f t="shared" si="40"/>
        <v>0</v>
      </c>
      <c r="P78" s="434">
        <f t="shared" si="40"/>
        <v>0</v>
      </c>
      <c r="Q78" s="434">
        <f t="shared" ref="Q78:W78" si="41">Q79+Q80</f>
        <v>12578</v>
      </c>
      <c r="R78" s="434">
        <f t="shared" si="41"/>
        <v>12578</v>
      </c>
      <c r="S78" s="434">
        <f t="shared" si="41"/>
        <v>0</v>
      </c>
      <c r="T78" s="434">
        <f t="shared" si="41"/>
        <v>0</v>
      </c>
      <c r="U78" s="434">
        <f t="shared" si="41"/>
        <v>0</v>
      </c>
      <c r="V78" s="434">
        <f t="shared" si="41"/>
        <v>0</v>
      </c>
      <c r="W78" s="434">
        <f t="shared" si="41"/>
        <v>0</v>
      </c>
      <c r="X78" s="331">
        <f t="shared" si="20"/>
        <v>0</v>
      </c>
      <c r="Y78" s="434">
        <f>Y79+Y124</f>
        <v>0</v>
      </c>
      <c r="Z78" s="434">
        <f>Z79+Z124</f>
        <v>0</v>
      </c>
      <c r="AA78" s="434">
        <f>AA79+AA124</f>
        <v>0</v>
      </c>
      <c r="AB78" s="331">
        <f t="shared" si="35"/>
        <v>0</v>
      </c>
      <c r="AC78" s="434">
        <f>AC79+AC124</f>
        <v>0</v>
      </c>
      <c r="AD78" s="434">
        <f>AE78+AF78</f>
        <v>8804.5999999999985</v>
      </c>
      <c r="AE78" s="434">
        <f>AE79+AE80</f>
        <v>8804.5999999999985</v>
      </c>
      <c r="AF78" s="434">
        <f>AF79+AF80</f>
        <v>0</v>
      </c>
      <c r="AG78" s="331">
        <f>AD78/Q78</f>
        <v>0.69999999999999984</v>
      </c>
      <c r="AH78" s="434">
        <f>SUM(AH79)</f>
        <v>0</v>
      </c>
    </row>
    <row r="79" spans="1:37" s="372" customFormat="1" ht="30">
      <c r="A79" s="366" t="s">
        <v>39</v>
      </c>
      <c r="B79" s="367" t="s">
        <v>629</v>
      </c>
      <c r="C79" s="344"/>
      <c r="D79" s="368"/>
      <c r="E79" s="344"/>
      <c r="F79" s="346"/>
      <c r="G79" s="319"/>
      <c r="H79" s="347"/>
      <c r="I79" s="369"/>
      <c r="J79" s="369"/>
      <c r="K79" s="369"/>
      <c r="L79" s="369"/>
      <c r="M79" s="369"/>
      <c r="N79" s="369"/>
      <c r="O79" s="369"/>
      <c r="P79" s="369"/>
      <c r="Q79" s="369">
        <f>R79</f>
        <v>4720</v>
      </c>
      <c r="R79" s="369">
        <v>4720</v>
      </c>
      <c r="S79" s="369"/>
      <c r="T79" s="369">
        <f>SUM(T81:T92)</f>
        <v>0</v>
      </c>
      <c r="U79" s="369"/>
      <c r="V79" s="369"/>
      <c r="W79" s="369">
        <f>SUM(W81:W92)</f>
        <v>0</v>
      </c>
      <c r="X79" s="331">
        <f t="shared" si="20"/>
        <v>0</v>
      </c>
      <c r="Y79" s="369">
        <f>Y97+Y114</f>
        <v>0</v>
      </c>
      <c r="Z79" s="369">
        <f>Z97+Z114</f>
        <v>0</v>
      </c>
      <c r="AA79" s="369">
        <f>AA97+AA114</f>
        <v>0</v>
      </c>
      <c r="AB79" s="331">
        <f t="shared" si="35"/>
        <v>0</v>
      </c>
      <c r="AC79" s="369">
        <f>AC97+AC114</f>
        <v>0</v>
      </c>
      <c r="AD79" s="434">
        <f>AE79+AF79</f>
        <v>3304</v>
      </c>
      <c r="AE79" s="369">
        <f>Q79*70%</f>
        <v>3304</v>
      </c>
      <c r="AF79" s="369">
        <f>SUM(AF81:AF92)</f>
        <v>0</v>
      </c>
      <c r="AG79" s="331">
        <f t="shared" si="39"/>
        <v>0.7</v>
      </c>
      <c r="AH79" s="369">
        <f>SUM(AH161:AH164)</f>
        <v>0</v>
      </c>
      <c r="AI79" s="371" t="e">
        <f>Q79+Q124+#REF!</f>
        <v>#REF!</v>
      </c>
      <c r="AJ79" s="371" t="e">
        <f>U79+U124+#REF!</f>
        <v>#REF!</v>
      </c>
      <c r="AK79" s="372" t="e">
        <f>AJ79/AI79%</f>
        <v>#REF!</v>
      </c>
    </row>
    <row r="80" spans="1:37" s="372" customFormat="1" ht="36" customHeight="1">
      <c r="A80" s="366" t="s">
        <v>55</v>
      </c>
      <c r="B80" s="367" t="s">
        <v>630</v>
      </c>
      <c r="C80" s="344"/>
      <c r="D80" s="368"/>
      <c r="E80" s="344"/>
      <c r="F80" s="346"/>
      <c r="G80" s="319"/>
      <c r="H80" s="347"/>
      <c r="I80" s="369"/>
      <c r="J80" s="369"/>
      <c r="K80" s="369" t="e">
        <f>SUM(#REF!)</f>
        <v>#REF!</v>
      </c>
      <c r="L80" s="369" t="e">
        <f>SUM(#REF!)</f>
        <v>#REF!</v>
      </c>
      <c r="M80" s="369" t="e">
        <f>SUM(#REF!)</f>
        <v>#REF!</v>
      </c>
      <c r="N80" s="369"/>
      <c r="O80" s="369"/>
      <c r="P80" s="369"/>
      <c r="Q80" s="369">
        <f>R80</f>
        <v>7858</v>
      </c>
      <c r="R80" s="369">
        <v>7858</v>
      </c>
      <c r="S80" s="369"/>
      <c r="T80" s="369">
        <f>SUM(T81:T83)</f>
        <v>0</v>
      </c>
      <c r="U80" s="369"/>
      <c r="V80" s="369"/>
      <c r="W80" s="369">
        <f>SUM(W81:W83)</f>
        <v>0</v>
      </c>
      <c r="X80" s="331">
        <f t="shared" si="20"/>
        <v>0</v>
      </c>
      <c r="Y80" s="369" t="e">
        <f>#REF!+Y85</f>
        <v>#REF!</v>
      </c>
      <c r="Z80" s="369" t="e">
        <f>#REF!+Z85</f>
        <v>#REF!</v>
      </c>
      <c r="AA80" s="369" t="e">
        <f>#REF!+AA85</f>
        <v>#REF!</v>
      </c>
      <c r="AB80" s="331" t="e">
        <f>Y80/Q80</f>
        <v>#REF!</v>
      </c>
      <c r="AC80" s="369" t="e">
        <f>#REF!+AC85</f>
        <v>#REF!</v>
      </c>
      <c r="AD80" s="434">
        <f>AE80+AF80</f>
        <v>5500.5999999999995</v>
      </c>
      <c r="AE80" s="369">
        <f>Q80*70%</f>
        <v>5500.5999999999995</v>
      </c>
      <c r="AF80" s="369">
        <f>SUM(AF81:AF83)</f>
        <v>0</v>
      </c>
      <c r="AG80" s="331">
        <f t="shared" si="39"/>
        <v>0.7</v>
      </c>
      <c r="AH80" s="369">
        <f>SUM(AH186:AH189)</f>
        <v>0</v>
      </c>
      <c r="AI80" s="371" t="e">
        <f>U80+#REF!</f>
        <v>#REF!</v>
      </c>
    </row>
    <row r="81" spans="1:38" s="443" customFormat="1">
      <c r="A81" s="436" t="s">
        <v>92</v>
      </c>
      <c r="B81" s="437" t="s">
        <v>631</v>
      </c>
      <c r="C81" s="436"/>
      <c r="D81" s="438"/>
      <c r="E81" s="436"/>
      <c r="F81" s="439"/>
      <c r="G81" s="436"/>
      <c r="H81" s="438"/>
      <c r="I81" s="440">
        <f>I82+I93</f>
        <v>4942.0419999999995</v>
      </c>
      <c r="J81" s="440">
        <f t="shared" ref="J81:W81" si="42">J82+J93</f>
        <v>4942.0419999999995</v>
      </c>
      <c r="K81" s="440">
        <f t="shared" si="42"/>
        <v>0</v>
      </c>
      <c r="L81" s="440">
        <f t="shared" si="42"/>
        <v>0</v>
      </c>
      <c r="M81" s="440">
        <f t="shared" si="42"/>
        <v>0</v>
      </c>
      <c r="N81" s="440">
        <f t="shared" si="42"/>
        <v>0</v>
      </c>
      <c r="O81" s="440">
        <f t="shared" si="42"/>
        <v>0</v>
      </c>
      <c r="P81" s="440">
        <f t="shared" si="42"/>
        <v>0</v>
      </c>
      <c r="Q81" s="440">
        <f t="shared" si="42"/>
        <v>4410.2550000000001</v>
      </c>
      <c r="R81" s="440">
        <f t="shared" si="42"/>
        <v>1700</v>
      </c>
      <c r="S81" s="440">
        <f t="shared" si="42"/>
        <v>2710.2550000000001</v>
      </c>
      <c r="T81" s="440">
        <f t="shared" si="42"/>
        <v>0</v>
      </c>
      <c r="U81" s="440">
        <f t="shared" si="42"/>
        <v>1409.05</v>
      </c>
      <c r="V81" s="440">
        <f t="shared" si="42"/>
        <v>1409.05</v>
      </c>
      <c r="W81" s="440">
        <f t="shared" si="42"/>
        <v>0</v>
      </c>
      <c r="X81" s="441">
        <f t="shared" si="20"/>
        <v>0.31949399751261548</v>
      </c>
      <c r="Y81" s="440">
        <f>Y82+Y94</f>
        <v>34.988100000000003</v>
      </c>
      <c r="Z81" s="440">
        <f>Z82+Z94</f>
        <v>0</v>
      </c>
      <c r="AA81" s="440">
        <f>AA82+AA94</f>
        <v>34.988100000000003</v>
      </c>
      <c r="AB81" s="441">
        <f t="shared" si="35"/>
        <v>7.933350792641243E-3</v>
      </c>
      <c r="AC81" s="440">
        <f>AC82+AC94</f>
        <v>2675.2669000000005</v>
      </c>
      <c r="AD81" s="440">
        <f>AD82+AD93</f>
        <v>4410.2550000000001</v>
      </c>
      <c r="AE81" s="440">
        <f>AE82+AE93</f>
        <v>4410.2550000000001</v>
      </c>
      <c r="AF81" s="440">
        <f>AF82+AF93</f>
        <v>0</v>
      </c>
      <c r="AG81" s="331">
        <f t="shared" si="39"/>
        <v>1</v>
      </c>
      <c r="AH81" s="440"/>
      <c r="AI81" s="442"/>
    </row>
    <row r="82" spans="1:38" s="372" customFormat="1">
      <c r="A82" s="366" t="s">
        <v>39</v>
      </c>
      <c r="B82" s="367" t="s">
        <v>523</v>
      </c>
      <c r="C82" s="344"/>
      <c r="D82" s="368"/>
      <c r="E82" s="344"/>
      <c r="F82" s="346"/>
      <c r="G82" s="319"/>
      <c r="H82" s="347"/>
      <c r="I82" s="369">
        <f>SUM(I83:I86)</f>
        <v>4942.0419999999995</v>
      </c>
      <c r="J82" s="369">
        <f t="shared" ref="J82:W82" si="43">SUM(J83:J86)</f>
        <v>4942.0419999999995</v>
      </c>
      <c r="K82" s="369">
        <f t="shared" si="43"/>
        <v>0</v>
      </c>
      <c r="L82" s="369">
        <f t="shared" si="43"/>
        <v>0</v>
      </c>
      <c r="M82" s="369">
        <f t="shared" si="43"/>
        <v>0</v>
      </c>
      <c r="N82" s="369">
        <f t="shared" si="43"/>
        <v>0</v>
      </c>
      <c r="O82" s="369">
        <f t="shared" si="43"/>
        <v>0</v>
      </c>
      <c r="P82" s="369">
        <f t="shared" si="43"/>
        <v>0</v>
      </c>
      <c r="Q82" s="369">
        <f t="shared" si="43"/>
        <v>2710.2550000000001</v>
      </c>
      <c r="R82" s="369">
        <f t="shared" si="43"/>
        <v>0</v>
      </c>
      <c r="S82" s="369">
        <f>SUM(S83:S86)</f>
        <v>2710.2550000000001</v>
      </c>
      <c r="T82" s="369">
        <f t="shared" si="43"/>
        <v>0</v>
      </c>
      <c r="U82" s="369">
        <f t="shared" si="43"/>
        <v>1409.05</v>
      </c>
      <c r="V82" s="369">
        <f t="shared" si="43"/>
        <v>1409.05</v>
      </c>
      <c r="W82" s="369">
        <f t="shared" si="43"/>
        <v>0</v>
      </c>
      <c r="X82" s="331">
        <f t="shared" si="20"/>
        <v>0.5198957293686387</v>
      </c>
      <c r="Y82" s="369">
        <f>SUM(Y83:Y86)</f>
        <v>34.988100000000003</v>
      </c>
      <c r="Z82" s="369">
        <f>SUM(Z83:Z86)</f>
        <v>0</v>
      </c>
      <c r="AA82" s="369">
        <f>SUM(AA83:AA86)</f>
        <v>34.988100000000003</v>
      </c>
      <c r="AB82" s="331">
        <f t="shared" si="35"/>
        <v>1.2909523273640304E-2</v>
      </c>
      <c r="AC82" s="369">
        <f>SUM(AC83:AC86)</f>
        <v>2675.2669000000005</v>
      </c>
      <c r="AD82" s="369">
        <f>SUM(AD83:AD86)</f>
        <v>2710.2550000000001</v>
      </c>
      <c r="AE82" s="369">
        <f>SUM(AE83:AE86)</f>
        <v>2710.2550000000001</v>
      </c>
      <c r="AF82" s="369">
        <f>SUM(AF83:AF86)</f>
        <v>0</v>
      </c>
      <c r="AG82" s="331">
        <f t="shared" si="39"/>
        <v>1</v>
      </c>
      <c r="AH82" s="369"/>
    </row>
    <row r="83" spans="1:38" s="364" customFormat="1" ht="33">
      <c r="A83" s="373">
        <v>1</v>
      </c>
      <c r="B83" s="417" t="s">
        <v>632</v>
      </c>
      <c r="C83" s="394" t="s">
        <v>633</v>
      </c>
      <c r="D83" s="377" t="s">
        <v>530</v>
      </c>
      <c r="E83" s="393" t="s">
        <v>593</v>
      </c>
      <c r="F83" s="299"/>
      <c r="G83" s="394"/>
      <c r="H83" s="358"/>
      <c r="I83" s="379">
        <f>J83</f>
        <v>0</v>
      </c>
      <c r="J83" s="419"/>
      <c r="K83" s="444"/>
      <c r="L83" s="444"/>
      <c r="M83" s="444"/>
      <c r="N83" s="359"/>
      <c r="O83" s="380"/>
      <c r="P83" s="445"/>
      <c r="Q83" s="359">
        <f>SUM(R83:S83)</f>
        <v>1092.3900000000001</v>
      </c>
      <c r="R83" s="446"/>
      <c r="S83" s="445">
        <v>1092.3900000000001</v>
      </c>
      <c r="T83" s="445"/>
      <c r="U83" s="447">
        <f>SUM(V83:W83)</f>
        <v>292.39</v>
      </c>
      <c r="V83" s="446">
        <v>292.39</v>
      </c>
      <c r="W83" s="448"/>
      <c r="X83" s="361">
        <f t="shared" si="20"/>
        <v>0.26766081710744327</v>
      </c>
      <c r="Y83" s="359">
        <f>SUM(Z83:AA83)</f>
        <v>34.988100000000003</v>
      </c>
      <c r="Z83" s="446"/>
      <c r="AA83" s="446">
        <v>34.988100000000003</v>
      </c>
      <c r="AB83" s="361">
        <f t="shared" si="35"/>
        <v>3.2028945706203828E-2</v>
      </c>
      <c r="AC83" s="362">
        <f t="shared" ref="AC83:AC92" si="44">Q83-Y83</f>
        <v>1057.4019000000001</v>
      </c>
      <c r="AD83" s="445">
        <f>SUM(AE83:AF83)</f>
        <v>1092.3900000000001</v>
      </c>
      <c r="AE83" s="445">
        <f>Q83</f>
        <v>1092.3900000000001</v>
      </c>
      <c r="AF83" s="448"/>
      <c r="AG83" s="361">
        <f t="shared" si="39"/>
        <v>1</v>
      </c>
      <c r="AH83" s="445"/>
      <c r="AI83" s="449"/>
    </row>
    <row r="84" spans="1:38" ht="42">
      <c r="A84" s="383">
        <v>2</v>
      </c>
      <c r="B84" s="415" t="s">
        <v>634</v>
      </c>
      <c r="C84" s="398">
        <v>7707496</v>
      </c>
      <c r="D84" s="324"/>
      <c r="E84" s="324" t="s">
        <v>391</v>
      </c>
      <c r="F84" s="399"/>
      <c r="G84" s="398">
        <v>2018</v>
      </c>
      <c r="H84" s="399" t="s">
        <v>635</v>
      </c>
      <c r="I84" s="450">
        <f>J84</f>
        <v>2197.855</v>
      </c>
      <c r="J84" s="408">
        <v>2197.855</v>
      </c>
      <c r="K84" s="451"/>
      <c r="L84" s="451"/>
      <c r="M84" s="451"/>
      <c r="N84" s="400"/>
      <c r="O84" s="401"/>
      <c r="P84" s="452"/>
      <c r="Q84" s="453">
        <f>SUM(R84:S84)</f>
        <v>33.65</v>
      </c>
      <c r="R84" s="450">
        <v>0</v>
      </c>
      <c r="S84" s="454">
        <v>33.65</v>
      </c>
      <c r="T84" s="450"/>
      <c r="U84" s="400">
        <f>SUM(V84:W84)</f>
        <v>33.65</v>
      </c>
      <c r="V84" s="450">
        <v>33.65</v>
      </c>
      <c r="W84" s="452"/>
      <c r="X84" s="402">
        <f>U84/Q84</f>
        <v>1</v>
      </c>
      <c r="Y84" s="400">
        <f>SUM(Z84:AA84)</f>
        <v>0</v>
      </c>
      <c r="Z84" s="450">
        <f>R84</f>
        <v>0</v>
      </c>
      <c r="AA84" s="452"/>
      <c r="AB84" s="402">
        <f t="shared" si="35"/>
        <v>0</v>
      </c>
      <c r="AC84" s="403">
        <f t="shared" si="44"/>
        <v>33.65</v>
      </c>
      <c r="AD84" s="400">
        <f>SUM(AE84:AF84)</f>
        <v>33.65</v>
      </c>
      <c r="AE84" s="445">
        <f>Q84</f>
        <v>33.65</v>
      </c>
      <c r="AF84" s="452"/>
      <c r="AG84" s="361">
        <f t="shared" si="39"/>
        <v>1</v>
      </c>
      <c r="AH84" s="452"/>
    </row>
    <row r="85" spans="1:38" s="350" customFormat="1" ht="42">
      <c r="A85" s="383">
        <v>3</v>
      </c>
      <c r="B85" s="455" t="s">
        <v>636</v>
      </c>
      <c r="C85" s="456">
        <v>7700359</v>
      </c>
      <c r="D85" s="349" t="s">
        <v>550</v>
      </c>
      <c r="E85" s="457" t="s">
        <v>589</v>
      </c>
      <c r="F85" s="399"/>
      <c r="G85" s="406">
        <v>2018</v>
      </c>
      <c r="H85" s="406" t="s">
        <v>637</v>
      </c>
      <c r="I85" s="400">
        <f>SUM(J85:N85)</f>
        <v>2744.1869999999999</v>
      </c>
      <c r="J85" s="400">
        <v>2744.1869999999999</v>
      </c>
      <c r="K85" s="458"/>
      <c r="L85" s="458"/>
      <c r="M85" s="458"/>
      <c r="N85" s="450"/>
      <c r="O85" s="400"/>
      <c r="P85" s="400"/>
      <c r="Q85" s="400">
        <f>SUM(R85:S85)</f>
        <v>267.41000000000003</v>
      </c>
      <c r="R85" s="400"/>
      <c r="S85" s="400">
        <v>267.41000000000003</v>
      </c>
      <c r="T85" s="400"/>
      <c r="U85" s="400">
        <f>V85</f>
        <v>0</v>
      </c>
      <c r="V85" s="400"/>
      <c r="W85" s="400"/>
      <c r="X85" s="402">
        <f t="shared" si="20"/>
        <v>0</v>
      </c>
      <c r="Y85" s="400">
        <f>Z85</f>
        <v>0</v>
      </c>
      <c r="Z85" s="400">
        <f>R85</f>
        <v>0</v>
      </c>
      <c r="AA85" s="400"/>
      <c r="AB85" s="402">
        <f t="shared" si="35"/>
        <v>0</v>
      </c>
      <c r="AC85" s="403">
        <f t="shared" si="44"/>
        <v>267.41000000000003</v>
      </c>
      <c r="AD85" s="400">
        <f>AE85</f>
        <v>267.41000000000003</v>
      </c>
      <c r="AE85" s="445">
        <f>Q85</f>
        <v>267.41000000000003</v>
      </c>
      <c r="AF85" s="400"/>
      <c r="AG85" s="361">
        <f t="shared" si="39"/>
        <v>1</v>
      </c>
      <c r="AH85" s="403"/>
      <c r="AI85" s="459"/>
      <c r="AJ85" s="401"/>
      <c r="AK85" s="371">
        <f>U96+U83</f>
        <v>292.39</v>
      </c>
      <c r="AL85" s="351"/>
    </row>
    <row r="86" spans="1:38" s="350" customFormat="1" ht="33">
      <c r="A86" s="383">
        <v>4</v>
      </c>
      <c r="B86" s="415" t="s">
        <v>638</v>
      </c>
      <c r="C86" s="398" t="s">
        <v>633</v>
      </c>
      <c r="D86" s="349" t="s">
        <v>550</v>
      </c>
      <c r="E86" s="457" t="s">
        <v>589</v>
      </c>
      <c r="F86" s="460"/>
      <c r="G86" s="398"/>
      <c r="H86" s="399"/>
      <c r="I86" s="450">
        <f>J86</f>
        <v>0</v>
      </c>
      <c r="J86" s="408"/>
      <c r="K86" s="451"/>
      <c r="L86" s="451"/>
      <c r="M86" s="451"/>
      <c r="N86" s="400"/>
      <c r="O86" s="401"/>
      <c r="P86" s="452"/>
      <c r="Q86" s="400">
        <f>SUM(R86:S86)</f>
        <v>1316.8050000000001</v>
      </c>
      <c r="R86" s="461"/>
      <c r="S86" s="452">
        <v>1316.8050000000001</v>
      </c>
      <c r="T86" s="452"/>
      <c r="U86" s="453">
        <f>SUM(V86:W86)</f>
        <v>1083.01</v>
      </c>
      <c r="V86" s="452">
        <v>1083.01</v>
      </c>
      <c r="W86" s="452"/>
      <c r="X86" s="402">
        <f t="shared" si="20"/>
        <v>0.82245283090510735</v>
      </c>
      <c r="Y86" s="400">
        <f>SUM(Z86:AA86)</f>
        <v>0</v>
      </c>
      <c r="Z86" s="452"/>
      <c r="AA86" s="461">
        <f>R86</f>
        <v>0</v>
      </c>
      <c r="AB86" s="402">
        <f t="shared" si="35"/>
        <v>0</v>
      </c>
      <c r="AC86" s="403">
        <f t="shared" si="44"/>
        <v>1316.8050000000001</v>
      </c>
      <c r="AD86" s="453">
        <f>SUM(AE86:AF86)</f>
        <v>1316.8050000000001</v>
      </c>
      <c r="AE86" s="445">
        <f>Q86</f>
        <v>1316.8050000000001</v>
      </c>
      <c r="AF86" s="452"/>
      <c r="AG86" s="361">
        <f t="shared" si="39"/>
        <v>1</v>
      </c>
      <c r="AH86" s="452"/>
    </row>
    <row r="87" spans="1:38" s="350" customFormat="1" ht="42" hidden="1">
      <c r="A87" s="383">
        <v>5</v>
      </c>
      <c r="B87" s="415" t="s">
        <v>639</v>
      </c>
      <c r="C87" s="398" t="s">
        <v>640</v>
      </c>
      <c r="D87" s="429" t="s">
        <v>550</v>
      </c>
      <c r="E87" s="457" t="s">
        <v>589</v>
      </c>
      <c r="F87" s="460"/>
      <c r="G87" s="398"/>
      <c r="H87" s="399" t="s">
        <v>641</v>
      </c>
      <c r="I87" s="450">
        <f>J87</f>
        <v>518.75</v>
      </c>
      <c r="J87" s="408">
        <v>518.75</v>
      </c>
      <c r="K87" s="451"/>
      <c r="L87" s="451"/>
      <c r="M87" s="451"/>
      <c r="N87" s="400"/>
      <c r="O87" s="401"/>
      <c r="P87" s="452"/>
      <c r="Q87" s="400">
        <f>SUM(R87:S87)</f>
        <v>101.63</v>
      </c>
      <c r="R87" s="461">
        <v>101.63</v>
      </c>
      <c r="S87" s="452"/>
      <c r="T87" s="452"/>
      <c r="U87" s="462">
        <f>SUM(V87:W87)</f>
        <v>101.63</v>
      </c>
      <c r="V87" s="452">
        <v>101.63</v>
      </c>
      <c r="W87" s="452"/>
      <c r="X87" s="402">
        <f t="shared" si="20"/>
        <v>1</v>
      </c>
      <c r="Y87" s="400">
        <f>SUM(Z87:AA87)</f>
        <v>101.63</v>
      </c>
      <c r="Z87" s="452"/>
      <c r="AA87" s="461">
        <f>R87</f>
        <v>101.63</v>
      </c>
      <c r="AB87" s="402">
        <f t="shared" si="35"/>
        <v>1</v>
      </c>
      <c r="AC87" s="403">
        <f t="shared" si="44"/>
        <v>0</v>
      </c>
      <c r="AD87" s="462">
        <f>SUM(AE87:AF87)</f>
        <v>101.63</v>
      </c>
      <c r="AE87" s="445">
        <f>Q87</f>
        <v>101.63</v>
      </c>
      <c r="AF87" s="452"/>
      <c r="AG87" s="361">
        <f t="shared" si="39"/>
        <v>1</v>
      </c>
      <c r="AH87" s="452"/>
    </row>
    <row r="88" spans="1:38" s="372" customFormat="1" ht="42" hidden="1">
      <c r="A88" s="383">
        <v>6</v>
      </c>
      <c r="B88" s="325" t="s">
        <v>642</v>
      </c>
      <c r="C88" s="324">
        <v>7674134</v>
      </c>
      <c r="D88" s="428"/>
      <c r="E88" s="399" t="s">
        <v>596</v>
      </c>
      <c r="F88" s="429"/>
      <c r="G88" s="399"/>
      <c r="H88" s="399" t="s">
        <v>643</v>
      </c>
      <c r="I88" s="430">
        <v>460</v>
      </c>
      <c r="J88" s="430">
        <v>402</v>
      </c>
      <c r="K88" s="430"/>
      <c r="L88" s="430"/>
      <c r="M88" s="430"/>
      <c r="N88" s="430">
        <v>230</v>
      </c>
      <c r="O88" s="430"/>
      <c r="P88" s="430"/>
      <c r="Q88" s="430">
        <f>R88</f>
        <v>24.623000000000001</v>
      </c>
      <c r="R88" s="430">
        <v>24.623000000000001</v>
      </c>
      <c r="S88" s="430"/>
      <c r="T88" s="430"/>
      <c r="U88" s="430">
        <f>SUM(V88:W88)</f>
        <v>0</v>
      </c>
      <c r="V88" s="430">
        <v>0</v>
      </c>
      <c r="W88" s="430"/>
      <c r="X88" s="402">
        <f t="shared" si="20"/>
        <v>0</v>
      </c>
      <c r="Y88" s="400">
        <f>SUM(Z88:AA88)</f>
        <v>24.623000000000001</v>
      </c>
      <c r="Z88" s="430">
        <f>R88</f>
        <v>24.623000000000001</v>
      </c>
      <c r="AA88" s="430"/>
      <c r="AB88" s="402">
        <f t="shared" si="35"/>
        <v>1</v>
      </c>
      <c r="AC88" s="403">
        <f t="shared" si="44"/>
        <v>0</v>
      </c>
      <c r="AD88" s="430">
        <f>SUM(AE88:AF88)</f>
        <v>0</v>
      </c>
      <c r="AE88" s="430">
        <v>0</v>
      </c>
      <c r="AF88" s="430"/>
      <c r="AG88" s="361">
        <f t="shared" si="39"/>
        <v>0</v>
      </c>
      <c r="AH88" s="430"/>
      <c r="AI88" s="371"/>
      <c r="AJ88" s="371"/>
    </row>
    <row r="89" spans="1:38" s="364" customFormat="1" ht="46.5" hidden="1">
      <c r="A89" s="383">
        <v>7</v>
      </c>
      <c r="B89" s="392" t="s">
        <v>644</v>
      </c>
      <c r="C89" s="356">
        <v>7700693</v>
      </c>
      <c r="D89" s="356" t="s">
        <v>645</v>
      </c>
      <c r="E89" s="358" t="s">
        <v>646</v>
      </c>
      <c r="F89" s="377"/>
      <c r="G89" s="394"/>
      <c r="H89" s="358" t="s">
        <v>647</v>
      </c>
      <c r="I89" s="419">
        <v>172</v>
      </c>
      <c r="J89" s="419">
        <v>172</v>
      </c>
      <c r="K89" s="419"/>
      <c r="L89" s="419"/>
      <c r="M89" s="419"/>
      <c r="N89" s="419">
        <v>161</v>
      </c>
      <c r="O89" s="419"/>
      <c r="P89" s="419"/>
      <c r="Q89" s="463">
        <f>R89</f>
        <v>10.581</v>
      </c>
      <c r="R89" s="419">
        <v>10.581</v>
      </c>
      <c r="S89" s="419"/>
      <c r="T89" s="419"/>
      <c r="U89" s="463">
        <f>SUM(V89:W89)</f>
        <v>0</v>
      </c>
      <c r="V89" s="419">
        <v>0</v>
      </c>
      <c r="W89" s="419"/>
      <c r="X89" s="361">
        <f t="shared" si="20"/>
        <v>0</v>
      </c>
      <c r="Y89" s="359">
        <f>SUM(Z89:AA89)</f>
        <v>10.581</v>
      </c>
      <c r="Z89" s="419">
        <f>R89</f>
        <v>10.581</v>
      </c>
      <c r="AA89" s="419"/>
      <c r="AB89" s="361">
        <f t="shared" si="35"/>
        <v>1</v>
      </c>
      <c r="AC89" s="362">
        <f t="shared" si="44"/>
        <v>0</v>
      </c>
      <c r="AD89" s="463">
        <f>SUM(AE89:AF89)</f>
        <v>0</v>
      </c>
      <c r="AE89" s="419">
        <v>0</v>
      </c>
      <c r="AF89" s="419"/>
      <c r="AG89" s="361">
        <f t="shared" si="39"/>
        <v>0</v>
      </c>
      <c r="AH89" s="357"/>
    </row>
    <row r="90" spans="1:38" s="364" customFormat="1" ht="49.5" hidden="1">
      <c r="A90" s="383">
        <v>8</v>
      </c>
      <c r="B90" s="464" t="s">
        <v>648</v>
      </c>
      <c r="C90" s="465">
        <v>7700708</v>
      </c>
      <c r="D90" s="357" t="s">
        <v>649</v>
      </c>
      <c r="E90" s="376" t="s">
        <v>650</v>
      </c>
      <c r="F90" s="358"/>
      <c r="G90" s="378">
        <v>2018</v>
      </c>
      <c r="H90" s="378" t="s">
        <v>651</v>
      </c>
      <c r="I90" s="359">
        <f>SUM(J90:N90)</f>
        <v>5111</v>
      </c>
      <c r="J90" s="359">
        <v>2841</v>
      </c>
      <c r="K90" s="466"/>
      <c r="L90" s="466"/>
      <c r="M90" s="466"/>
      <c r="N90" s="379">
        <v>2270</v>
      </c>
      <c r="O90" s="359"/>
      <c r="P90" s="359"/>
      <c r="Q90" s="379">
        <f>R90</f>
        <v>3.0230000000000001</v>
      </c>
      <c r="R90" s="359">
        <v>3.0230000000000001</v>
      </c>
      <c r="S90" s="359"/>
      <c r="T90" s="359"/>
      <c r="U90" s="359">
        <f>V90</f>
        <v>0</v>
      </c>
      <c r="V90" s="359">
        <v>0</v>
      </c>
      <c r="W90" s="359"/>
      <c r="X90" s="361">
        <f t="shared" si="20"/>
        <v>0</v>
      </c>
      <c r="Y90" s="359">
        <f>Z90</f>
        <v>3.0230000000000001</v>
      </c>
      <c r="Z90" s="359">
        <f>R90</f>
        <v>3.0230000000000001</v>
      </c>
      <c r="AA90" s="359"/>
      <c r="AB90" s="361">
        <f t="shared" si="35"/>
        <v>1</v>
      </c>
      <c r="AC90" s="362">
        <f t="shared" si="44"/>
        <v>0</v>
      </c>
      <c r="AD90" s="359">
        <f>AE90</f>
        <v>0</v>
      </c>
      <c r="AE90" s="359">
        <v>0</v>
      </c>
      <c r="AF90" s="359"/>
      <c r="AG90" s="361">
        <f t="shared" si="39"/>
        <v>0</v>
      </c>
      <c r="AH90" s="362"/>
      <c r="AI90" s="381"/>
      <c r="AJ90" s="380"/>
      <c r="AK90" s="467"/>
      <c r="AL90" s="363"/>
    </row>
    <row r="91" spans="1:38" s="364" customFormat="1" ht="42" hidden="1">
      <c r="A91" s="383">
        <v>9</v>
      </c>
      <c r="B91" s="392" t="s">
        <v>652</v>
      </c>
      <c r="C91" s="356">
        <v>7703537</v>
      </c>
      <c r="D91" s="356" t="s">
        <v>545</v>
      </c>
      <c r="E91" s="358" t="s">
        <v>653</v>
      </c>
      <c r="F91" s="377"/>
      <c r="G91" s="394"/>
      <c r="H91" s="358" t="s">
        <v>654</v>
      </c>
      <c r="I91" s="419">
        <v>510</v>
      </c>
      <c r="J91" s="419">
        <v>510</v>
      </c>
      <c r="K91" s="419"/>
      <c r="L91" s="419"/>
      <c r="M91" s="419"/>
      <c r="N91" s="419">
        <v>490</v>
      </c>
      <c r="O91" s="419"/>
      <c r="P91" s="419"/>
      <c r="Q91" s="463">
        <f>R91</f>
        <v>19.91</v>
      </c>
      <c r="R91" s="419">
        <v>19.91</v>
      </c>
      <c r="S91" s="419"/>
      <c r="T91" s="419"/>
      <c r="U91" s="463">
        <f>SUM(V91:W91)</f>
        <v>0</v>
      </c>
      <c r="V91" s="419">
        <v>0</v>
      </c>
      <c r="W91" s="419"/>
      <c r="X91" s="361">
        <f t="shared" si="20"/>
        <v>0</v>
      </c>
      <c r="Y91" s="359">
        <f>SUM(Z91:AA91)</f>
        <v>19.91</v>
      </c>
      <c r="Z91" s="419">
        <f>R91</f>
        <v>19.91</v>
      </c>
      <c r="AA91" s="419"/>
      <c r="AB91" s="361">
        <f t="shared" si="35"/>
        <v>1</v>
      </c>
      <c r="AC91" s="362">
        <f t="shared" si="44"/>
        <v>0</v>
      </c>
      <c r="AD91" s="463">
        <f>SUM(AE91:AF91)</f>
        <v>0</v>
      </c>
      <c r="AE91" s="419">
        <v>0</v>
      </c>
      <c r="AF91" s="419"/>
      <c r="AG91" s="361">
        <f t="shared" si="39"/>
        <v>0</v>
      </c>
      <c r="AH91" s="357"/>
    </row>
    <row r="92" spans="1:38" s="364" customFormat="1" ht="42" hidden="1">
      <c r="A92" s="383">
        <v>10</v>
      </c>
      <c r="B92" s="392" t="s">
        <v>655</v>
      </c>
      <c r="C92" s="356">
        <v>7703538</v>
      </c>
      <c r="D92" s="356" t="s">
        <v>656</v>
      </c>
      <c r="E92" s="358" t="s">
        <v>657</v>
      </c>
      <c r="F92" s="377"/>
      <c r="G92" s="394"/>
      <c r="H92" s="358" t="s">
        <v>658</v>
      </c>
      <c r="I92" s="419">
        <v>130</v>
      </c>
      <c r="J92" s="419">
        <v>130</v>
      </c>
      <c r="K92" s="419"/>
      <c r="L92" s="419"/>
      <c r="M92" s="419"/>
      <c r="N92" s="419">
        <v>123</v>
      </c>
      <c r="O92" s="419"/>
      <c r="P92" s="419"/>
      <c r="Q92" s="463">
        <f>R92</f>
        <v>7.2389999999999999</v>
      </c>
      <c r="R92" s="419">
        <v>7.2389999999999999</v>
      </c>
      <c r="S92" s="419"/>
      <c r="T92" s="419"/>
      <c r="U92" s="463">
        <f>SUM(V92:W92)</f>
        <v>0</v>
      </c>
      <c r="V92" s="419">
        <v>0</v>
      </c>
      <c r="W92" s="419"/>
      <c r="X92" s="361">
        <f t="shared" si="20"/>
        <v>0</v>
      </c>
      <c r="Y92" s="359">
        <f>SUM(Z92:AA92)</f>
        <v>7.2389999999999999</v>
      </c>
      <c r="Z92" s="419">
        <f>R92</f>
        <v>7.2389999999999999</v>
      </c>
      <c r="AA92" s="419"/>
      <c r="AB92" s="361">
        <f t="shared" si="35"/>
        <v>1</v>
      </c>
      <c r="AC92" s="362">
        <f t="shared" si="44"/>
        <v>0</v>
      </c>
      <c r="AD92" s="463">
        <f>SUM(AE92:AF92)</f>
        <v>0</v>
      </c>
      <c r="AE92" s="419">
        <v>0</v>
      </c>
      <c r="AF92" s="419"/>
      <c r="AG92" s="361">
        <f t="shared" si="39"/>
        <v>0</v>
      </c>
      <c r="AH92" s="357"/>
    </row>
    <row r="93" spans="1:38" s="372" customFormat="1" ht="33.75" customHeight="1">
      <c r="A93" s="366" t="s">
        <v>55</v>
      </c>
      <c r="B93" s="367" t="s">
        <v>659</v>
      </c>
      <c r="C93" s="344"/>
      <c r="D93" s="368"/>
      <c r="E93" s="344"/>
      <c r="F93" s="346"/>
      <c r="G93" s="319"/>
      <c r="H93" s="347"/>
      <c r="I93" s="369">
        <f t="shared" ref="I93:Q93" si="45">SUM(I94:I100)</f>
        <v>0</v>
      </c>
      <c r="J93" s="369">
        <f t="shared" si="45"/>
        <v>0</v>
      </c>
      <c r="K93" s="369">
        <f t="shared" si="45"/>
        <v>0</v>
      </c>
      <c r="L93" s="369">
        <f t="shared" si="45"/>
        <v>0</v>
      </c>
      <c r="M93" s="369">
        <f t="shared" si="45"/>
        <v>0</v>
      </c>
      <c r="N93" s="369">
        <f t="shared" si="45"/>
        <v>0</v>
      </c>
      <c r="O93" s="369">
        <f t="shared" si="45"/>
        <v>0</v>
      </c>
      <c r="P93" s="369">
        <f t="shared" si="45"/>
        <v>0</v>
      </c>
      <c r="Q93" s="369">
        <f t="shared" si="45"/>
        <v>1700</v>
      </c>
      <c r="R93" s="369">
        <f t="shared" ref="R93:W93" si="46">SUM(R94:R100)</f>
        <v>1700</v>
      </c>
      <c r="S93" s="369">
        <f t="shared" si="46"/>
        <v>0</v>
      </c>
      <c r="T93" s="369">
        <f t="shared" si="46"/>
        <v>0</v>
      </c>
      <c r="U93" s="369">
        <f t="shared" si="46"/>
        <v>0</v>
      </c>
      <c r="V93" s="369">
        <f t="shared" si="46"/>
        <v>0</v>
      </c>
      <c r="W93" s="369">
        <f t="shared" si="46"/>
        <v>0</v>
      </c>
      <c r="X93" s="331">
        <f t="shared" si="20"/>
        <v>0</v>
      </c>
      <c r="Y93" s="369">
        <f t="shared" ref="Y93:AA100" si="47">SUM(Y94:Y97)</f>
        <v>0</v>
      </c>
      <c r="Z93" s="369">
        <f t="shared" si="47"/>
        <v>0</v>
      </c>
      <c r="AA93" s="369">
        <f t="shared" si="47"/>
        <v>0</v>
      </c>
      <c r="AB93" s="331">
        <f t="shared" si="35"/>
        <v>0</v>
      </c>
      <c r="AC93" s="369">
        <f>SUM(AC94:AC97)</f>
        <v>0</v>
      </c>
      <c r="AD93" s="369">
        <f>SUM(AD94:AD100)</f>
        <v>1700</v>
      </c>
      <c r="AE93" s="369">
        <f>SUM(AE94:AE100)</f>
        <v>1700</v>
      </c>
      <c r="AF93" s="369">
        <f>SUM(AF94:AF100)</f>
        <v>0</v>
      </c>
      <c r="AG93" s="331">
        <f t="shared" si="39"/>
        <v>1</v>
      </c>
      <c r="AH93" s="369"/>
    </row>
    <row r="94" spans="1:38" ht="33">
      <c r="A94" s="383">
        <v>1</v>
      </c>
      <c r="B94" s="455" t="s">
        <v>593</v>
      </c>
      <c r="C94" s="344"/>
      <c r="D94" s="429" t="s">
        <v>530</v>
      </c>
      <c r="E94" s="457" t="s">
        <v>593</v>
      </c>
      <c r="F94" s="346"/>
      <c r="G94" s="319"/>
      <c r="H94" s="347"/>
      <c r="I94" s="369">
        <f t="shared" ref="I94:I100" si="48">SUM(I95:I98)</f>
        <v>0</v>
      </c>
      <c r="J94" s="369">
        <f t="shared" ref="J94:W100" si="49">SUM(J95:J98)</f>
        <v>0</v>
      </c>
      <c r="K94" s="369">
        <f t="shared" si="49"/>
        <v>0</v>
      </c>
      <c r="L94" s="369">
        <f t="shared" si="49"/>
        <v>0</v>
      </c>
      <c r="M94" s="369">
        <f t="shared" si="49"/>
        <v>0</v>
      </c>
      <c r="N94" s="369">
        <f t="shared" si="49"/>
        <v>0</v>
      </c>
      <c r="O94" s="369">
        <f t="shared" si="49"/>
        <v>0</v>
      </c>
      <c r="P94" s="369">
        <f t="shared" si="49"/>
        <v>0</v>
      </c>
      <c r="Q94" s="400">
        <f>SUM(R94:S94)</f>
        <v>252.59200000000001</v>
      </c>
      <c r="R94" s="400">
        <v>252.59200000000001</v>
      </c>
      <c r="S94" s="369">
        <f t="shared" si="49"/>
        <v>0</v>
      </c>
      <c r="T94" s="369">
        <f t="shared" si="49"/>
        <v>0</v>
      </c>
      <c r="U94" s="369">
        <f t="shared" si="49"/>
        <v>0</v>
      </c>
      <c r="V94" s="369">
        <f t="shared" si="49"/>
        <v>0</v>
      </c>
      <c r="W94" s="369">
        <f t="shared" si="49"/>
        <v>0</v>
      </c>
      <c r="X94" s="402">
        <f t="shared" si="20"/>
        <v>0</v>
      </c>
      <c r="Y94" s="369">
        <f t="shared" si="47"/>
        <v>0</v>
      </c>
      <c r="Z94" s="369">
        <f t="shared" si="47"/>
        <v>0</v>
      </c>
      <c r="AA94" s="369">
        <f t="shared" si="47"/>
        <v>0</v>
      </c>
      <c r="AB94" s="331">
        <f t="shared" si="35"/>
        <v>0</v>
      </c>
      <c r="AC94" s="369">
        <f t="shared" ref="AC94:AF100" si="50">SUM(AC95:AC98)</f>
        <v>0</v>
      </c>
      <c r="AD94" s="400">
        <f>AE94+AF94</f>
        <v>252.59200000000001</v>
      </c>
      <c r="AE94" s="400">
        <f>Q94</f>
        <v>252.59200000000001</v>
      </c>
      <c r="AF94" s="369">
        <f t="shared" si="50"/>
        <v>0</v>
      </c>
      <c r="AG94" s="361">
        <f t="shared" si="39"/>
        <v>1</v>
      </c>
      <c r="AH94" s="369"/>
    </row>
    <row r="95" spans="1:38" ht="33">
      <c r="A95" s="383">
        <v>2</v>
      </c>
      <c r="B95" s="455" t="s">
        <v>660</v>
      </c>
      <c r="C95" s="344"/>
      <c r="D95" s="429" t="s">
        <v>661</v>
      </c>
      <c r="E95" s="457" t="s">
        <v>660</v>
      </c>
      <c r="F95" s="346"/>
      <c r="G95" s="319"/>
      <c r="H95" s="347"/>
      <c r="I95" s="369">
        <f t="shared" si="48"/>
        <v>0</v>
      </c>
      <c r="J95" s="369">
        <f t="shared" si="49"/>
        <v>0</v>
      </c>
      <c r="K95" s="369">
        <f t="shared" si="49"/>
        <v>0</v>
      </c>
      <c r="L95" s="369">
        <f t="shared" si="49"/>
        <v>0</v>
      </c>
      <c r="M95" s="369">
        <f t="shared" si="49"/>
        <v>0</v>
      </c>
      <c r="N95" s="369">
        <f t="shared" si="49"/>
        <v>0</v>
      </c>
      <c r="O95" s="369">
        <f t="shared" si="49"/>
        <v>0</v>
      </c>
      <c r="P95" s="369">
        <f t="shared" si="49"/>
        <v>0</v>
      </c>
      <c r="Q95" s="400">
        <f t="shared" ref="Q95:Q100" si="51">SUM(R95:S95)</f>
        <v>210.755</v>
      </c>
      <c r="R95" s="400">
        <v>210.755</v>
      </c>
      <c r="S95" s="369">
        <f t="shared" si="49"/>
        <v>0</v>
      </c>
      <c r="T95" s="369">
        <f t="shared" si="49"/>
        <v>0</v>
      </c>
      <c r="U95" s="369">
        <f t="shared" si="49"/>
        <v>0</v>
      </c>
      <c r="V95" s="369">
        <f t="shared" si="49"/>
        <v>0</v>
      </c>
      <c r="W95" s="369">
        <f t="shared" si="49"/>
        <v>0</v>
      </c>
      <c r="X95" s="402">
        <f t="shared" si="20"/>
        <v>0</v>
      </c>
      <c r="Y95" s="369">
        <f t="shared" si="47"/>
        <v>0</v>
      </c>
      <c r="Z95" s="369">
        <f t="shared" si="47"/>
        <v>0</v>
      </c>
      <c r="AA95" s="369">
        <f t="shared" si="47"/>
        <v>0</v>
      </c>
      <c r="AB95" s="331">
        <f t="shared" si="35"/>
        <v>0</v>
      </c>
      <c r="AC95" s="369">
        <f t="shared" si="50"/>
        <v>0</v>
      </c>
      <c r="AD95" s="400">
        <f t="shared" ref="AD95:AD100" si="52">AE95+AF95</f>
        <v>210.755</v>
      </c>
      <c r="AE95" s="400">
        <f t="shared" ref="AE95:AE100" si="53">Q95</f>
        <v>210.755</v>
      </c>
      <c r="AF95" s="369">
        <f t="shared" si="50"/>
        <v>0</v>
      </c>
      <c r="AG95" s="361">
        <f t="shared" si="39"/>
        <v>1</v>
      </c>
      <c r="AH95" s="369"/>
    </row>
    <row r="96" spans="1:38" ht="33">
      <c r="A96" s="383">
        <v>3</v>
      </c>
      <c r="B96" s="455" t="s">
        <v>662</v>
      </c>
      <c r="C96" s="344"/>
      <c r="D96" s="429" t="s">
        <v>663</v>
      </c>
      <c r="E96" s="457" t="s">
        <v>662</v>
      </c>
      <c r="F96" s="346"/>
      <c r="G96" s="319"/>
      <c r="H96" s="347"/>
      <c r="I96" s="369">
        <f t="shared" si="48"/>
        <v>0</v>
      </c>
      <c r="J96" s="369">
        <f t="shared" si="49"/>
        <v>0</v>
      </c>
      <c r="K96" s="369">
        <f t="shared" si="49"/>
        <v>0</v>
      </c>
      <c r="L96" s="369">
        <f t="shared" si="49"/>
        <v>0</v>
      </c>
      <c r="M96" s="369">
        <f t="shared" si="49"/>
        <v>0</v>
      </c>
      <c r="N96" s="369">
        <f t="shared" si="49"/>
        <v>0</v>
      </c>
      <c r="O96" s="369">
        <f t="shared" si="49"/>
        <v>0</v>
      </c>
      <c r="P96" s="369">
        <f t="shared" si="49"/>
        <v>0</v>
      </c>
      <c r="Q96" s="400">
        <f t="shared" si="51"/>
        <v>477.71100000000001</v>
      </c>
      <c r="R96" s="400">
        <v>477.71100000000001</v>
      </c>
      <c r="S96" s="369">
        <f t="shared" si="49"/>
        <v>0</v>
      </c>
      <c r="T96" s="369">
        <f t="shared" si="49"/>
        <v>0</v>
      </c>
      <c r="U96" s="369">
        <f t="shared" si="49"/>
        <v>0</v>
      </c>
      <c r="V96" s="369">
        <f t="shared" si="49"/>
        <v>0</v>
      </c>
      <c r="W96" s="369">
        <f t="shared" si="49"/>
        <v>0</v>
      </c>
      <c r="X96" s="402">
        <f t="shared" si="20"/>
        <v>0</v>
      </c>
      <c r="Y96" s="369">
        <f t="shared" si="47"/>
        <v>0</v>
      </c>
      <c r="Z96" s="369">
        <f t="shared" si="47"/>
        <v>0</v>
      </c>
      <c r="AA96" s="369">
        <f t="shared" si="47"/>
        <v>0</v>
      </c>
      <c r="AB96" s="331">
        <f t="shared" si="35"/>
        <v>0</v>
      </c>
      <c r="AC96" s="369">
        <f t="shared" si="50"/>
        <v>0</v>
      </c>
      <c r="AD96" s="400">
        <f t="shared" si="52"/>
        <v>477.71100000000001</v>
      </c>
      <c r="AE96" s="400">
        <f t="shared" si="53"/>
        <v>477.71100000000001</v>
      </c>
      <c r="AF96" s="369">
        <f t="shared" si="50"/>
        <v>0</v>
      </c>
      <c r="AG96" s="361">
        <f t="shared" si="39"/>
        <v>1</v>
      </c>
      <c r="AH96" s="369"/>
    </row>
    <row r="97" spans="1:34" ht="33">
      <c r="A97" s="383">
        <v>4</v>
      </c>
      <c r="B97" s="455" t="s">
        <v>664</v>
      </c>
      <c r="C97" s="344"/>
      <c r="D97" s="429" t="s">
        <v>518</v>
      </c>
      <c r="E97" s="457" t="s">
        <v>664</v>
      </c>
      <c r="F97" s="346"/>
      <c r="G97" s="319"/>
      <c r="H97" s="347"/>
      <c r="I97" s="369">
        <f t="shared" si="48"/>
        <v>0</v>
      </c>
      <c r="J97" s="369">
        <f t="shared" si="49"/>
        <v>0</v>
      </c>
      <c r="K97" s="369">
        <f t="shared" si="49"/>
        <v>0</v>
      </c>
      <c r="L97" s="369">
        <f t="shared" si="49"/>
        <v>0</v>
      </c>
      <c r="M97" s="369">
        <f t="shared" si="49"/>
        <v>0</v>
      </c>
      <c r="N97" s="369">
        <f t="shared" si="49"/>
        <v>0</v>
      </c>
      <c r="O97" s="369">
        <f t="shared" si="49"/>
        <v>0</v>
      </c>
      <c r="P97" s="369">
        <f t="shared" si="49"/>
        <v>0</v>
      </c>
      <c r="Q97" s="400">
        <f t="shared" si="51"/>
        <v>469.28</v>
      </c>
      <c r="R97" s="400">
        <v>469.28</v>
      </c>
      <c r="S97" s="369">
        <f t="shared" si="49"/>
        <v>0</v>
      </c>
      <c r="T97" s="369">
        <f t="shared" si="49"/>
        <v>0</v>
      </c>
      <c r="U97" s="369">
        <f t="shared" si="49"/>
        <v>0</v>
      </c>
      <c r="V97" s="369">
        <f t="shared" si="49"/>
        <v>0</v>
      </c>
      <c r="W97" s="369">
        <f t="shared" si="49"/>
        <v>0</v>
      </c>
      <c r="X97" s="402">
        <f t="shared" si="20"/>
        <v>0</v>
      </c>
      <c r="Y97" s="369">
        <f t="shared" si="47"/>
        <v>0</v>
      </c>
      <c r="Z97" s="369">
        <f t="shared" si="47"/>
        <v>0</v>
      </c>
      <c r="AA97" s="369">
        <f t="shared" si="47"/>
        <v>0</v>
      </c>
      <c r="AB97" s="331">
        <f t="shared" si="35"/>
        <v>0</v>
      </c>
      <c r="AC97" s="369">
        <f t="shared" si="50"/>
        <v>0</v>
      </c>
      <c r="AD97" s="400">
        <f t="shared" si="52"/>
        <v>469.28</v>
      </c>
      <c r="AE97" s="400">
        <f t="shared" si="53"/>
        <v>469.28</v>
      </c>
      <c r="AF97" s="369">
        <f t="shared" si="50"/>
        <v>0</v>
      </c>
      <c r="AG97" s="361">
        <f t="shared" si="39"/>
        <v>1</v>
      </c>
      <c r="AH97" s="369"/>
    </row>
    <row r="98" spans="1:34" ht="33">
      <c r="A98" s="383">
        <v>5</v>
      </c>
      <c r="B98" s="455" t="s">
        <v>665</v>
      </c>
      <c r="C98" s="344"/>
      <c r="D98" s="429" t="s">
        <v>666</v>
      </c>
      <c r="E98" s="457" t="s">
        <v>665</v>
      </c>
      <c r="F98" s="346"/>
      <c r="G98" s="319"/>
      <c r="H98" s="347"/>
      <c r="I98" s="369">
        <f t="shared" si="48"/>
        <v>0</v>
      </c>
      <c r="J98" s="369">
        <f t="shared" si="49"/>
        <v>0</v>
      </c>
      <c r="K98" s="369">
        <f t="shared" si="49"/>
        <v>0</v>
      </c>
      <c r="L98" s="369">
        <f t="shared" si="49"/>
        <v>0</v>
      </c>
      <c r="M98" s="369">
        <f t="shared" si="49"/>
        <v>0</v>
      </c>
      <c r="N98" s="369">
        <f t="shared" si="49"/>
        <v>0</v>
      </c>
      <c r="O98" s="369">
        <f t="shared" si="49"/>
        <v>0</v>
      </c>
      <c r="P98" s="369">
        <f t="shared" si="49"/>
        <v>0</v>
      </c>
      <c r="Q98" s="400">
        <f t="shared" si="51"/>
        <v>49.268999999999998</v>
      </c>
      <c r="R98" s="400">
        <v>49.268999999999998</v>
      </c>
      <c r="S98" s="369">
        <f t="shared" si="49"/>
        <v>0</v>
      </c>
      <c r="T98" s="369">
        <f t="shared" si="49"/>
        <v>0</v>
      </c>
      <c r="U98" s="369">
        <f t="shared" si="49"/>
        <v>0</v>
      </c>
      <c r="V98" s="369">
        <f t="shared" si="49"/>
        <v>0</v>
      </c>
      <c r="W98" s="369">
        <f t="shared" si="49"/>
        <v>0</v>
      </c>
      <c r="X98" s="402">
        <f t="shared" si="20"/>
        <v>0</v>
      </c>
      <c r="Y98" s="369">
        <f t="shared" si="47"/>
        <v>0</v>
      </c>
      <c r="Z98" s="369">
        <f t="shared" si="47"/>
        <v>0</v>
      </c>
      <c r="AA98" s="369">
        <f t="shared" si="47"/>
        <v>0</v>
      </c>
      <c r="AB98" s="331">
        <f t="shared" si="35"/>
        <v>0</v>
      </c>
      <c r="AC98" s="369">
        <f t="shared" si="50"/>
        <v>0</v>
      </c>
      <c r="AD98" s="400">
        <f t="shared" si="52"/>
        <v>49.268999999999998</v>
      </c>
      <c r="AE98" s="400">
        <f t="shared" si="53"/>
        <v>49.268999999999998</v>
      </c>
      <c r="AF98" s="369">
        <f t="shared" si="50"/>
        <v>0</v>
      </c>
      <c r="AG98" s="361">
        <f t="shared" si="39"/>
        <v>1</v>
      </c>
      <c r="AH98" s="369"/>
    </row>
    <row r="99" spans="1:34" ht="33">
      <c r="A99" s="383">
        <v>6</v>
      </c>
      <c r="B99" s="455" t="s">
        <v>589</v>
      </c>
      <c r="C99" s="344"/>
      <c r="D99" s="429" t="s">
        <v>550</v>
      </c>
      <c r="E99" s="457" t="s">
        <v>589</v>
      </c>
      <c r="F99" s="346"/>
      <c r="G99" s="319"/>
      <c r="H99" s="347"/>
      <c r="I99" s="369">
        <f t="shared" si="48"/>
        <v>0</v>
      </c>
      <c r="J99" s="369">
        <f t="shared" si="49"/>
        <v>0</v>
      </c>
      <c r="K99" s="369">
        <f t="shared" si="49"/>
        <v>0</v>
      </c>
      <c r="L99" s="369">
        <f t="shared" si="49"/>
        <v>0</v>
      </c>
      <c r="M99" s="369">
        <f t="shared" si="49"/>
        <v>0</v>
      </c>
      <c r="N99" s="369">
        <f t="shared" si="49"/>
        <v>0</v>
      </c>
      <c r="O99" s="369">
        <f t="shared" si="49"/>
        <v>0</v>
      </c>
      <c r="P99" s="369">
        <f t="shared" si="49"/>
        <v>0</v>
      </c>
      <c r="Q99" s="400">
        <f t="shared" si="51"/>
        <v>95.8</v>
      </c>
      <c r="R99" s="400">
        <v>95.8</v>
      </c>
      <c r="S99" s="369">
        <f t="shared" si="49"/>
        <v>0</v>
      </c>
      <c r="T99" s="369">
        <f t="shared" si="49"/>
        <v>0</v>
      </c>
      <c r="U99" s="369">
        <f t="shared" si="49"/>
        <v>0</v>
      </c>
      <c r="V99" s="369">
        <f t="shared" si="49"/>
        <v>0</v>
      </c>
      <c r="W99" s="369">
        <f t="shared" si="49"/>
        <v>0</v>
      </c>
      <c r="X99" s="402">
        <f t="shared" si="20"/>
        <v>0</v>
      </c>
      <c r="Y99" s="369">
        <f t="shared" si="47"/>
        <v>0</v>
      </c>
      <c r="Z99" s="369">
        <f t="shared" si="47"/>
        <v>0</v>
      </c>
      <c r="AA99" s="369">
        <f t="shared" si="47"/>
        <v>0</v>
      </c>
      <c r="AB99" s="331">
        <f t="shared" si="35"/>
        <v>0</v>
      </c>
      <c r="AC99" s="369">
        <f t="shared" si="50"/>
        <v>0</v>
      </c>
      <c r="AD99" s="400">
        <f t="shared" si="52"/>
        <v>95.8</v>
      </c>
      <c r="AE99" s="400">
        <f t="shared" si="53"/>
        <v>95.8</v>
      </c>
      <c r="AF99" s="369">
        <f t="shared" si="50"/>
        <v>0</v>
      </c>
      <c r="AG99" s="361">
        <f t="shared" si="39"/>
        <v>1</v>
      </c>
      <c r="AH99" s="369"/>
    </row>
    <row r="100" spans="1:34" ht="33">
      <c r="A100" s="383">
        <v>7</v>
      </c>
      <c r="B100" s="455" t="s">
        <v>591</v>
      </c>
      <c r="C100" s="344"/>
      <c r="D100" s="429" t="s">
        <v>493</v>
      </c>
      <c r="E100" s="457" t="s">
        <v>591</v>
      </c>
      <c r="F100" s="346"/>
      <c r="G100" s="319"/>
      <c r="H100" s="347"/>
      <c r="I100" s="369">
        <f t="shared" si="48"/>
        <v>0</v>
      </c>
      <c r="J100" s="369">
        <f t="shared" si="49"/>
        <v>0</v>
      </c>
      <c r="K100" s="369">
        <f t="shared" si="49"/>
        <v>0</v>
      </c>
      <c r="L100" s="369">
        <f t="shared" si="49"/>
        <v>0</v>
      </c>
      <c r="M100" s="369">
        <f t="shared" si="49"/>
        <v>0</v>
      </c>
      <c r="N100" s="369">
        <f t="shared" si="49"/>
        <v>0</v>
      </c>
      <c r="O100" s="369">
        <f t="shared" si="49"/>
        <v>0</v>
      </c>
      <c r="P100" s="369">
        <f t="shared" si="49"/>
        <v>0</v>
      </c>
      <c r="Q100" s="400">
        <f t="shared" si="51"/>
        <v>144.59299999999999</v>
      </c>
      <c r="R100" s="400">
        <v>144.59299999999999</v>
      </c>
      <c r="S100" s="369">
        <f t="shared" si="49"/>
        <v>0</v>
      </c>
      <c r="T100" s="369">
        <f t="shared" si="49"/>
        <v>0</v>
      </c>
      <c r="U100" s="369">
        <f t="shared" si="49"/>
        <v>0</v>
      </c>
      <c r="V100" s="369">
        <f t="shared" si="49"/>
        <v>0</v>
      </c>
      <c r="W100" s="369">
        <f t="shared" si="49"/>
        <v>0</v>
      </c>
      <c r="X100" s="402">
        <f t="shared" si="20"/>
        <v>0</v>
      </c>
      <c r="Y100" s="369">
        <f t="shared" si="47"/>
        <v>0</v>
      </c>
      <c r="Z100" s="369">
        <f t="shared" si="47"/>
        <v>0</v>
      </c>
      <c r="AA100" s="369">
        <f t="shared" si="47"/>
        <v>0</v>
      </c>
      <c r="AB100" s="331">
        <f t="shared" si="35"/>
        <v>0</v>
      </c>
      <c r="AC100" s="369">
        <f t="shared" si="50"/>
        <v>0</v>
      </c>
      <c r="AD100" s="400">
        <f t="shared" si="52"/>
        <v>144.59299999999999</v>
      </c>
      <c r="AE100" s="400">
        <f t="shared" si="53"/>
        <v>144.59299999999999</v>
      </c>
      <c r="AF100" s="369">
        <f t="shared" si="50"/>
        <v>0</v>
      </c>
      <c r="AG100" s="361">
        <f t="shared" si="39"/>
        <v>1</v>
      </c>
      <c r="AH100" s="369"/>
    </row>
  </sheetData>
  <mergeCells count="38">
    <mergeCell ref="B25:D25"/>
    <mergeCell ref="B26:C26"/>
    <mergeCell ref="AH6:AH8"/>
    <mergeCell ref="H7:H8"/>
    <mergeCell ref="I7:J7"/>
    <mergeCell ref="Q7:Q8"/>
    <mergeCell ref="R7:S7"/>
    <mergeCell ref="U7:U8"/>
    <mergeCell ref="V7:W7"/>
    <mergeCell ref="X7:X8"/>
    <mergeCell ref="Y7:Y8"/>
    <mergeCell ref="Z7:AA7"/>
    <mergeCell ref="Q6:S6"/>
    <mergeCell ref="T6:T8"/>
    <mergeCell ref="U6:X6"/>
    <mergeCell ref="Y6:AB6"/>
    <mergeCell ref="AC6:AC8"/>
    <mergeCell ref="AD6:AG6"/>
    <mergeCell ref="AB7:AB8"/>
    <mergeCell ref="AD7:AD8"/>
    <mergeCell ref="AE7:AF7"/>
    <mergeCell ref="AG7:AG8"/>
    <mergeCell ref="P6:P8"/>
    <mergeCell ref="A1:AH1"/>
    <mergeCell ref="A2:AH2"/>
    <mergeCell ref="A3:AH3"/>
    <mergeCell ref="A4:AH4"/>
    <mergeCell ref="U5:AH5"/>
    <mergeCell ref="A6:A8"/>
    <mergeCell ref="B6:B8"/>
    <mergeCell ref="C6:C8"/>
    <mergeCell ref="D6:D8"/>
    <mergeCell ref="E6:E8"/>
    <mergeCell ref="F6:F8"/>
    <mergeCell ref="G6:G8"/>
    <mergeCell ref="H6:J6"/>
    <mergeCell ref="K6:M6"/>
    <mergeCell ref="N6:N8"/>
  </mergeCells>
  <pageMargins left="0.51181102362204722" right="0.27559055118110237" top="0.74803149606299213" bottom="0.74803149606299213" header="0.31496062992125984" footer="0.31496062992125984"/>
  <pageSetup paperSize="9" scale="50"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66"/>
  <sheetViews>
    <sheetView workbookViewId="0">
      <pane xSplit="2" ySplit="11" topLeftCell="C55" activePane="bottomRight" state="frozen"/>
      <selection pane="topRight" activeCell="C1" sqref="C1"/>
      <selection pane="bottomLeft" activeCell="A13" sqref="A13"/>
      <selection pane="bottomRight" activeCell="W58" sqref="V58:W58"/>
    </sheetView>
  </sheetViews>
  <sheetFormatPr defaultColWidth="9" defaultRowHeight="11.5"/>
  <cols>
    <col min="1" max="1" width="5.453125" style="488" customWidth="1"/>
    <col min="2" max="2" width="25.26953125" style="488" customWidth="1"/>
    <col min="3" max="3" width="7.26953125" style="488" customWidth="1"/>
    <col min="4" max="4" width="8.453125" style="488" customWidth="1"/>
    <col min="5" max="5" width="8" style="488" hidden="1" customWidth="1"/>
    <col min="6" max="6" width="6.1796875" style="488" hidden="1" customWidth="1"/>
    <col min="7" max="7" width="11.81640625" style="488" customWidth="1"/>
    <col min="8" max="8" width="7" style="488" customWidth="1"/>
    <col min="9" max="9" width="10" style="488" customWidth="1"/>
    <col min="10" max="10" width="8" style="488" customWidth="1"/>
    <col min="11" max="11" width="7.1796875" style="488" customWidth="1"/>
    <col min="12" max="12" width="6.54296875" style="488" customWidth="1"/>
    <col min="13" max="13" width="7.1796875" style="488" hidden="1" customWidth="1"/>
    <col min="14" max="14" width="12.54296875" style="488" customWidth="1"/>
    <col min="15" max="15" width="7.26953125" style="488" customWidth="1"/>
    <col min="16" max="16" width="7.453125" style="488" customWidth="1"/>
    <col min="17" max="17" width="6.81640625" style="488" hidden="1" customWidth="1"/>
    <col min="18" max="18" width="8.453125" style="488" hidden="1" customWidth="1"/>
    <col min="19" max="19" width="8.453125" style="488" customWidth="1"/>
    <col min="20" max="20" width="26.81640625" style="488" hidden="1" customWidth="1"/>
    <col min="21" max="25" width="9" style="488" customWidth="1"/>
    <col min="26" max="26" width="10" style="488" customWidth="1"/>
    <col min="27" max="16384" width="9" style="488"/>
  </cols>
  <sheetData>
    <row r="1" spans="1:27" s="482" customFormat="1">
      <c r="A1" s="1498" t="s">
        <v>1087</v>
      </c>
      <c r="B1" s="1498"/>
      <c r="C1" s="1498"/>
      <c r="D1" s="1498"/>
      <c r="E1" s="1498"/>
      <c r="F1" s="1498"/>
      <c r="G1" s="1498"/>
      <c r="H1" s="1498"/>
      <c r="I1" s="1498"/>
      <c r="J1" s="1498"/>
      <c r="K1" s="1498"/>
      <c r="L1" s="1498"/>
      <c r="M1" s="1498"/>
      <c r="N1" s="1498"/>
      <c r="O1" s="1498"/>
      <c r="P1" s="1498"/>
      <c r="Q1" s="1498"/>
      <c r="R1" s="1498"/>
      <c r="S1" s="1498"/>
      <c r="T1" s="1498"/>
      <c r="U1" s="1498"/>
      <c r="V1" s="585"/>
      <c r="W1" s="585"/>
      <c r="X1" s="585"/>
      <c r="Y1" s="585"/>
    </row>
    <row r="2" spans="1:27" ht="27.75" customHeight="1">
      <c r="A2" s="1499" t="s">
        <v>922</v>
      </c>
      <c r="B2" s="1499"/>
      <c r="C2" s="1499"/>
      <c r="D2" s="1499"/>
      <c r="E2" s="1499"/>
      <c r="F2" s="1499"/>
      <c r="G2" s="1499"/>
      <c r="H2" s="1499"/>
      <c r="I2" s="1499"/>
      <c r="J2" s="1499"/>
      <c r="K2" s="1499"/>
      <c r="L2" s="1499"/>
      <c r="M2" s="1499"/>
      <c r="N2" s="1499"/>
      <c r="O2" s="1499"/>
      <c r="P2" s="1499"/>
      <c r="Q2" s="1499"/>
      <c r="R2" s="1499"/>
      <c r="S2" s="1499"/>
      <c r="T2" s="1499"/>
      <c r="U2" s="1499"/>
      <c r="V2" s="586"/>
      <c r="W2" s="586"/>
      <c r="X2" s="586"/>
      <c r="Y2" s="586"/>
    </row>
    <row r="3" spans="1:27">
      <c r="A3" s="1500" t="s">
        <v>914</v>
      </c>
      <c r="B3" s="1500"/>
      <c r="C3" s="1500"/>
      <c r="D3" s="1500"/>
      <c r="E3" s="1500"/>
      <c r="F3" s="1500"/>
      <c r="G3" s="1500"/>
      <c r="H3" s="1500"/>
      <c r="I3" s="1500"/>
      <c r="J3" s="1500"/>
      <c r="K3" s="1500"/>
      <c r="L3" s="1500"/>
      <c r="M3" s="1500"/>
      <c r="N3" s="1500"/>
      <c r="O3" s="1500"/>
      <c r="P3" s="1500"/>
      <c r="Q3" s="1500"/>
      <c r="R3" s="1500"/>
      <c r="S3" s="1500"/>
      <c r="T3" s="1500"/>
      <c r="U3" s="1500"/>
      <c r="V3" s="587"/>
      <c r="W3" s="587"/>
      <c r="X3" s="587"/>
      <c r="Y3" s="587"/>
    </row>
    <row r="4" spans="1:27">
      <c r="A4" s="1501" t="s">
        <v>3</v>
      </c>
      <c r="B4" s="1501"/>
      <c r="C4" s="1501"/>
      <c r="D4" s="1501"/>
      <c r="E4" s="1501"/>
      <c r="F4" s="1501"/>
      <c r="G4" s="1501"/>
      <c r="H4" s="1501"/>
      <c r="I4" s="1501"/>
      <c r="J4" s="1501"/>
      <c r="K4" s="1501"/>
      <c r="L4" s="1501"/>
      <c r="M4" s="1501"/>
      <c r="N4" s="1501"/>
      <c r="O4" s="1501"/>
      <c r="P4" s="1501"/>
      <c r="Q4" s="1501"/>
      <c r="R4" s="1501"/>
      <c r="S4" s="1501"/>
      <c r="T4" s="1501"/>
      <c r="U4" s="1501"/>
      <c r="V4" s="588"/>
      <c r="W4" s="588"/>
      <c r="X4" s="588"/>
      <c r="Y4" s="588"/>
    </row>
    <row r="5" spans="1:27" s="482" customFormat="1">
      <c r="A5" s="1502" t="s">
        <v>4</v>
      </c>
      <c r="B5" s="1502" t="s">
        <v>30</v>
      </c>
      <c r="C5" s="1502" t="s">
        <v>465</v>
      </c>
      <c r="D5" s="1492" t="s">
        <v>339</v>
      </c>
      <c r="E5" s="1492" t="s">
        <v>464</v>
      </c>
      <c r="F5" s="1492" t="s">
        <v>789</v>
      </c>
      <c r="G5" s="1491" t="s">
        <v>32</v>
      </c>
      <c r="H5" s="1491" t="s">
        <v>790</v>
      </c>
      <c r="I5" s="1495" t="s">
        <v>791</v>
      </c>
      <c r="J5" s="1496"/>
      <c r="K5" s="1496"/>
      <c r="L5" s="1497"/>
      <c r="M5" s="1492" t="s">
        <v>792</v>
      </c>
      <c r="N5" s="1491" t="s">
        <v>793</v>
      </c>
      <c r="O5" s="1491"/>
      <c r="P5" s="1491"/>
      <c r="Q5" s="1492" t="s">
        <v>794</v>
      </c>
      <c r="R5" s="1492" t="s">
        <v>468</v>
      </c>
      <c r="S5" s="1491" t="s">
        <v>795</v>
      </c>
      <c r="T5" s="1491" t="s">
        <v>796</v>
      </c>
      <c r="U5" s="1491" t="s">
        <v>8</v>
      </c>
      <c r="V5" s="481"/>
      <c r="W5" s="481"/>
      <c r="X5" s="481"/>
      <c r="Y5" s="481"/>
    </row>
    <row r="6" spans="1:27" s="482" customFormat="1">
      <c r="A6" s="1491"/>
      <c r="B6" s="1491"/>
      <c r="C6" s="1491"/>
      <c r="D6" s="1493"/>
      <c r="E6" s="1493"/>
      <c r="F6" s="1493"/>
      <c r="G6" s="1491"/>
      <c r="H6" s="1491"/>
      <c r="I6" s="1492" t="s">
        <v>797</v>
      </c>
      <c r="J6" s="1495" t="s">
        <v>475</v>
      </c>
      <c r="K6" s="1496"/>
      <c r="L6" s="1497"/>
      <c r="M6" s="1493"/>
      <c r="N6" s="1491"/>
      <c r="O6" s="1491"/>
      <c r="P6" s="1491"/>
      <c r="Q6" s="1493"/>
      <c r="R6" s="1493"/>
      <c r="S6" s="1491"/>
      <c r="T6" s="1491"/>
      <c r="U6" s="1491"/>
      <c r="V6" s="481"/>
      <c r="W6" s="481"/>
      <c r="X6" s="481"/>
      <c r="Y6" s="481"/>
    </row>
    <row r="7" spans="1:27" s="482" customFormat="1">
      <c r="A7" s="1491"/>
      <c r="B7" s="1491"/>
      <c r="C7" s="1491"/>
      <c r="D7" s="1493"/>
      <c r="E7" s="1493"/>
      <c r="F7" s="1493"/>
      <c r="G7" s="1491"/>
      <c r="H7" s="1491"/>
      <c r="I7" s="1493"/>
      <c r="J7" s="1491" t="s">
        <v>38</v>
      </c>
      <c r="K7" s="1491" t="s">
        <v>72</v>
      </c>
      <c r="L7" s="1491"/>
      <c r="M7" s="1493"/>
      <c r="N7" s="1491" t="s">
        <v>38</v>
      </c>
      <c r="O7" s="1491" t="s">
        <v>72</v>
      </c>
      <c r="P7" s="1491"/>
      <c r="Q7" s="1493"/>
      <c r="R7" s="1493"/>
      <c r="S7" s="1491"/>
      <c r="T7" s="1491"/>
      <c r="U7" s="1491"/>
      <c r="V7" s="481"/>
      <c r="W7" s="481"/>
      <c r="X7" s="481"/>
      <c r="Y7" s="481"/>
    </row>
    <row r="8" spans="1:27" s="482" customFormat="1">
      <c r="A8" s="1491"/>
      <c r="B8" s="1491"/>
      <c r="C8" s="1491"/>
      <c r="D8" s="1493"/>
      <c r="E8" s="1493"/>
      <c r="F8" s="1493"/>
      <c r="G8" s="1491"/>
      <c r="H8" s="1491"/>
      <c r="I8" s="1493"/>
      <c r="J8" s="1491"/>
      <c r="K8" s="1491" t="s">
        <v>798</v>
      </c>
      <c r="L8" s="1491" t="s">
        <v>799</v>
      </c>
      <c r="M8" s="1493"/>
      <c r="N8" s="1491"/>
      <c r="O8" s="1491" t="s">
        <v>798</v>
      </c>
      <c r="P8" s="1491" t="s">
        <v>799</v>
      </c>
      <c r="Q8" s="1493"/>
      <c r="R8" s="1493"/>
      <c r="S8" s="1491"/>
      <c r="T8" s="1491"/>
      <c r="U8" s="1491"/>
      <c r="V8" s="481"/>
      <c r="W8" s="481"/>
      <c r="X8" s="481"/>
      <c r="Y8" s="481"/>
      <c r="AA8" s="483">
        <f>S11+1500</f>
        <v>56450.456000000006</v>
      </c>
    </row>
    <row r="9" spans="1:27" s="482" customFormat="1">
      <c r="A9" s="1491"/>
      <c r="B9" s="1491"/>
      <c r="C9" s="1491"/>
      <c r="D9" s="1494"/>
      <c r="E9" s="1494"/>
      <c r="F9" s="1494"/>
      <c r="G9" s="1491"/>
      <c r="H9" s="1491"/>
      <c r="I9" s="1494"/>
      <c r="J9" s="1491"/>
      <c r="K9" s="1491"/>
      <c r="L9" s="1491"/>
      <c r="M9" s="1494"/>
      <c r="N9" s="1491"/>
      <c r="O9" s="1491"/>
      <c r="P9" s="1491"/>
      <c r="Q9" s="1494"/>
      <c r="R9" s="1494"/>
      <c r="S9" s="1491"/>
      <c r="T9" s="1491"/>
      <c r="U9" s="1491"/>
      <c r="V9" s="481"/>
      <c r="W9" s="484">
        <f>Q11+N11</f>
        <v>148327.772</v>
      </c>
      <c r="X9" s="484">
        <f>N11+S11</f>
        <v>94262.201000000001</v>
      </c>
      <c r="Y9" s="481"/>
    </row>
    <row r="10" spans="1:27">
      <c r="A10" s="485">
        <v>1</v>
      </c>
      <c r="B10" s="485">
        <v>2</v>
      </c>
      <c r="C10" s="485">
        <v>3</v>
      </c>
      <c r="D10" s="485">
        <v>4</v>
      </c>
      <c r="E10" s="485">
        <v>5</v>
      </c>
      <c r="F10" s="485"/>
      <c r="G10" s="485">
        <v>5</v>
      </c>
      <c r="H10" s="485">
        <v>6</v>
      </c>
      <c r="I10" s="485">
        <v>7</v>
      </c>
      <c r="J10" s="485">
        <v>8</v>
      </c>
      <c r="K10" s="485">
        <v>9</v>
      </c>
      <c r="L10" s="485">
        <v>10</v>
      </c>
      <c r="M10" s="485"/>
      <c r="N10" s="485">
        <v>11</v>
      </c>
      <c r="O10" s="485">
        <v>12</v>
      </c>
      <c r="P10" s="485">
        <v>13</v>
      </c>
      <c r="Q10" s="485"/>
      <c r="R10" s="485"/>
      <c r="S10" s="485">
        <v>14</v>
      </c>
      <c r="T10" s="485">
        <v>16</v>
      </c>
      <c r="U10" s="485">
        <v>15</v>
      </c>
      <c r="V10" s="486"/>
      <c r="W10" s="487">
        <f>J11-W9</f>
        <v>-12112.234999999986</v>
      </c>
      <c r="X10" s="487">
        <f>J11-X9</f>
        <v>41953.33600000001</v>
      </c>
      <c r="Y10" s="486"/>
    </row>
    <row r="11" spans="1:27" s="482" customFormat="1">
      <c r="A11" s="489"/>
      <c r="B11" s="490" t="s">
        <v>800</v>
      </c>
      <c r="C11" s="491"/>
      <c r="D11" s="491"/>
      <c r="E11" s="491"/>
      <c r="F11" s="491"/>
      <c r="G11" s="491"/>
      <c r="H11" s="491"/>
      <c r="I11" s="491"/>
      <c r="J11" s="492">
        <f>J12+J34</f>
        <v>136215.53700000001</v>
      </c>
      <c r="K11" s="492">
        <f t="shared" ref="K11:T11" si="0">K12+K34</f>
        <v>133215.53700000001</v>
      </c>
      <c r="L11" s="492">
        <f t="shared" si="0"/>
        <v>3000</v>
      </c>
      <c r="M11" s="492">
        <f t="shared" si="0"/>
        <v>15324</v>
      </c>
      <c r="N11" s="492">
        <f t="shared" si="0"/>
        <v>39311.744999999995</v>
      </c>
      <c r="O11" s="492">
        <f t="shared" si="0"/>
        <v>36311.744999999995</v>
      </c>
      <c r="P11" s="492">
        <f t="shared" si="0"/>
        <v>3000</v>
      </c>
      <c r="Q11" s="492">
        <f t="shared" si="0"/>
        <v>109016.027</v>
      </c>
      <c r="R11" s="492">
        <f t="shared" si="0"/>
        <v>23651.027000000002</v>
      </c>
      <c r="S11" s="492">
        <f t="shared" si="0"/>
        <v>54950.456000000006</v>
      </c>
      <c r="T11" s="492">
        <f t="shared" si="0"/>
        <v>0</v>
      </c>
      <c r="U11" s="491"/>
      <c r="V11" s="493"/>
      <c r="W11" s="493"/>
      <c r="X11" s="493"/>
      <c r="Y11" s="493"/>
      <c r="Z11" s="494">
        <f>S13+S23</f>
        <v>7469.2</v>
      </c>
    </row>
    <row r="12" spans="1:27" s="482" customFormat="1">
      <c r="A12" s="489" t="s">
        <v>80</v>
      </c>
      <c r="B12" s="495" t="s">
        <v>801</v>
      </c>
      <c r="C12" s="491"/>
      <c r="D12" s="491"/>
      <c r="E12" s="491"/>
      <c r="F12" s="491"/>
      <c r="G12" s="491"/>
      <c r="H12" s="491"/>
      <c r="I12" s="491"/>
      <c r="J12" s="492">
        <f>J13+J23+J26</f>
        <v>45832.260999999999</v>
      </c>
      <c r="K12" s="492">
        <f t="shared" ref="K12:R12" si="1">K13+K23+K26</f>
        <v>42832.260999999999</v>
      </c>
      <c r="L12" s="492">
        <f t="shared" si="1"/>
        <v>3000</v>
      </c>
      <c r="M12" s="492">
        <f t="shared" si="1"/>
        <v>15324</v>
      </c>
      <c r="N12" s="492">
        <f t="shared" si="1"/>
        <v>20986.495999999999</v>
      </c>
      <c r="O12" s="492">
        <f t="shared" si="1"/>
        <v>17986.495999999999</v>
      </c>
      <c r="P12" s="492">
        <f t="shared" si="1"/>
        <v>3000</v>
      </c>
      <c r="Q12" s="492">
        <f t="shared" si="1"/>
        <v>19426</v>
      </c>
      <c r="R12" s="492">
        <f t="shared" si="1"/>
        <v>10909</v>
      </c>
      <c r="S12" s="492">
        <f>ROUND((S13+S23+S26),4)</f>
        <v>14450.2</v>
      </c>
      <c r="T12" s="491"/>
      <c r="U12" s="491"/>
      <c r="V12" s="497">
        <f>S12+S34</f>
        <v>54950.456000000006</v>
      </c>
      <c r="W12" s="493"/>
      <c r="X12" s="493"/>
      <c r="Y12" s="493"/>
      <c r="Z12" s="494"/>
    </row>
    <row r="13" spans="1:27" s="482" customFormat="1">
      <c r="A13" s="489" t="s">
        <v>39</v>
      </c>
      <c r="B13" s="490" t="s">
        <v>523</v>
      </c>
      <c r="C13" s="491"/>
      <c r="D13" s="491"/>
      <c r="E13" s="491"/>
      <c r="F13" s="491"/>
      <c r="G13" s="491"/>
      <c r="H13" s="491"/>
      <c r="I13" s="491"/>
      <c r="J13" s="492">
        <f>J14+J19+J21</f>
        <v>23941.260999999999</v>
      </c>
      <c r="K13" s="492">
        <f t="shared" ref="K13:T13" si="2">K14+K19+K21</f>
        <v>20941.260999999999</v>
      </c>
      <c r="L13" s="492">
        <f t="shared" si="2"/>
        <v>3000</v>
      </c>
      <c r="M13" s="492">
        <f t="shared" si="2"/>
        <v>15324</v>
      </c>
      <c r="N13" s="492">
        <f t="shared" si="2"/>
        <v>19009.495999999999</v>
      </c>
      <c r="O13" s="492">
        <f t="shared" si="2"/>
        <v>16009.495999999999</v>
      </c>
      <c r="P13" s="492">
        <f t="shared" si="2"/>
        <v>3000</v>
      </c>
      <c r="Q13" s="492">
        <f t="shared" si="2"/>
        <v>4931</v>
      </c>
      <c r="R13" s="492">
        <f t="shared" si="2"/>
        <v>3584</v>
      </c>
      <c r="S13" s="492">
        <f t="shared" si="2"/>
        <v>4251</v>
      </c>
      <c r="T13" s="492">
        <f t="shared" si="2"/>
        <v>0</v>
      </c>
      <c r="U13" s="491"/>
      <c r="V13" s="493"/>
      <c r="W13" s="493"/>
      <c r="X13" s="493"/>
      <c r="Y13" s="493"/>
      <c r="Z13" s="494">
        <f>Z14-5784</f>
        <v>1685.1999999999998</v>
      </c>
      <c r="AA13" s="483">
        <f>S13+S23</f>
        <v>7469.2</v>
      </c>
    </row>
    <row r="14" spans="1:27" s="482" customFormat="1" ht="12">
      <c r="A14" s="489">
        <v>1</v>
      </c>
      <c r="B14" s="496" t="s">
        <v>802</v>
      </c>
      <c r="C14" s="491"/>
      <c r="D14" s="491"/>
      <c r="E14" s="491"/>
      <c r="F14" s="491"/>
      <c r="G14" s="491"/>
      <c r="H14" s="491"/>
      <c r="I14" s="491"/>
      <c r="J14" s="492">
        <f>SUM(J15:J18)</f>
        <v>18908</v>
      </c>
      <c r="K14" s="492">
        <f t="shared" ref="K14:S14" si="3">SUM(K15:K18)</f>
        <v>15908</v>
      </c>
      <c r="L14" s="492">
        <f t="shared" si="3"/>
        <v>3000</v>
      </c>
      <c r="M14" s="492">
        <f t="shared" si="3"/>
        <v>15324</v>
      </c>
      <c r="N14" s="492">
        <f t="shared" si="3"/>
        <v>15324</v>
      </c>
      <c r="O14" s="492">
        <f t="shared" si="3"/>
        <v>12324</v>
      </c>
      <c r="P14" s="492">
        <f t="shared" si="3"/>
        <v>3000</v>
      </c>
      <c r="Q14" s="492">
        <f t="shared" si="3"/>
        <v>3584</v>
      </c>
      <c r="R14" s="492">
        <f t="shared" si="3"/>
        <v>3584</v>
      </c>
      <c r="S14" s="492">
        <f t="shared" si="3"/>
        <v>3275</v>
      </c>
      <c r="T14" s="491"/>
      <c r="U14" s="491"/>
      <c r="V14" s="493"/>
      <c r="W14" s="497">
        <f>N14+S14</f>
        <v>18599</v>
      </c>
      <c r="X14" s="497">
        <f>J14-W14</f>
        <v>309</v>
      </c>
      <c r="Y14" s="493"/>
      <c r="Z14" s="494">
        <f>S13+S23</f>
        <v>7469.2</v>
      </c>
    </row>
    <row r="15" spans="1:27" s="482" customFormat="1" ht="34.5">
      <c r="A15" s="501" t="s">
        <v>420</v>
      </c>
      <c r="B15" s="498" t="s">
        <v>388</v>
      </c>
      <c r="C15" s="499" t="s">
        <v>803</v>
      </c>
      <c r="D15" s="500" t="s">
        <v>387</v>
      </c>
      <c r="E15" s="485">
        <v>7737323</v>
      </c>
      <c r="F15" s="501" t="s">
        <v>804</v>
      </c>
      <c r="G15" s="485" t="s">
        <v>805</v>
      </c>
      <c r="H15" s="499">
        <v>2019</v>
      </c>
      <c r="I15" s="499" t="s">
        <v>806</v>
      </c>
      <c r="J15" s="502">
        <f>K15</f>
        <v>4932</v>
      </c>
      <c r="K15" s="502">
        <v>4932</v>
      </c>
      <c r="L15" s="502"/>
      <c r="M15" s="502">
        <f>N15</f>
        <v>4424</v>
      </c>
      <c r="N15" s="503">
        <f t="shared" ref="N15:N18" si="4">O15+P15</f>
        <v>4424</v>
      </c>
      <c r="O15" s="503">
        <v>4424</v>
      </c>
      <c r="P15" s="503"/>
      <c r="Q15" s="503">
        <f>J15-N15</f>
        <v>508</v>
      </c>
      <c r="R15" s="503">
        <f>K15-O15</f>
        <v>508</v>
      </c>
      <c r="S15" s="504">
        <f>J15-N15</f>
        <v>508</v>
      </c>
      <c r="T15" s="491"/>
      <c r="U15" s="505"/>
      <c r="V15" s="506"/>
      <c r="W15" s="506"/>
      <c r="X15" s="506"/>
      <c r="Y15" s="506"/>
      <c r="Z15" s="494">
        <f>S13+S23</f>
        <v>7469.2</v>
      </c>
    </row>
    <row r="16" spans="1:27" s="482" customFormat="1" ht="34.5">
      <c r="A16" s="501" t="s">
        <v>421</v>
      </c>
      <c r="B16" s="498" t="s">
        <v>807</v>
      </c>
      <c r="C16" s="499" t="s">
        <v>808</v>
      </c>
      <c r="D16" s="500" t="s">
        <v>387</v>
      </c>
      <c r="E16" s="491"/>
      <c r="F16" s="491"/>
      <c r="G16" s="485" t="s">
        <v>809</v>
      </c>
      <c r="H16" s="499" t="s">
        <v>675</v>
      </c>
      <c r="I16" s="499" t="s">
        <v>810</v>
      </c>
      <c r="J16" s="502">
        <f>K16</f>
        <v>4509</v>
      </c>
      <c r="K16" s="502">
        <v>4509</v>
      </c>
      <c r="L16" s="502"/>
      <c r="M16" s="502">
        <f>N16</f>
        <v>2700</v>
      </c>
      <c r="N16" s="503">
        <f t="shared" si="4"/>
        <v>2700</v>
      </c>
      <c r="O16" s="503">
        <v>2700</v>
      </c>
      <c r="P16" s="503"/>
      <c r="Q16" s="503">
        <f>J16-N16</f>
        <v>1809</v>
      </c>
      <c r="R16" s="503">
        <f>K16-N16</f>
        <v>1809</v>
      </c>
      <c r="S16" s="503">
        <v>1700</v>
      </c>
      <c r="T16" s="491"/>
      <c r="U16" s="505"/>
      <c r="V16" s="506"/>
      <c r="W16" s="506"/>
      <c r="X16" s="506"/>
      <c r="Y16" s="506"/>
      <c r="Z16" s="494">
        <f>14450.2-S12</f>
        <v>0</v>
      </c>
    </row>
    <row r="17" spans="1:28" s="482" customFormat="1" ht="34.5">
      <c r="A17" s="501" t="s">
        <v>422</v>
      </c>
      <c r="B17" s="498" t="s">
        <v>730</v>
      </c>
      <c r="C17" s="499" t="s">
        <v>724</v>
      </c>
      <c r="D17" s="500" t="s">
        <v>387</v>
      </c>
      <c r="E17" s="485">
        <v>7735655</v>
      </c>
      <c r="F17" s="501" t="s">
        <v>811</v>
      </c>
      <c r="G17" s="485" t="s">
        <v>812</v>
      </c>
      <c r="H17" s="499">
        <v>2019</v>
      </c>
      <c r="I17" s="499" t="s">
        <v>813</v>
      </c>
      <c r="J17" s="502">
        <f t="shared" ref="J17" si="5">K17</f>
        <v>4467</v>
      </c>
      <c r="K17" s="502">
        <v>4467</v>
      </c>
      <c r="L17" s="502"/>
      <c r="M17" s="502">
        <f>N17</f>
        <v>4000</v>
      </c>
      <c r="N17" s="503">
        <f t="shared" si="4"/>
        <v>4000</v>
      </c>
      <c r="O17" s="503">
        <v>4000</v>
      </c>
      <c r="P17" s="503"/>
      <c r="Q17" s="503">
        <f>J17-N17</f>
        <v>467</v>
      </c>
      <c r="R17" s="503">
        <f>K17-N17</f>
        <v>467</v>
      </c>
      <c r="S17" s="503">
        <f>J17-N17</f>
        <v>467</v>
      </c>
      <c r="T17" s="491"/>
      <c r="U17" s="505"/>
      <c r="V17" s="506"/>
      <c r="W17" s="506"/>
      <c r="X17" s="506"/>
      <c r="Y17" s="506"/>
      <c r="Z17" s="494"/>
    </row>
    <row r="18" spans="1:28" s="482" customFormat="1" ht="34.5">
      <c r="A18" s="501" t="s">
        <v>423</v>
      </c>
      <c r="B18" s="498" t="s">
        <v>814</v>
      </c>
      <c r="C18" s="499" t="s">
        <v>815</v>
      </c>
      <c r="D18" s="500" t="s">
        <v>387</v>
      </c>
      <c r="E18" s="491"/>
      <c r="F18" s="491"/>
      <c r="G18" s="485" t="s">
        <v>816</v>
      </c>
      <c r="H18" s="499">
        <v>2020</v>
      </c>
      <c r="I18" s="499" t="s">
        <v>817</v>
      </c>
      <c r="J18" s="502">
        <f>K18+L18</f>
        <v>5000</v>
      </c>
      <c r="K18" s="502">
        <v>2000</v>
      </c>
      <c r="L18" s="502">
        <v>3000</v>
      </c>
      <c r="M18" s="502">
        <f>N18</f>
        <v>4200</v>
      </c>
      <c r="N18" s="503">
        <f t="shared" si="4"/>
        <v>4200</v>
      </c>
      <c r="O18" s="503">
        <v>1200</v>
      </c>
      <c r="P18" s="503">
        <v>3000</v>
      </c>
      <c r="Q18" s="503">
        <f>J18-N18</f>
        <v>800</v>
      </c>
      <c r="R18" s="503">
        <f>J18-N18</f>
        <v>800</v>
      </c>
      <c r="S18" s="503">
        <v>600</v>
      </c>
      <c r="T18" s="491"/>
      <c r="U18" s="505"/>
      <c r="V18" s="506"/>
      <c r="W18" s="506"/>
      <c r="X18" s="506"/>
      <c r="Y18" s="506"/>
      <c r="Z18" s="494"/>
      <c r="AA18" s="483">
        <f>S12+S34</f>
        <v>54950.456000000006</v>
      </c>
    </row>
    <row r="19" spans="1:28" s="482" customFormat="1" ht="12">
      <c r="A19" s="489">
        <v>2</v>
      </c>
      <c r="B19" s="496" t="s">
        <v>818</v>
      </c>
      <c r="C19" s="496"/>
      <c r="D19" s="507"/>
      <c r="E19" s="491"/>
      <c r="F19" s="491"/>
      <c r="G19" s="491"/>
      <c r="H19" s="496"/>
      <c r="I19" s="496"/>
      <c r="J19" s="508">
        <f>SUM(J20)</f>
        <v>2833.261</v>
      </c>
      <c r="K19" s="508">
        <f t="shared" ref="K19:T19" si="6">SUM(K20)</f>
        <v>2833.261</v>
      </c>
      <c r="L19" s="508">
        <f t="shared" si="6"/>
        <v>0</v>
      </c>
      <c r="M19" s="508">
        <f t="shared" si="6"/>
        <v>0</v>
      </c>
      <c r="N19" s="508">
        <f t="shared" si="6"/>
        <v>2199.4960000000001</v>
      </c>
      <c r="O19" s="508">
        <f t="shared" si="6"/>
        <v>2199.4960000000001</v>
      </c>
      <c r="P19" s="508">
        <f t="shared" si="6"/>
        <v>0</v>
      </c>
      <c r="Q19" s="508">
        <f t="shared" si="6"/>
        <v>633</v>
      </c>
      <c r="R19" s="508">
        <f t="shared" si="6"/>
        <v>0</v>
      </c>
      <c r="S19" s="508">
        <f t="shared" si="6"/>
        <v>633</v>
      </c>
      <c r="T19" s="508">
        <f t="shared" si="6"/>
        <v>0</v>
      </c>
      <c r="U19" s="491"/>
      <c r="V19" s="493"/>
      <c r="W19" s="497">
        <f>N19+S19</f>
        <v>2832.4960000000001</v>
      </c>
      <c r="X19" s="497">
        <f>J19-W19</f>
        <v>0.76499999999987267</v>
      </c>
      <c r="Y19" s="493"/>
      <c r="Z19" s="494"/>
    </row>
    <row r="20" spans="1:28" s="482" customFormat="1" ht="57.5">
      <c r="A20" s="501" t="s">
        <v>205</v>
      </c>
      <c r="B20" s="498" t="s">
        <v>399</v>
      </c>
      <c r="C20" s="499" t="s">
        <v>534</v>
      </c>
      <c r="D20" s="485" t="s">
        <v>561</v>
      </c>
      <c r="E20" s="509">
        <v>7809841</v>
      </c>
      <c r="F20" s="509"/>
      <c r="G20" s="509" t="s">
        <v>819</v>
      </c>
      <c r="H20" s="499">
        <v>2020</v>
      </c>
      <c r="I20" s="499" t="s">
        <v>820</v>
      </c>
      <c r="J20" s="502">
        <f>K20+L20</f>
        <v>2833.261</v>
      </c>
      <c r="K20" s="502">
        <v>2833.261</v>
      </c>
      <c r="L20" s="502"/>
      <c r="M20" s="502"/>
      <c r="N20" s="503">
        <f>O20+P20</f>
        <v>2199.4960000000001</v>
      </c>
      <c r="O20" s="503">
        <f>1502+697.496</f>
        <v>2199.4960000000001</v>
      </c>
      <c r="P20" s="503"/>
      <c r="Q20" s="503">
        <v>633</v>
      </c>
      <c r="R20" s="503"/>
      <c r="S20" s="503">
        <v>633</v>
      </c>
      <c r="T20" s="491"/>
      <c r="U20" s="510"/>
      <c r="V20" s="497"/>
      <c r="W20" s="497"/>
      <c r="X20" s="497"/>
      <c r="Y20" s="497"/>
      <c r="Z20" s="494"/>
    </row>
    <row r="21" spans="1:28" s="482" customFormat="1" ht="12">
      <c r="A21" s="489" t="s">
        <v>422</v>
      </c>
      <c r="B21" s="496" t="s">
        <v>821</v>
      </c>
      <c r="C21" s="496"/>
      <c r="D21" s="507"/>
      <c r="E21" s="491"/>
      <c r="F21" s="491"/>
      <c r="G21" s="491"/>
      <c r="H21" s="496"/>
      <c r="I21" s="496"/>
      <c r="J21" s="508">
        <f>SUM(J22)</f>
        <v>2200</v>
      </c>
      <c r="K21" s="508">
        <f t="shared" ref="K21:T21" si="7">SUM(K22)</f>
        <v>2200</v>
      </c>
      <c r="L21" s="508">
        <f t="shared" si="7"/>
        <v>0</v>
      </c>
      <c r="M21" s="508">
        <f t="shared" si="7"/>
        <v>0</v>
      </c>
      <c r="N21" s="508">
        <f t="shared" si="7"/>
        <v>1486</v>
      </c>
      <c r="O21" s="508">
        <f t="shared" si="7"/>
        <v>1486</v>
      </c>
      <c r="P21" s="508">
        <f t="shared" si="7"/>
        <v>0</v>
      </c>
      <c r="Q21" s="508">
        <f t="shared" si="7"/>
        <v>714</v>
      </c>
      <c r="R21" s="508">
        <f t="shared" si="7"/>
        <v>0</v>
      </c>
      <c r="S21" s="508">
        <f t="shared" si="7"/>
        <v>343</v>
      </c>
      <c r="T21" s="508">
        <f t="shared" si="7"/>
        <v>0</v>
      </c>
      <c r="U21" s="491"/>
      <c r="V21" s="493"/>
      <c r="W21" s="497">
        <f>N21+S21</f>
        <v>1829</v>
      </c>
      <c r="X21" s="497">
        <f>J21-W21</f>
        <v>371</v>
      </c>
      <c r="Y21" s="493"/>
      <c r="Z21" s="494"/>
    </row>
    <row r="22" spans="1:28" s="520" customFormat="1" ht="52.5" customHeight="1">
      <c r="A22" s="593" t="s">
        <v>905</v>
      </c>
      <c r="B22" s="512" t="s">
        <v>401</v>
      </c>
      <c r="C22" s="511" t="s">
        <v>703</v>
      </c>
      <c r="D22" s="513" t="s">
        <v>538</v>
      </c>
      <c r="E22" s="514">
        <v>7805808</v>
      </c>
      <c r="F22" s="515"/>
      <c r="G22" s="515"/>
      <c r="H22" s="511">
        <v>2020</v>
      </c>
      <c r="I22" s="511" t="s">
        <v>681</v>
      </c>
      <c r="J22" s="516">
        <f>K22+L22</f>
        <v>2200</v>
      </c>
      <c r="K22" s="516">
        <v>2200</v>
      </c>
      <c r="L22" s="516"/>
      <c r="M22" s="516"/>
      <c r="N22" s="504">
        <f>O22+P22</f>
        <v>1486</v>
      </c>
      <c r="O22" s="504">
        <v>1486</v>
      </c>
      <c r="P22" s="504"/>
      <c r="Q22" s="504">
        <f>J22-N22</f>
        <v>714</v>
      </c>
      <c r="R22" s="504"/>
      <c r="S22" s="504">
        <v>343</v>
      </c>
      <c r="T22" s="515"/>
      <c r="U22" s="515"/>
      <c r="V22" s="517"/>
      <c r="W22" s="518"/>
      <c r="X22" s="517"/>
      <c r="Y22" s="517"/>
      <c r="Z22" s="519"/>
    </row>
    <row r="23" spans="1:28" s="482" customFormat="1">
      <c r="A23" s="489" t="s">
        <v>55</v>
      </c>
      <c r="B23" s="490" t="s">
        <v>674</v>
      </c>
      <c r="C23" s="491"/>
      <c r="D23" s="507"/>
      <c r="E23" s="491"/>
      <c r="F23" s="491"/>
      <c r="G23" s="491"/>
      <c r="H23" s="491"/>
      <c r="I23" s="491"/>
      <c r="J23" s="492">
        <f>J24</f>
        <v>9302</v>
      </c>
      <c r="K23" s="492">
        <f t="shared" ref="K23:T23" si="8">K24</f>
        <v>9302</v>
      </c>
      <c r="L23" s="492">
        <f t="shared" si="8"/>
        <v>0</v>
      </c>
      <c r="M23" s="492">
        <f t="shared" si="8"/>
        <v>0</v>
      </c>
      <c r="N23" s="492">
        <f t="shared" si="8"/>
        <v>1977</v>
      </c>
      <c r="O23" s="492">
        <f t="shared" si="8"/>
        <v>1977</v>
      </c>
      <c r="P23" s="492">
        <f t="shared" si="8"/>
        <v>0</v>
      </c>
      <c r="Q23" s="492">
        <f t="shared" si="8"/>
        <v>3706</v>
      </c>
      <c r="R23" s="492">
        <f t="shared" si="8"/>
        <v>7325</v>
      </c>
      <c r="S23" s="492">
        <f t="shared" si="8"/>
        <v>3218.2</v>
      </c>
      <c r="T23" s="492">
        <f t="shared" si="8"/>
        <v>0</v>
      </c>
      <c r="U23" s="491"/>
      <c r="V23" s="493"/>
      <c r="W23" s="497"/>
      <c r="X23" s="493"/>
      <c r="Y23" s="493"/>
      <c r="Z23" s="494">
        <f>14732-14450.2</f>
        <v>281.79999999999927</v>
      </c>
    </row>
    <row r="24" spans="1:28" s="482" customFormat="1">
      <c r="A24" s="489">
        <v>1</v>
      </c>
      <c r="B24" s="490" t="s">
        <v>822</v>
      </c>
      <c r="C24" s="491"/>
      <c r="D24" s="507"/>
      <c r="E24" s="491"/>
      <c r="F24" s="491"/>
      <c r="G24" s="491"/>
      <c r="H24" s="491"/>
      <c r="I24" s="491"/>
      <c r="J24" s="492">
        <f>SUM(J25)</f>
        <v>9302</v>
      </c>
      <c r="K24" s="492">
        <f t="shared" ref="K24:T24" si="9">SUM(K25)</f>
        <v>9302</v>
      </c>
      <c r="L24" s="492">
        <f t="shared" si="9"/>
        <v>0</v>
      </c>
      <c r="M24" s="492">
        <f t="shared" si="9"/>
        <v>0</v>
      </c>
      <c r="N24" s="492">
        <f t="shared" si="9"/>
        <v>1977</v>
      </c>
      <c r="O24" s="492">
        <f t="shared" si="9"/>
        <v>1977</v>
      </c>
      <c r="P24" s="492">
        <f t="shared" si="9"/>
        <v>0</v>
      </c>
      <c r="Q24" s="492">
        <f t="shared" si="9"/>
        <v>3706</v>
      </c>
      <c r="R24" s="492">
        <f t="shared" si="9"/>
        <v>7325</v>
      </c>
      <c r="S24" s="492">
        <f t="shared" si="9"/>
        <v>3218.2</v>
      </c>
      <c r="T24" s="491">
        <f t="shared" si="9"/>
        <v>0</v>
      </c>
      <c r="U24" s="491"/>
      <c r="V24" s="493"/>
      <c r="W24" s="493"/>
      <c r="X24" s="493"/>
      <c r="Y24" s="493"/>
      <c r="Z24" s="494"/>
    </row>
    <row r="25" spans="1:28" ht="34.5">
      <c r="A25" s="485" t="s">
        <v>420</v>
      </c>
      <c r="B25" s="521" t="s">
        <v>678</v>
      </c>
      <c r="C25" s="509" t="s">
        <v>493</v>
      </c>
      <c r="D25" s="522" t="s">
        <v>823</v>
      </c>
      <c r="E25" s="509">
        <v>7802447</v>
      </c>
      <c r="F25" s="485">
        <v>341</v>
      </c>
      <c r="G25" s="485" t="s">
        <v>824</v>
      </c>
      <c r="H25" s="509" t="s">
        <v>825</v>
      </c>
      <c r="I25" s="509" t="s">
        <v>679</v>
      </c>
      <c r="J25" s="503">
        <f>K25+L25</f>
        <v>9302</v>
      </c>
      <c r="K25" s="503">
        <v>9302</v>
      </c>
      <c r="L25" s="503"/>
      <c r="M25" s="503"/>
      <c r="N25" s="503">
        <f>O25+P25</f>
        <v>1977</v>
      </c>
      <c r="O25" s="503">
        <v>1977</v>
      </c>
      <c r="P25" s="503"/>
      <c r="Q25" s="503">
        <v>3706</v>
      </c>
      <c r="R25" s="503">
        <f>J25-N25</f>
        <v>7325</v>
      </c>
      <c r="S25" s="503">
        <f>2023+1195+0.2</f>
        <v>3218.2</v>
      </c>
      <c r="T25" s="509"/>
      <c r="U25" s="509" t="s">
        <v>826</v>
      </c>
      <c r="V25" s="506">
        <f>J25-(N25+S25)</f>
        <v>4106.8</v>
      </c>
      <c r="W25" s="523"/>
      <c r="X25" s="524"/>
      <c r="Y25" s="524"/>
      <c r="Z25" s="525">
        <f>S25+O25+S50</f>
        <v>8814.2000000000007</v>
      </c>
      <c r="AA25" s="525">
        <f>3500-Z23</f>
        <v>3218.2000000000007</v>
      </c>
    </row>
    <row r="26" spans="1:28" s="482" customFormat="1">
      <c r="A26" s="489">
        <v>2</v>
      </c>
      <c r="B26" s="490" t="s">
        <v>491</v>
      </c>
      <c r="C26" s="491"/>
      <c r="D26" s="507"/>
      <c r="E26" s="491"/>
      <c r="F26" s="491"/>
      <c r="G26" s="491"/>
      <c r="H26" s="491"/>
      <c r="I26" s="491"/>
      <c r="J26" s="492">
        <f>J27+J29+J32</f>
        <v>12589</v>
      </c>
      <c r="K26" s="492">
        <f t="shared" ref="K26:T26" si="10">K27+K29+K32</f>
        <v>12589</v>
      </c>
      <c r="L26" s="492">
        <f t="shared" si="10"/>
        <v>0</v>
      </c>
      <c r="M26" s="492">
        <f t="shared" si="10"/>
        <v>0</v>
      </c>
      <c r="N26" s="492">
        <f t="shared" si="10"/>
        <v>0</v>
      </c>
      <c r="O26" s="492">
        <f t="shared" si="10"/>
        <v>0</v>
      </c>
      <c r="P26" s="492">
        <f t="shared" si="10"/>
        <v>0</v>
      </c>
      <c r="Q26" s="492">
        <f t="shared" si="10"/>
        <v>10789</v>
      </c>
      <c r="R26" s="492">
        <f t="shared" si="10"/>
        <v>0</v>
      </c>
      <c r="S26" s="492">
        <f t="shared" si="10"/>
        <v>6981</v>
      </c>
      <c r="T26" s="492" t="e">
        <f t="shared" si="10"/>
        <v>#VALUE!</v>
      </c>
      <c r="U26" s="491"/>
      <c r="V26" s="493"/>
      <c r="W26" s="497"/>
      <c r="X26" s="493"/>
      <c r="Y26" s="493"/>
      <c r="Z26" s="494"/>
    </row>
    <row r="27" spans="1:28" s="530" customFormat="1" ht="12">
      <c r="A27" s="526" t="s">
        <v>205</v>
      </c>
      <c r="B27" s="496" t="s">
        <v>827</v>
      </c>
      <c r="C27" s="496"/>
      <c r="D27" s="527"/>
      <c r="E27" s="496"/>
      <c r="F27" s="496"/>
      <c r="G27" s="496"/>
      <c r="H27" s="496"/>
      <c r="I27" s="496"/>
      <c r="J27" s="508">
        <f>J28</f>
        <v>3000</v>
      </c>
      <c r="K27" s="508">
        <f t="shared" ref="K27:S27" si="11">K28</f>
        <v>3000</v>
      </c>
      <c r="L27" s="508">
        <f t="shared" si="11"/>
        <v>0</v>
      </c>
      <c r="M27" s="508"/>
      <c r="N27" s="508">
        <f t="shared" si="11"/>
        <v>0</v>
      </c>
      <c r="O27" s="508">
        <f t="shared" si="11"/>
        <v>0</v>
      </c>
      <c r="P27" s="508">
        <f t="shared" si="11"/>
        <v>0</v>
      </c>
      <c r="Q27" s="508">
        <f t="shared" si="11"/>
        <v>3000</v>
      </c>
      <c r="R27" s="508"/>
      <c r="S27" s="508">
        <f t="shared" si="11"/>
        <v>1500</v>
      </c>
      <c r="T27" s="528">
        <f t="shared" ref="T27" si="12">SUM(T28:T28)</f>
        <v>0</v>
      </c>
      <c r="U27" s="496"/>
      <c r="V27" s="529"/>
      <c r="W27" s="529"/>
      <c r="X27" s="529"/>
      <c r="Y27" s="529"/>
    </row>
    <row r="28" spans="1:28" s="530" customFormat="1" ht="43.5" customHeight="1">
      <c r="A28" s="531" t="s">
        <v>894</v>
      </c>
      <c r="B28" s="498" t="s">
        <v>828</v>
      </c>
      <c r="C28" s="499" t="s">
        <v>500</v>
      </c>
      <c r="D28" s="532" t="s">
        <v>829</v>
      </c>
      <c r="E28" s="499"/>
      <c r="F28" s="499"/>
      <c r="G28" s="499" t="s">
        <v>830</v>
      </c>
      <c r="H28" s="499">
        <v>2021</v>
      </c>
      <c r="I28" s="499"/>
      <c r="J28" s="502">
        <f>K28+L28</f>
        <v>3000</v>
      </c>
      <c r="K28" s="502">
        <v>3000</v>
      </c>
      <c r="L28" s="502"/>
      <c r="M28" s="502"/>
      <c r="N28" s="533">
        <f>O28</f>
        <v>0</v>
      </c>
      <c r="O28" s="533"/>
      <c r="P28" s="502"/>
      <c r="Q28" s="502">
        <f>K28</f>
        <v>3000</v>
      </c>
      <c r="R28" s="502"/>
      <c r="S28" s="533">
        <v>1500</v>
      </c>
      <c r="T28" s="534" t="s">
        <v>831</v>
      </c>
      <c r="U28" s="535"/>
      <c r="V28" s="536">
        <f>J28-S28</f>
        <v>1500</v>
      </c>
      <c r="W28" s="537"/>
      <c r="X28" s="537"/>
      <c r="Y28" s="537"/>
      <c r="Z28" s="538"/>
      <c r="AA28" s="539"/>
      <c r="AB28" s="539"/>
    </row>
    <row r="29" spans="1:28" s="530" customFormat="1" ht="12">
      <c r="A29" s="526" t="s">
        <v>207</v>
      </c>
      <c r="B29" s="496" t="s">
        <v>802</v>
      </c>
      <c r="C29" s="496"/>
      <c r="D29" s="527"/>
      <c r="E29" s="496"/>
      <c r="F29" s="496"/>
      <c r="G29" s="496"/>
      <c r="H29" s="496"/>
      <c r="I29" s="496"/>
      <c r="J29" s="508">
        <f>SUM(J30:J31)</f>
        <v>8500</v>
      </c>
      <c r="K29" s="508">
        <f t="shared" ref="K29:T29" si="13">SUM(K30:K31)</f>
        <v>8500</v>
      </c>
      <c r="L29" s="508">
        <f t="shared" si="13"/>
        <v>0</v>
      </c>
      <c r="M29" s="508">
        <f t="shared" si="13"/>
        <v>0</v>
      </c>
      <c r="N29" s="508">
        <f t="shared" si="13"/>
        <v>0</v>
      </c>
      <c r="O29" s="508">
        <f t="shared" si="13"/>
        <v>0</v>
      </c>
      <c r="P29" s="508">
        <f t="shared" si="13"/>
        <v>0</v>
      </c>
      <c r="Q29" s="508">
        <f t="shared" si="13"/>
        <v>6700</v>
      </c>
      <c r="R29" s="508">
        <f t="shared" si="13"/>
        <v>0</v>
      </c>
      <c r="S29" s="508">
        <f t="shared" si="13"/>
        <v>4581</v>
      </c>
      <c r="T29" s="496">
        <f t="shared" si="13"/>
        <v>0</v>
      </c>
      <c r="U29" s="496"/>
      <c r="V29" s="529"/>
      <c r="W29" s="529"/>
      <c r="X29" s="529"/>
      <c r="Y29" s="529"/>
      <c r="AA29" s="540">
        <f>O25+S25+3000</f>
        <v>8195.2000000000007</v>
      </c>
    </row>
    <row r="30" spans="1:28" s="530" customFormat="1" ht="29.25" customHeight="1">
      <c r="A30" s="531" t="s">
        <v>205</v>
      </c>
      <c r="B30" s="498" t="s">
        <v>832</v>
      </c>
      <c r="C30" s="499" t="s">
        <v>518</v>
      </c>
      <c r="D30" s="541" t="s">
        <v>833</v>
      </c>
      <c r="E30" s="499"/>
      <c r="F30" s="499"/>
      <c r="G30" s="499" t="s">
        <v>834</v>
      </c>
      <c r="H30" s="499">
        <v>2021</v>
      </c>
      <c r="I30" s="499"/>
      <c r="J30" s="502">
        <f>K30+L30</f>
        <v>4000</v>
      </c>
      <c r="K30" s="502">
        <v>4000</v>
      </c>
      <c r="L30" s="502"/>
      <c r="M30" s="502"/>
      <c r="N30" s="533">
        <f>O30</f>
        <v>0</v>
      </c>
      <c r="O30" s="533"/>
      <c r="P30" s="502"/>
      <c r="Q30" s="502">
        <f>K30</f>
        <v>4000</v>
      </c>
      <c r="R30" s="502"/>
      <c r="S30" s="533">
        <v>3381</v>
      </c>
      <c r="T30" s="542" t="s">
        <v>835</v>
      </c>
      <c r="U30" s="535"/>
      <c r="V30" s="536">
        <f>J30-S30</f>
        <v>619</v>
      </c>
      <c r="W30" s="537"/>
      <c r="X30" s="537"/>
      <c r="Y30" s="537"/>
      <c r="Z30" s="538"/>
      <c r="AA30" s="543"/>
      <c r="AB30" s="539"/>
    </row>
    <row r="31" spans="1:28" s="530" customFormat="1" ht="34.5">
      <c r="A31" s="531" t="s">
        <v>207</v>
      </c>
      <c r="B31" s="498" t="s">
        <v>836</v>
      </c>
      <c r="C31" s="499" t="s">
        <v>560</v>
      </c>
      <c r="D31" s="532" t="s">
        <v>387</v>
      </c>
      <c r="E31" s="499"/>
      <c r="F31" s="499"/>
      <c r="G31" s="499" t="s">
        <v>834</v>
      </c>
      <c r="H31" s="499">
        <v>2021</v>
      </c>
      <c r="I31" s="499"/>
      <c r="J31" s="502">
        <f>K31+L31</f>
        <v>4500</v>
      </c>
      <c r="K31" s="502">
        <v>4500</v>
      </c>
      <c r="L31" s="502"/>
      <c r="M31" s="502"/>
      <c r="N31" s="533">
        <f>O31</f>
        <v>0</v>
      </c>
      <c r="O31" s="533"/>
      <c r="P31" s="502"/>
      <c r="Q31" s="502">
        <f>K31-1800</f>
        <v>2700</v>
      </c>
      <c r="R31" s="502"/>
      <c r="S31" s="533">
        <v>1200</v>
      </c>
      <c r="T31" s="544"/>
      <c r="U31" s="542" t="s">
        <v>837</v>
      </c>
      <c r="V31" s="545">
        <f>J31-S31</f>
        <v>3300</v>
      </c>
      <c r="W31" s="545"/>
      <c r="X31" s="546"/>
      <c r="Y31" s="546"/>
      <c r="Z31" s="538"/>
      <c r="AA31" s="543"/>
      <c r="AB31" s="539"/>
    </row>
    <row r="32" spans="1:28" s="530" customFormat="1" ht="12">
      <c r="A32" s="526">
        <v>3</v>
      </c>
      <c r="B32" s="496" t="s">
        <v>838</v>
      </c>
      <c r="C32" s="496"/>
      <c r="D32" s="527"/>
      <c r="E32" s="496"/>
      <c r="F32" s="496"/>
      <c r="G32" s="496"/>
      <c r="H32" s="496"/>
      <c r="I32" s="496"/>
      <c r="J32" s="508">
        <f>J33</f>
        <v>1089</v>
      </c>
      <c r="K32" s="508">
        <f t="shared" ref="K32:T32" si="14">K33</f>
        <v>1089</v>
      </c>
      <c r="L32" s="508">
        <f t="shared" si="14"/>
        <v>0</v>
      </c>
      <c r="M32" s="508">
        <f t="shared" si="14"/>
        <v>0</v>
      </c>
      <c r="N32" s="508">
        <f t="shared" si="14"/>
        <v>0</v>
      </c>
      <c r="O32" s="508">
        <f t="shared" si="14"/>
        <v>0</v>
      </c>
      <c r="P32" s="508">
        <f t="shared" si="14"/>
        <v>0</v>
      </c>
      <c r="Q32" s="508">
        <f t="shared" si="14"/>
        <v>1089</v>
      </c>
      <c r="R32" s="508">
        <f t="shared" si="14"/>
        <v>0</v>
      </c>
      <c r="S32" s="508">
        <f t="shared" si="14"/>
        <v>900</v>
      </c>
      <c r="T32" s="508" t="str">
        <f t="shared" si="14"/>
        <v xml:space="preserve"> Nhằm hoàn thiện cơ sở vật chất và đảm bảo công tác lưu trữ </v>
      </c>
      <c r="U32" s="496"/>
      <c r="V32" s="529"/>
      <c r="W32" s="529"/>
      <c r="X32" s="529"/>
      <c r="Y32" s="529"/>
    </row>
    <row r="33" spans="1:27" s="530" customFormat="1" ht="46">
      <c r="A33" s="531" t="s">
        <v>725</v>
      </c>
      <c r="B33" s="498" t="s">
        <v>839</v>
      </c>
      <c r="C33" s="499" t="s">
        <v>500</v>
      </c>
      <c r="D33" s="532" t="s">
        <v>840</v>
      </c>
      <c r="E33" s="499"/>
      <c r="F33" s="499"/>
      <c r="G33" s="499" t="s">
        <v>841</v>
      </c>
      <c r="H33" s="499">
        <v>2021</v>
      </c>
      <c r="I33" s="499"/>
      <c r="J33" s="502">
        <f>K33+L33</f>
        <v>1089</v>
      </c>
      <c r="K33" s="502">
        <v>1089</v>
      </c>
      <c r="L33" s="502"/>
      <c r="M33" s="502"/>
      <c r="N33" s="533">
        <f>O33</f>
        <v>0</v>
      </c>
      <c r="O33" s="533"/>
      <c r="P33" s="502"/>
      <c r="Q33" s="502">
        <f>K33</f>
        <v>1089</v>
      </c>
      <c r="R33" s="502"/>
      <c r="S33" s="533">
        <v>900</v>
      </c>
      <c r="T33" s="542" t="s">
        <v>842</v>
      </c>
      <c r="U33" s="496"/>
      <c r="V33" s="529"/>
      <c r="W33" s="529"/>
      <c r="X33" s="529"/>
      <c r="Y33" s="529"/>
    </row>
    <row r="34" spans="1:27" s="555" customFormat="1">
      <c r="A34" s="547" t="s">
        <v>89</v>
      </c>
      <c r="B34" s="548" t="s">
        <v>843</v>
      </c>
      <c r="C34" s="549"/>
      <c r="D34" s="550"/>
      <c r="E34" s="549"/>
      <c r="F34" s="549"/>
      <c r="G34" s="549"/>
      <c r="H34" s="549"/>
      <c r="I34" s="549"/>
      <c r="J34" s="551">
        <f>J35+J63</f>
        <v>90383.275999999998</v>
      </c>
      <c r="K34" s="551">
        <f t="shared" ref="K34:S34" si="15">K35+K63</f>
        <v>90383.275999999998</v>
      </c>
      <c r="L34" s="551">
        <f t="shared" si="15"/>
        <v>0</v>
      </c>
      <c r="M34" s="551">
        <f t="shared" si="15"/>
        <v>0</v>
      </c>
      <c r="N34" s="551">
        <f t="shared" si="15"/>
        <v>18325.249</v>
      </c>
      <c r="O34" s="551">
        <f t="shared" si="15"/>
        <v>18325.249</v>
      </c>
      <c r="P34" s="551">
        <f t="shared" si="15"/>
        <v>0</v>
      </c>
      <c r="Q34" s="551">
        <f t="shared" si="15"/>
        <v>89590.027000000002</v>
      </c>
      <c r="R34" s="551">
        <f t="shared" si="15"/>
        <v>12742.027</v>
      </c>
      <c r="S34" s="551">
        <f t="shared" si="15"/>
        <v>40500.256000000001</v>
      </c>
      <c r="T34" s="552"/>
      <c r="U34" s="549"/>
      <c r="V34" s="553">
        <f>J34-(N34+S34)</f>
        <v>31557.770999999993</v>
      </c>
      <c r="W34" s="554"/>
      <c r="X34" s="554"/>
      <c r="Y34" s="554"/>
      <c r="AA34" s="556">
        <f>15526-S35</f>
        <v>-24974.256000000001</v>
      </c>
    </row>
    <row r="35" spans="1:27" s="482" customFormat="1">
      <c r="A35" s="489" t="s">
        <v>39</v>
      </c>
      <c r="B35" s="495" t="s">
        <v>844</v>
      </c>
      <c r="C35" s="491"/>
      <c r="D35" s="507"/>
      <c r="E35" s="491"/>
      <c r="F35" s="491"/>
      <c r="G35" s="491"/>
      <c r="H35" s="491"/>
      <c r="I35" s="491"/>
      <c r="J35" s="492">
        <f>J36+J46+J51+J60</f>
        <v>90383.275999999998</v>
      </c>
      <c r="K35" s="492">
        <f t="shared" ref="K35:R35" si="16">K36+K46+K51+K60</f>
        <v>90383.275999999998</v>
      </c>
      <c r="L35" s="492">
        <f t="shared" si="16"/>
        <v>0</v>
      </c>
      <c r="M35" s="492">
        <f t="shared" si="16"/>
        <v>0</v>
      </c>
      <c r="N35" s="492">
        <f t="shared" si="16"/>
        <v>18325.249</v>
      </c>
      <c r="O35" s="492">
        <f t="shared" si="16"/>
        <v>18325.249</v>
      </c>
      <c r="P35" s="492">
        <f t="shared" si="16"/>
        <v>0</v>
      </c>
      <c r="Q35" s="492">
        <f t="shared" si="16"/>
        <v>89590.027000000002</v>
      </c>
      <c r="R35" s="492">
        <f t="shared" si="16"/>
        <v>12742.027</v>
      </c>
      <c r="S35" s="492">
        <f>S36+S46+S51+S60</f>
        <v>40500.256000000001</v>
      </c>
      <c r="T35" s="557" t="e">
        <f t="shared" ref="T35" si="17">T52+T54+T56</f>
        <v>#VALUE!</v>
      </c>
      <c r="U35" s="491"/>
      <c r="V35" s="493"/>
      <c r="W35" s="493"/>
      <c r="X35" s="493"/>
      <c r="Y35" s="493"/>
      <c r="Z35" s="494"/>
    </row>
    <row r="36" spans="1:27" s="482" customFormat="1">
      <c r="A36" s="489">
        <v>1</v>
      </c>
      <c r="B36" s="490" t="s">
        <v>523</v>
      </c>
      <c r="C36" s="491"/>
      <c r="D36" s="507"/>
      <c r="E36" s="491"/>
      <c r="F36" s="491"/>
      <c r="G36" s="491"/>
      <c r="H36" s="491"/>
      <c r="I36" s="491"/>
      <c r="J36" s="492">
        <f>J37+J40+J44</f>
        <v>26434</v>
      </c>
      <c r="K36" s="492">
        <f t="shared" ref="K36:T36" si="18">K37+K40+K44</f>
        <v>26434</v>
      </c>
      <c r="L36" s="492">
        <f t="shared" si="18"/>
        <v>0</v>
      </c>
      <c r="M36" s="492">
        <f t="shared" si="18"/>
        <v>0</v>
      </c>
      <c r="N36" s="492">
        <f t="shared" si="18"/>
        <v>14941.587</v>
      </c>
      <c r="O36" s="492">
        <f t="shared" si="18"/>
        <v>14941.587</v>
      </c>
      <c r="P36" s="492">
        <f t="shared" si="18"/>
        <v>0</v>
      </c>
      <c r="Q36" s="492">
        <f t="shared" si="18"/>
        <v>11492.413</v>
      </c>
      <c r="R36" s="492">
        <f t="shared" si="18"/>
        <v>11492.413</v>
      </c>
      <c r="S36" s="492">
        <f t="shared" si="18"/>
        <v>2577.2559999999999</v>
      </c>
      <c r="T36" s="492">
        <f t="shared" si="18"/>
        <v>0</v>
      </c>
      <c r="U36" s="491"/>
      <c r="V36" s="493"/>
      <c r="W36" s="497"/>
      <c r="X36" s="497"/>
      <c r="Y36" s="493"/>
      <c r="Z36" s="494">
        <f>S36+S46</f>
        <v>7166.2559999999994</v>
      </c>
      <c r="AA36" s="482">
        <f>42378*10%</f>
        <v>4237.8</v>
      </c>
    </row>
    <row r="37" spans="1:27" s="482" customFormat="1" ht="12">
      <c r="A37" s="489" t="s">
        <v>420</v>
      </c>
      <c r="B37" s="496" t="s">
        <v>802</v>
      </c>
      <c r="C37" s="496"/>
      <c r="D37" s="507"/>
      <c r="E37" s="491"/>
      <c r="F37" s="491"/>
      <c r="G37" s="491"/>
      <c r="H37" s="491"/>
      <c r="I37" s="491"/>
      <c r="J37" s="492">
        <f>SUM(J38:J39)</f>
        <v>6700</v>
      </c>
      <c r="K37" s="492">
        <f t="shared" ref="K37:S37" si="19">SUM(K38:K39)</f>
        <v>6700</v>
      </c>
      <c r="L37" s="492">
        <f t="shared" si="19"/>
        <v>0</v>
      </c>
      <c r="M37" s="492">
        <f t="shared" si="19"/>
        <v>0</v>
      </c>
      <c r="N37" s="492">
        <f t="shared" si="19"/>
        <v>5315</v>
      </c>
      <c r="O37" s="492">
        <f t="shared" si="19"/>
        <v>5315</v>
      </c>
      <c r="P37" s="492">
        <f t="shared" si="19"/>
        <v>0</v>
      </c>
      <c r="Q37" s="492">
        <f t="shared" si="19"/>
        <v>1385</v>
      </c>
      <c r="R37" s="492">
        <f t="shared" si="19"/>
        <v>1385</v>
      </c>
      <c r="S37" s="492">
        <f t="shared" si="19"/>
        <v>549.18799999999999</v>
      </c>
      <c r="T37" s="557"/>
      <c r="U37" s="491"/>
      <c r="V37" s="493"/>
      <c r="W37" s="497"/>
      <c r="X37" s="493"/>
      <c r="Y37" s="493"/>
      <c r="Z37" s="494"/>
    </row>
    <row r="38" spans="1:27" s="520" customFormat="1" ht="34.5">
      <c r="A38" s="593" t="s">
        <v>900</v>
      </c>
      <c r="B38" s="512" t="s">
        <v>845</v>
      </c>
      <c r="C38" s="511" t="s">
        <v>846</v>
      </c>
      <c r="D38" s="513" t="s">
        <v>387</v>
      </c>
      <c r="E38" s="515"/>
      <c r="F38" s="515"/>
      <c r="G38" s="514" t="s">
        <v>847</v>
      </c>
      <c r="H38" s="511" t="s">
        <v>675</v>
      </c>
      <c r="I38" s="511" t="s">
        <v>848</v>
      </c>
      <c r="J38" s="504">
        <f>K38+L38</f>
        <v>1500</v>
      </c>
      <c r="K38" s="504">
        <v>1500</v>
      </c>
      <c r="L38" s="504"/>
      <c r="M38" s="504"/>
      <c r="N38" s="558">
        <f>O38+P38</f>
        <v>1315</v>
      </c>
      <c r="O38" s="558">
        <f>1050+265</f>
        <v>1315</v>
      </c>
      <c r="P38" s="559"/>
      <c r="Q38" s="558">
        <f>J38-N38</f>
        <v>185</v>
      </c>
      <c r="R38" s="558">
        <f>J38-N38</f>
        <v>185</v>
      </c>
      <c r="S38" s="558">
        <f>J38-N38</f>
        <v>185</v>
      </c>
      <c r="T38" s="560"/>
      <c r="U38" s="561"/>
      <c r="V38" s="562"/>
      <c r="W38" s="562"/>
      <c r="X38" s="562"/>
      <c r="Y38" s="562"/>
      <c r="Z38" s="519"/>
      <c r="AA38" s="563">
        <f>S35+AA36</f>
        <v>44738.056000000004</v>
      </c>
    </row>
    <row r="39" spans="1:27" s="482" customFormat="1" ht="34.5">
      <c r="A39" s="593" t="s">
        <v>901</v>
      </c>
      <c r="B39" s="498" t="s">
        <v>398</v>
      </c>
      <c r="C39" s="499" t="s">
        <v>645</v>
      </c>
      <c r="D39" s="532" t="s">
        <v>833</v>
      </c>
      <c r="E39" s="509">
        <v>7788481</v>
      </c>
      <c r="F39" s="491"/>
      <c r="G39" s="509" t="s">
        <v>849</v>
      </c>
      <c r="H39" s="499" t="s">
        <v>675</v>
      </c>
      <c r="I39" s="499" t="s">
        <v>850</v>
      </c>
      <c r="J39" s="503">
        <f>K39+L39</f>
        <v>5200</v>
      </c>
      <c r="K39" s="503">
        <v>5200</v>
      </c>
      <c r="L39" s="503"/>
      <c r="M39" s="503"/>
      <c r="N39" s="564">
        <f>O39+P39</f>
        <v>4000</v>
      </c>
      <c r="O39" s="564">
        <v>4000</v>
      </c>
      <c r="P39" s="565"/>
      <c r="Q39" s="564">
        <f>J39-N39</f>
        <v>1200</v>
      </c>
      <c r="R39" s="564">
        <f>J39-N39</f>
        <v>1200</v>
      </c>
      <c r="S39" s="564">
        <v>364.18799999999999</v>
      </c>
      <c r="T39" s="557"/>
      <c r="U39" s="509"/>
      <c r="V39" s="524"/>
      <c r="W39" s="562"/>
      <c r="X39" s="524"/>
      <c r="Y39" s="524"/>
      <c r="Z39" s="494"/>
      <c r="AA39" s="483">
        <f>15526-S35</f>
        <v>-24974.256000000001</v>
      </c>
    </row>
    <row r="40" spans="1:27" s="482" customFormat="1" ht="12">
      <c r="A40" s="489" t="s">
        <v>421</v>
      </c>
      <c r="B40" s="496" t="s">
        <v>818</v>
      </c>
      <c r="C40" s="496"/>
      <c r="D40" s="507"/>
      <c r="E40" s="491"/>
      <c r="F40" s="491"/>
      <c r="G40" s="491"/>
      <c r="H40" s="496"/>
      <c r="I40" s="496"/>
      <c r="J40" s="492">
        <f>SUM(J41:J43)</f>
        <v>13239</v>
      </c>
      <c r="K40" s="492">
        <f t="shared" ref="K40:T40" si="20">SUM(K41:K43)</f>
        <v>13239</v>
      </c>
      <c r="L40" s="492">
        <f t="shared" si="20"/>
        <v>0</v>
      </c>
      <c r="M40" s="492">
        <f t="shared" si="20"/>
        <v>0</v>
      </c>
      <c r="N40" s="492">
        <f t="shared" si="20"/>
        <v>9626.5869999999995</v>
      </c>
      <c r="O40" s="492">
        <f t="shared" si="20"/>
        <v>9626.5869999999995</v>
      </c>
      <c r="P40" s="492">
        <f t="shared" si="20"/>
        <v>0</v>
      </c>
      <c r="Q40" s="492">
        <f t="shared" si="20"/>
        <v>3612.413</v>
      </c>
      <c r="R40" s="492">
        <f t="shared" si="20"/>
        <v>3612.413</v>
      </c>
      <c r="S40" s="492">
        <f t="shared" si="20"/>
        <v>2028.068</v>
      </c>
      <c r="T40" s="492">
        <f t="shared" si="20"/>
        <v>0</v>
      </c>
      <c r="U40" s="491"/>
      <c r="V40" s="497">
        <f>S36+S46</f>
        <v>7166.2559999999994</v>
      </c>
      <c r="W40" s="497"/>
      <c r="X40" s="493"/>
      <c r="Y40" s="493"/>
      <c r="Z40" s="494"/>
    </row>
    <row r="41" spans="1:27" s="482" customFormat="1" ht="34.5">
      <c r="A41" s="501" t="s">
        <v>904</v>
      </c>
      <c r="B41" s="498" t="s">
        <v>566</v>
      </c>
      <c r="C41" s="499" t="s">
        <v>500</v>
      </c>
      <c r="D41" s="532" t="s">
        <v>833</v>
      </c>
      <c r="E41" s="509">
        <v>7729624</v>
      </c>
      <c r="F41" s="485">
        <v>292</v>
      </c>
      <c r="G41" s="485" t="s">
        <v>851</v>
      </c>
      <c r="H41" s="499" t="s">
        <v>675</v>
      </c>
      <c r="I41" s="499" t="s">
        <v>852</v>
      </c>
      <c r="J41" s="503">
        <f>K41+L41</f>
        <v>6850</v>
      </c>
      <c r="K41" s="503">
        <v>6850</v>
      </c>
      <c r="L41" s="492"/>
      <c r="M41" s="492"/>
      <c r="N41" s="564">
        <f>O41+P41</f>
        <v>5480</v>
      </c>
      <c r="O41" s="564">
        <v>5480</v>
      </c>
      <c r="P41" s="565"/>
      <c r="Q41" s="564">
        <f>J41-N41</f>
        <v>1370</v>
      </c>
      <c r="R41" s="564">
        <f>J41-N41</f>
        <v>1370</v>
      </c>
      <c r="S41" s="564">
        <v>762.06799999999998</v>
      </c>
      <c r="T41" s="557"/>
      <c r="U41" s="510"/>
      <c r="V41" s="497"/>
      <c r="W41" s="562"/>
      <c r="X41" s="497"/>
      <c r="Y41" s="497"/>
      <c r="Z41" s="494"/>
    </row>
    <row r="42" spans="1:27" s="482" customFormat="1" ht="34.5">
      <c r="A42" s="501" t="s">
        <v>910</v>
      </c>
      <c r="B42" s="498" t="s">
        <v>682</v>
      </c>
      <c r="C42" s="499" t="s">
        <v>500</v>
      </c>
      <c r="D42" s="500" t="s">
        <v>391</v>
      </c>
      <c r="E42" s="509">
        <v>7726329</v>
      </c>
      <c r="F42" s="485">
        <v>292</v>
      </c>
      <c r="G42" s="485" t="s">
        <v>819</v>
      </c>
      <c r="H42" s="499" t="s">
        <v>675</v>
      </c>
      <c r="I42" s="499" t="s">
        <v>683</v>
      </c>
      <c r="J42" s="503">
        <f>K42+L42</f>
        <v>1000</v>
      </c>
      <c r="K42" s="503">
        <v>1000</v>
      </c>
      <c r="L42" s="503"/>
      <c r="M42" s="503"/>
      <c r="N42" s="564">
        <f>O42+P42</f>
        <v>700</v>
      </c>
      <c r="O42" s="564">
        <v>700</v>
      </c>
      <c r="P42" s="565"/>
      <c r="Q42" s="564">
        <f>J42-N42</f>
        <v>300</v>
      </c>
      <c r="R42" s="564">
        <f>J42-N42</f>
        <v>300</v>
      </c>
      <c r="S42" s="564">
        <v>200</v>
      </c>
      <c r="T42" s="557"/>
      <c r="U42" s="491"/>
      <c r="V42" s="493"/>
      <c r="W42" s="562"/>
      <c r="X42" s="493"/>
      <c r="Y42" s="493"/>
      <c r="Z42" s="494"/>
    </row>
    <row r="43" spans="1:27" s="520" customFormat="1" ht="34.5">
      <c r="A43" s="501" t="s">
        <v>911</v>
      </c>
      <c r="B43" s="512" t="s">
        <v>612</v>
      </c>
      <c r="C43" s="511" t="s">
        <v>500</v>
      </c>
      <c r="D43" s="532" t="s">
        <v>833</v>
      </c>
      <c r="E43" s="514">
        <v>7659171</v>
      </c>
      <c r="F43" s="514">
        <v>292</v>
      </c>
      <c r="G43" s="485" t="s">
        <v>819</v>
      </c>
      <c r="H43" s="511" t="s">
        <v>853</v>
      </c>
      <c r="I43" s="511" t="s">
        <v>613</v>
      </c>
      <c r="J43" s="504">
        <f>K43+L43</f>
        <v>5389</v>
      </c>
      <c r="K43" s="504">
        <v>5389</v>
      </c>
      <c r="L43" s="504"/>
      <c r="M43" s="504"/>
      <c r="N43" s="558">
        <f>O43+P43</f>
        <v>3446.587</v>
      </c>
      <c r="O43" s="558">
        <v>3446.587</v>
      </c>
      <c r="P43" s="559"/>
      <c r="Q43" s="558">
        <f>J43-N43</f>
        <v>1942.413</v>
      </c>
      <c r="R43" s="558">
        <f>J43-N43</f>
        <v>1942.413</v>
      </c>
      <c r="S43" s="558">
        <v>1066</v>
      </c>
      <c r="T43" s="560"/>
      <c r="U43" s="566"/>
      <c r="V43" s="518"/>
      <c r="W43" s="562"/>
      <c r="X43" s="518"/>
      <c r="Y43" s="518"/>
      <c r="Z43" s="519"/>
    </row>
    <row r="44" spans="1:27" s="482" customFormat="1" ht="12" hidden="1">
      <c r="A44" s="489" t="s">
        <v>422</v>
      </c>
      <c r="B44" s="496" t="s">
        <v>838</v>
      </c>
      <c r="C44" s="496"/>
      <c r="D44" s="507"/>
      <c r="E44" s="491"/>
      <c r="F44" s="491"/>
      <c r="G44" s="491"/>
      <c r="H44" s="496"/>
      <c r="I44" s="496"/>
      <c r="J44" s="492">
        <f>J45</f>
        <v>6495</v>
      </c>
      <c r="K44" s="492">
        <f t="shared" ref="K44:T44" si="21">K45</f>
        <v>6495</v>
      </c>
      <c r="L44" s="492">
        <f t="shared" si="21"/>
        <v>0</v>
      </c>
      <c r="M44" s="492">
        <f t="shared" si="21"/>
        <v>0</v>
      </c>
      <c r="N44" s="492">
        <f t="shared" si="21"/>
        <v>0</v>
      </c>
      <c r="O44" s="492">
        <f t="shared" si="21"/>
        <v>0</v>
      </c>
      <c r="P44" s="492">
        <f t="shared" si="21"/>
        <v>0</v>
      </c>
      <c r="Q44" s="492">
        <f t="shared" si="21"/>
        <v>6495</v>
      </c>
      <c r="R44" s="492">
        <f t="shared" si="21"/>
        <v>6495</v>
      </c>
      <c r="S44" s="492">
        <f t="shared" si="21"/>
        <v>0</v>
      </c>
      <c r="T44" s="492">
        <f t="shared" si="21"/>
        <v>0</v>
      </c>
      <c r="U44" s="491"/>
      <c r="V44" s="493"/>
      <c r="W44" s="493"/>
      <c r="X44" s="493"/>
      <c r="Y44" s="493"/>
      <c r="Z44" s="494"/>
    </row>
    <row r="45" spans="1:27" s="482" customFormat="1" ht="34.5" hidden="1">
      <c r="A45" s="485" t="s">
        <v>905</v>
      </c>
      <c r="B45" s="498" t="s">
        <v>854</v>
      </c>
      <c r="C45" s="499" t="s">
        <v>500</v>
      </c>
      <c r="D45" s="507"/>
      <c r="E45" s="491"/>
      <c r="F45" s="491"/>
      <c r="G45" s="491"/>
      <c r="H45" s="499" t="s">
        <v>855</v>
      </c>
      <c r="I45" s="499" t="s">
        <v>717</v>
      </c>
      <c r="J45" s="503">
        <f>K45</f>
        <v>6495</v>
      </c>
      <c r="K45" s="503">
        <v>6495</v>
      </c>
      <c r="L45" s="503"/>
      <c r="M45" s="503"/>
      <c r="N45" s="564"/>
      <c r="O45" s="564"/>
      <c r="P45" s="564"/>
      <c r="Q45" s="564">
        <v>6495</v>
      </c>
      <c r="R45" s="564">
        <f>J45</f>
        <v>6495</v>
      </c>
      <c r="S45" s="565"/>
      <c r="T45" s="557"/>
      <c r="U45" s="491"/>
      <c r="V45" s="493"/>
      <c r="W45" s="493"/>
      <c r="X45" s="493"/>
      <c r="Y45" s="493"/>
      <c r="Z45" s="494"/>
    </row>
    <row r="46" spans="1:27" s="482" customFormat="1">
      <c r="A46" s="489">
        <v>2</v>
      </c>
      <c r="B46" s="490" t="s">
        <v>674</v>
      </c>
      <c r="C46" s="491"/>
      <c r="D46" s="507"/>
      <c r="E46" s="491"/>
      <c r="F46" s="491"/>
      <c r="G46" s="491"/>
      <c r="H46" s="491"/>
      <c r="I46" s="491"/>
      <c r="J46" s="492">
        <f>J47+J49</f>
        <v>13935.276</v>
      </c>
      <c r="K46" s="492">
        <f t="shared" ref="K46:S46" si="22">K47+K49</f>
        <v>13935.276</v>
      </c>
      <c r="L46" s="492">
        <f t="shared" si="22"/>
        <v>0</v>
      </c>
      <c r="M46" s="492">
        <f t="shared" si="22"/>
        <v>0</v>
      </c>
      <c r="N46" s="492">
        <f t="shared" si="22"/>
        <v>3383.6619999999998</v>
      </c>
      <c r="O46" s="492">
        <f t="shared" si="22"/>
        <v>3383.6619999999998</v>
      </c>
      <c r="P46" s="492">
        <f t="shared" si="22"/>
        <v>0</v>
      </c>
      <c r="Q46" s="492">
        <f t="shared" si="22"/>
        <v>4868.6139999999996</v>
      </c>
      <c r="R46" s="492">
        <f t="shared" si="22"/>
        <v>1249.614</v>
      </c>
      <c r="S46" s="492">
        <f t="shared" si="22"/>
        <v>4589</v>
      </c>
      <c r="T46" s="557"/>
      <c r="U46" s="491"/>
      <c r="V46" s="493"/>
      <c r="W46" s="497"/>
      <c r="X46" s="493"/>
      <c r="Y46" s="493"/>
      <c r="Z46" s="494"/>
    </row>
    <row r="47" spans="1:27" s="482" customFormat="1" ht="12">
      <c r="A47" s="489" t="s">
        <v>205</v>
      </c>
      <c r="B47" s="496" t="s">
        <v>818</v>
      </c>
      <c r="C47" s="496"/>
      <c r="D47" s="507"/>
      <c r="E47" s="491"/>
      <c r="F47" s="491"/>
      <c r="G47" s="491"/>
      <c r="H47" s="496"/>
      <c r="I47" s="496"/>
      <c r="J47" s="492">
        <f>J48</f>
        <v>4633.2759999999998</v>
      </c>
      <c r="K47" s="492">
        <f t="shared" ref="K47:S47" si="23">K48</f>
        <v>4633.2759999999998</v>
      </c>
      <c r="L47" s="492">
        <f t="shared" si="23"/>
        <v>0</v>
      </c>
      <c r="M47" s="492">
        <f t="shared" si="23"/>
        <v>0</v>
      </c>
      <c r="N47" s="492">
        <f t="shared" si="23"/>
        <v>3383.6619999999998</v>
      </c>
      <c r="O47" s="492">
        <f t="shared" si="23"/>
        <v>3383.6619999999998</v>
      </c>
      <c r="P47" s="492">
        <f t="shared" si="23"/>
        <v>0</v>
      </c>
      <c r="Q47" s="492">
        <f t="shared" si="23"/>
        <v>1249.614</v>
      </c>
      <c r="R47" s="492">
        <f t="shared" si="23"/>
        <v>1249.614</v>
      </c>
      <c r="S47" s="492">
        <f t="shared" si="23"/>
        <v>970</v>
      </c>
      <c r="T47" s="557"/>
      <c r="U47" s="491"/>
      <c r="V47" s="493"/>
      <c r="W47" s="493"/>
      <c r="X47" s="493"/>
      <c r="Y47" s="493"/>
      <c r="Z47" s="494"/>
    </row>
    <row r="48" spans="1:27" s="482" customFormat="1" ht="57.5">
      <c r="A48" s="485" t="s">
        <v>420</v>
      </c>
      <c r="B48" s="498" t="s">
        <v>856</v>
      </c>
      <c r="C48" s="499" t="s">
        <v>500</v>
      </c>
      <c r="D48" s="522" t="s">
        <v>823</v>
      </c>
      <c r="E48" s="509">
        <v>7804477</v>
      </c>
      <c r="F48" s="509"/>
      <c r="G48" s="499" t="s">
        <v>718</v>
      </c>
      <c r="H48" s="499" t="s">
        <v>855</v>
      </c>
      <c r="I48" s="499" t="s">
        <v>857</v>
      </c>
      <c r="J48" s="503">
        <f>K48+L48</f>
        <v>4633.2759999999998</v>
      </c>
      <c r="K48" s="503">
        <v>4633.2759999999998</v>
      </c>
      <c r="L48" s="503"/>
      <c r="M48" s="503"/>
      <c r="N48" s="558">
        <f>O48+P48</f>
        <v>3383.6619999999998</v>
      </c>
      <c r="O48" s="564">
        <f>2936+447.662</f>
        <v>3383.6619999999998</v>
      </c>
      <c r="P48" s="565"/>
      <c r="Q48" s="564">
        <f>J48-N48</f>
        <v>1249.614</v>
      </c>
      <c r="R48" s="564">
        <f>J48-N48</f>
        <v>1249.614</v>
      </c>
      <c r="S48" s="564">
        <v>970</v>
      </c>
      <c r="T48" s="557"/>
      <c r="U48" s="491"/>
      <c r="V48" s="493"/>
      <c r="W48" s="497"/>
      <c r="X48" s="493"/>
      <c r="Y48" s="493"/>
      <c r="Z48" s="494"/>
    </row>
    <row r="49" spans="1:28" s="482" customFormat="1">
      <c r="A49" s="489" t="s">
        <v>207</v>
      </c>
      <c r="B49" s="490" t="s">
        <v>822</v>
      </c>
      <c r="C49" s="491"/>
      <c r="D49" s="507"/>
      <c r="E49" s="491"/>
      <c r="F49" s="491"/>
      <c r="G49" s="491"/>
      <c r="H49" s="491"/>
      <c r="I49" s="491"/>
      <c r="J49" s="492">
        <f>SUM(J50)</f>
        <v>9302</v>
      </c>
      <c r="K49" s="492">
        <f t="shared" ref="K49:T49" si="24">SUM(K50)</f>
        <v>9302</v>
      </c>
      <c r="L49" s="492">
        <f t="shared" si="24"/>
        <v>0</v>
      </c>
      <c r="M49" s="492">
        <f t="shared" si="24"/>
        <v>0</v>
      </c>
      <c r="N49" s="492">
        <f t="shared" si="24"/>
        <v>0</v>
      </c>
      <c r="O49" s="492">
        <f t="shared" si="24"/>
        <v>0</v>
      </c>
      <c r="P49" s="492">
        <f t="shared" si="24"/>
        <v>0</v>
      </c>
      <c r="Q49" s="492">
        <f t="shared" si="24"/>
        <v>3619</v>
      </c>
      <c r="R49" s="492">
        <f t="shared" si="24"/>
        <v>0</v>
      </c>
      <c r="S49" s="492">
        <f t="shared" si="24"/>
        <v>3619</v>
      </c>
      <c r="T49" s="491">
        <f t="shared" si="24"/>
        <v>0</v>
      </c>
      <c r="U49" s="491"/>
      <c r="V49" s="493"/>
      <c r="W49" s="493"/>
      <c r="X49" s="493"/>
      <c r="Y49" s="493"/>
      <c r="Z49" s="494"/>
    </row>
    <row r="50" spans="1:28" ht="46">
      <c r="A50" s="485" t="s">
        <v>895</v>
      </c>
      <c r="B50" s="521" t="s">
        <v>678</v>
      </c>
      <c r="C50" s="509" t="s">
        <v>493</v>
      </c>
      <c r="D50" s="522" t="s">
        <v>823</v>
      </c>
      <c r="E50" s="509">
        <v>7802447</v>
      </c>
      <c r="F50" s="509"/>
      <c r="G50" s="485" t="s">
        <v>824</v>
      </c>
      <c r="H50" s="509" t="s">
        <v>825</v>
      </c>
      <c r="I50" s="509" t="s">
        <v>679</v>
      </c>
      <c r="J50" s="503">
        <f>K50+L50</f>
        <v>9302</v>
      </c>
      <c r="K50" s="503">
        <v>9302</v>
      </c>
      <c r="L50" s="503"/>
      <c r="M50" s="503"/>
      <c r="N50" s="503">
        <f>O50+P50</f>
        <v>0</v>
      </c>
      <c r="O50" s="503"/>
      <c r="P50" s="503"/>
      <c r="Q50" s="503">
        <v>3619</v>
      </c>
      <c r="R50" s="503"/>
      <c r="S50" s="503">
        <v>3619</v>
      </c>
      <c r="T50" s="509"/>
      <c r="U50" s="485" t="s">
        <v>858</v>
      </c>
      <c r="V50" s="486"/>
      <c r="W50" s="567"/>
      <c r="X50" s="487"/>
      <c r="Y50" s="486"/>
      <c r="Z50" s="525"/>
    </row>
    <row r="51" spans="1:28" s="482" customFormat="1">
      <c r="A51" s="489">
        <v>3</v>
      </c>
      <c r="B51" s="490" t="s">
        <v>491</v>
      </c>
      <c r="C51" s="491"/>
      <c r="D51" s="507"/>
      <c r="E51" s="491"/>
      <c r="F51" s="491"/>
      <c r="G51" s="491"/>
      <c r="H51" s="491"/>
      <c r="I51" s="491"/>
      <c r="J51" s="492">
        <f>J52+J54+J56+J58</f>
        <v>25039</v>
      </c>
      <c r="K51" s="492">
        <f t="shared" ref="K51:T51" si="25">K52+K54+K56+K58</f>
        <v>25039</v>
      </c>
      <c r="L51" s="492">
        <f t="shared" si="25"/>
        <v>0</v>
      </c>
      <c r="M51" s="492">
        <f t="shared" si="25"/>
        <v>0</v>
      </c>
      <c r="N51" s="492">
        <f t="shared" si="25"/>
        <v>0</v>
      </c>
      <c r="O51" s="492">
        <f t="shared" si="25"/>
        <v>0</v>
      </c>
      <c r="P51" s="492">
        <f t="shared" si="25"/>
        <v>0</v>
      </c>
      <c r="Q51" s="492">
        <f t="shared" si="25"/>
        <v>22339</v>
      </c>
      <c r="R51" s="492">
        <f t="shared" si="25"/>
        <v>0</v>
      </c>
      <c r="S51" s="492">
        <f t="shared" si="25"/>
        <v>8359</v>
      </c>
      <c r="T51" s="492" t="e">
        <f t="shared" si="25"/>
        <v>#VALUE!</v>
      </c>
      <c r="U51" s="491"/>
      <c r="V51" s="493"/>
      <c r="W51" s="497"/>
      <c r="X51" s="493"/>
      <c r="Y51" s="493"/>
      <c r="Z51" s="494">
        <f>5798-S51</f>
        <v>-2561</v>
      </c>
    </row>
    <row r="52" spans="1:28" s="530" customFormat="1" ht="12">
      <c r="A52" s="526" t="s">
        <v>725</v>
      </c>
      <c r="B52" s="496" t="s">
        <v>802</v>
      </c>
      <c r="C52" s="496"/>
      <c r="D52" s="527"/>
      <c r="E52" s="496"/>
      <c r="F52" s="496"/>
      <c r="G52" s="496"/>
      <c r="H52" s="496"/>
      <c r="I52" s="496"/>
      <c r="J52" s="508">
        <f>J53</f>
        <v>4500</v>
      </c>
      <c r="K52" s="508">
        <f t="shared" ref="K52:T52" si="26">K53</f>
        <v>4500</v>
      </c>
      <c r="L52" s="508">
        <f t="shared" si="26"/>
        <v>0</v>
      </c>
      <c r="M52" s="508">
        <f t="shared" si="26"/>
        <v>0</v>
      </c>
      <c r="N52" s="508">
        <f t="shared" si="26"/>
        <v>0</v>
      </c>
      <c r="O52" s="508">
        <f t="shared" si="26"/>
        <v>0</v>
      </c>
      <c r="P52" s="508">
        <f t="shared" si="26"/>
        <v>0</v>
      </c>
      <c r="Q52" s="508">
        <f t="shared" si="26"/>
        <v>1800</v>
      </c>
      <c r="R52" s="508">
        <f t="shared" si="26"/>
        <v>0</v>
      </c>
      <c r="S52" s="508">
        <f t="shared" si="26"/>
        <v>1800</v>
      </c>
      <c r="T52" s="508">
        <f t="shared" si="26"/>
        <v>0</v>
      </c>
      <c r="U52" s="496"/>
      <c r="V52" s="529"/>
      <c r="W52" s="529"/>
      <c r="X52" s="529"/>
      <c r="Y52" s="529"/>
    </row>
    <row r="53" spans="1:28" s="530" customFormat="1" ht="46">
      <c r="A53" s="531" t="s">
        <v>420</v>
      </c>
      <c r="B53" s="498" t="s">
        <v>836</v>
      </c>
      <c r="C53" s="499" t="s">
        <v>560</v>
      </c>
      <c r="D53" s="532" t="s">
        <v>387</v>
      </c>
      <c r="E53" s="499"/>
      <c r="F53" s="499"/>
      <c r="G53" s="499" t="s">
        <v>834</v>
      </c>
      <c r="H53" s="499">
        <v>2021</v>
      </c>
      <c r="I53" s="499"/>
      <c r="J53" s="502">
        <f>K53+L53</f>
        <v>4500</v>
      </c>
      <c r="K53" s="502">
        <f>4500</f>
        <v>4500</v>
      </c>
      <c r="L53" s="502"/>
      <c r="M53" s="502"/>
      <c r="N53" s="533">
        <f>O53</f>
        <v>0</v>
      </c>
      <c r="O53" s="533"/>
      <c r="P53" s="502"/>
      <c r="Q53" s="502">
        <v>1800</v>
      </c>
      <c r="R53" s="502"/>
      <c r="S53" s="533">
        <v>1800</v>
      </c>
      <c r="T53" s="544"/>
      <c r="U53" s="542" t="s">
        <v>858</v>
      </c>
      <c r="V53" s="546"/>
      <c r="W53" s="546"/>
      <c r="X53" s="546"/>
      <c r="Y53" s="546"/>
      <c r="Z53" s="538"/>
      <c r="AA53" s="543">
        <f>S51+S60+S63</f>
        <v>33334</v>
      </c>
      <c r="AB53" s="539"/>
    </row>
    <row r="54" spans="1:28" s="530" customFormat="1" ht="24">
      <c r="A54" s="526" t="s">
        <v>726</v>
      </c>
      <c r="B54" s="496" t="s">
        <v>838</v>
      </c>
      <c r="C54" s="496"/>
      <c r="D54" s="527"/>
      <c r="E54" s="496"/>
      <c r="F54" s="496"/>
      <c r="G54" s="496"/>
      <c r="H54" s="496"/>
      <c r="I54" s="496"/>
      <c r="J54" s="508">
        <f>J55</f>
        <v>10539</v>
      </c>
      <c r="K54" s="508">
        <f t="shared" ref="K54:T54" si="27">K55</f>
        <v>10539</v>
      </c>
      <c r="L54" s="508">
        <f t="shared" si="27"/>
        <v>0</v>
      </c>
      <c r="M54" s="508">
        <f t="shared" si="27"/>
        <v>0</v>
      </c>
      <c r="N54" s="508">
        <f t="shared" si="27"/>
        <v>0</v>
      </c>
      <c r="O54" s="508">
        <f t="shared" si="27"/>
        <v>0</v>
      </c>
      <c r="P54" s="508">
        <f t="shared" si="27"/>
        <v>0</v>
      </c>
      <c r="Q54" s="508">
        <f t="shared" si="27"/>
        <v>10539</v>
      </c>
      <c r="R54" s="508">
        <f t="shared" si="27"/>
        <v>0</v>
      </c>
      <c r="S54" s="508">
        <f t="shared" si="27"/>
        <v>3559</v>
      </c>
      <c r="T54" s="496" t="str">
        <f t="shared" si="27"/>
        <v>BTHT GPMB các công trình để tạo quỹ đất và thực hiện các dự án,…</v>
      </c>
      <c r="U54" s="496"/>
      <c r="V54" s="529"/>
      <c r="W54" s="529"/>
      <c r="X54" s="529"/>
      <c r="Y54" s="529"/>
      <c r="Z54" s="568"/>
    </row>
    <row r="55" spans="1:28" s="530" customFormat="1" ht="23">
      <c r="A55" s="531" t="s">
        <v>907</v>
      </c>
      <c r="B55" s="498" t="s">
        <v>859</v>
      </c>
      <c r="C55" s="499" t="s">
        <v>525</v>
      </c>
      <c r="D55" s="532"/>
      <c r="E55" s="499"/>
      <c r="F55" s="499"/>
      <c r="G55" s="499" t="s">
        <v>684</v>
      </c>
      <c r="H55" s="499" t="s">
        <v>860</v>
      </c>
      <c r="I55" s="499"/>
      <c r="J55" s="502">
        <f>K55+L55</f>
        <v>10539</v>
      </c>
      <c r="K55" s="502">
        <v>10539</v>
      </c>
      <c r="L55" s="502"/>
      <c r="M55" s="502"/>
      <c r="N55" s="533"/>
      <c r="O55" s="533"/>
      <c r="P55" s="502"/>
      <c r="Q55" s="502">
        <f>K55</f>
        <v>10539</v>
      </c>
      <c r="R55" s="502"/>
      <c r="S55" s="533">
        <f>2998+561</f>
        <v>3559</v>
      </c>
      <c r="T55" s="542" t="s">
        <v>861</v>
      </c>
      <c r="U55" s="535"/>
      <c r="V55" s="537"/>
      <c r="W55" s="537"/>
      <c r="X55" s="537"/>
      <c r="Y55" s="537"/>
      <c r="Z55" s="539"/>
    </row>
    <row r="56" spans="1:28" s="530" customFormat="1" ht="22.5" customHeight="1">
      <c r="A56" s="526" t="s">
        <v>727</v>
      </c>
      <c r="B56" s="496" t="s">
        <v>827</v>
      </c>
      <c r="C56" s="496"/>
      <c r="D56" s="527"/>
      <c r="E56" s="496"/>
      <c r="F56" s="496"/>
      <c r="G56" s="496"/>
      <c r="H56" s="496"/>
      <c r="I56" s="496"/>
      <c r="J56" s="508">
        <f>J57</f>
        <v>2200</v>
      </c>
      <c r="K56" s="508">
        <f t="shared" ref="K56:T56" si="28">K57</f>
        <v>2200</v>
      </c>
      <c r="L56" s="508">
        <f t="shared" si="28"/>
        <v>0</v>
      </c>
      <c r="M56" s="508">
        <f t="shared" si="28"/>
        <v>0</v>
      </c>
      <c r="N56" s="508">
        <f t="shared" si="28"/>
        <v>0</v>
      </c>
      <c r="O56" s="508">
        <f t="shared" si="28"/>
        <v>0</v>
      </c>
      <c r="P56" s="508">
        <f t="shared" si="28"/>
        <v>0</v>
      </c>
      <c r="Q56" s="508">
        <f t="shared" si="28"/>
        <v>2200</v>
      </c>
      <c r="R56" s="508">
        <f t="shared" si="28"/>
        <v>0</v>
      </c>
      <c r="S56" s="508">
        <f t="shared" si="28"/>
        <v>1000</v>
      </c>
      <c r="T56" s="496" t="str">
        <f t="shared" si="28"/>
        <v>Nhằm phục vụ công tác quản lý Nhà nước trên lĩnh vực đất đai và kế hoạch sử dụng đất trên địa bàn huyện phục vụ việc phát triển KT-XH</v>
      </c>
      <c r="U56" s="496"/>
      <c r="V56" s="529"/>
      <c r="W56" s="529"/>
      <c r="X56" s="529"/>
      <c r="Y56" s="529"/>
    </row>
    <row r="57" spans="1:28" s="530" customFormat="1" ht="44.25" customHeight="1">
      <c r="A57" s="531" t="s">
        <v>912</v>
      </c>
      <c r="B57" s="498" t="s">
        <v>862</v>
      </c>
      <c r="C57" s="499" t="s">
        <v>525</v>
      </c>
      <c r="D57" s="532" t="s">
        <v>863</v>
      </c>
      <c r="E57" s="499"/>
      <c r="F57" s="499"/>
      <c r="G57" s="499" t="s">
        <v>864</v>
      </c>
      <c r="H57" s="499" t="s">
        <v>865</v>
      </c>
      <c r="I57" s="499"/>
      <c r="J57" s="502">
        <f>K57+L57</f>
        <v>2200</v>
      </c>
      <c r="K57" s="502">
        <v>2200</v>
      </c>
      <c r="L57" s="502"/>
      <c r="M57" s="502"/>
      <c r="N57" s="533">
        <f>O57</f>
        <v>0</v>
      </c>
      <c r="O57" s="533"/>
      <c r="P57" s="502"/>
      <c r="Q57" s="502">
        <f>K57</f>
        <v>2200</v>
      </c>
      <c r="R57" s="502"/>
      <c r="S57" s="533">
        <v>1000</v>
      </c>
      <c r="T57" s="542" t="s">
        <v>866</v>
      </c>
      <c r="U57" s="535"/>
      <c r="V57" s="537"/>
      <c r="W57" s="537"/>
      <c r="X57" s="537"/>
      <c r="Y57" s="537"/>
      <c r="Z57" s="538"/>
      <c r="AA57" s="539"/>
      <c r="AB57" s="539"/>
    </row>
    <row r="58" spans="1:28" s="482" customFormat="1" ht="12">
      <c r="A58" s="489" t="s">
        <v>748</v>
      </c>
      <c r="B58" s="496" t="s">
        <v>818</v>
      </c>
      <c r="C58" s="496"/>
      <c r="D58" s="507"/>
      <c r="E58" s="491"/>
      <c r="F58" s="491"/>
      <c r="G58" s="491"/>
      <c r="H58" s="496"/>
      <c r="I58" s="496"/>
      <c r="J58" s="492">
        <f>J59</f>
        <v>7800</v>
      </c>
      <c r="K58" s="492">
        <f t="shared" ref="K58:S58" si="29">K59</f>
        <v>7800</v>
      </c>
      <c r="L58" s="492">
        <f t="shared" si="29"/>
        <v>0</v>
      </c>
      <c r="M58" s="492">
        <f t="shared" si="29"/>
        <v>0</v>
      </c>
      <c r="N58" s="492">
        <f t="shared" si="29"/>
        <v>0</v>
      </c>
      <c r="O58" s="492">
        <f t="shared" si="29"/>
        <v>0</v>
      </c>
      <c r="P58" s="492">
        <f t="shared" si="29"/>
        <v>0</v>
      </c>
      <c r="Q58" s="492">
        <f t="shared" si="29"/>
        <v>7800</v>
      </c>
      <c r="R58" s="492">
        <f t="shared" si="29"/>
        <v>0</v>
      </c>
      <c r="S58" s="492">
        <f t="shared" si="29"/>
        <v>2000</v>
      </c>
      <c r="T58" s="557"/>
      <c r="U58" s="491"/>
      <c r="V58" s="493"/>
      <c r="W58" s="493"/>
      <c r="X58" s="493"/>
      <c r="Y58" s="493"/>
      <c r="Z58" s="494"/>
    </row>
    <row r="59" spans="1:28" s="482" customFormat="1" ht="46">
      <c r="A59" s="501" t="s">
        <v>913</v>
      </c>
      <c r="B59" s="498" t="s">
        <v>867</v>
      </c>
      <c r="C59" s="485" t="s">
        <v>868</v>
      </c>
      <c r="D59" s="485" t="s">
        <v>868</v>
      </c>
      <c r="E59" s="509"/>
      <c r="F59" s="509"/>
      <c r="G59" s="499"/>
      <c r="H59" s="499" t="s">
        <v>860</v>
      </c>
      <c r="I59" s="499"/>
      <c r="J59" s="503">
        <f>K59</f>
        <v>7800</v>
      </c>
      <c r="K59" s="503">
        <v>7800</v>
      </c>
      <c r="L59" s="503"/>
      <c r="M59" s="503"/>
      <c r="N59" s="558"/>
      <c r="O59" s="564"/>
      <c r="P59" s="565"/>
      <c r="Q59" s="564">
        <v>7800</v>
      </c>
      <c r="R59" s="564"/>
      <c r="S59" s="564">
        <v>2000</v>
      </c>
      <c r="T59" s="557"/>
      <c r="U59" s="491"/>
      <c r="V59" s="493"/>
      <c r="W59" s="493"/>
      <c r="X59" s="493"/>
      <c r="Y59" s="493"/>
      <c r="Z59" s="494"/>
    </row>
    <row r="60" spans="1:28" s="555" customFormat="1">
      <c r="A60" s="547">
        <v>4</v>
      </c>
      <c r="B60" s="569" t="s">
        <v>869</v>
      </c>
      <c r="C60" s="549"/>
      <c r="D60" s="550"/>
      <c r="E60" s="549"/>
      <c r="F60" s="549"/>
      <c r="G60" s="549"/>
      <c r="H60" s="549"/>
      <c r="I60" s="549"/>
      <c r="J60" s="551">
        <f>SUM(J61:J62)</f>
        <v>24975</v>
      </c>
      <c r="K60" s="551">
        <f t="shared" ref="K60:T60" si="30">SUM(K61:K62)</f>
        <v>24975</v>
      </c>
      <c r="L60" s="551">
        <f t="shared" si="30"/>
        <v>0</v>
      </c>
      <c r="M60" s="551">
        <f t="shared" si="30"/>
        <v>0</v>
      </c>
      <c r="N60" s="551">
        <f t="shared" si="30"/>
        <v>0</v>
      </c>
      <c r="O60" s="551">
        <f t="shared" si="30"/>
        <v>0</v>
      </c>
      <c r="P60" s="551">
        <f t="shared" si="30"/>
        <v>0</v>
      </c>
      <c r="Q60" s="551">
        <f>SUM(Q61:Q62)</f>
        <v>50890</v>
      </c>
      <c r="R60" s="551">
        <f t="shared" si="30"/>
        <v>0</v>
      </c>
      <c r="S60" s="551">
        <f t="shared" si="30"/>
        <v>24975</v>
      </c>
      <c r="T60" s="551">
        <f t="shared" si="30"/>
        <v>0</v>
      </c>
      <c r="U60" s="570"/>
      <c r="V60" s="571"/>
      <c r="W60" s="571"/>
      <c r="X60" s="571"/>
      <c r="Y60" s="571"/>
      <c r="Z60" s="572"/>
      <c r="AA60" s="573"/>
      <c r="AB60" s="573"/>
    </row>
    <row r="61" spans="1:28" s="530" customFormat="1" ht="34.5">
      <c r="A61" s="531" t="s">
        <v>728</v>
      </c>
      <c r="B61" s="498" t="s">
        <v>870</v>
      </c>
      <c r="C61" s="499"/>
      <c r="D61" s="532"/>
      <c r="E61" s="499"/>
      <c r="F61" s="499"/>
      <c r="G61" s="499"/>
      <c r="H61" s="499">
        <v>2021</v>
      </c>
      <c r="I61" s="499"/>
      <c r="J61" s="502">
        <f>K61</f>
        <v>15974</v>
      </c>
      <c r="K61" s="502">
        <v>15974</v>
      </c>
      <c r="L61" s="502"/>
      <c r="M61" s="502"/>
      <c r="N61" s="533"/>
      <c r="O61" s="533"/>
      <c r="P61" s="502"/>
      <c r="Q61" s="502">
        <v>41889</v>
      </c>
      <c r="R61" s="502"/>
      <c r="S61" s="533">
        <v>15974</v>
      </c>
      <c r="T61" s="542"/>
      <c r="U61" s="535"/>
      <c r="V61" s="537"/>
      <c r="W61" s="537"/>
      <c r="X61" s="537"/>
      <c r="Y61" s="537"/>
      <c r="Z61" s="538"/>
      <c r="AA61" s="539"/>
      <c r="AB61" s="539"/>
    </row>
    <row r="62" spans="1:28" s="530" customFormat="1" ht="23">
      <c r="A62" s="531" t="s">
        <v>729</v>
      </c>
      <c r="B62" s="498" t="s">
        <v>871</v>
      </c>
      <c r="C62" s="499"/>
      <c r="D62" s="532"/>
      <c r="E62" s="499"/>
      <c r="F62" s="499"/>
      <c r="G62" s="499"/>
      <c r="H62" s="499">
        <v>2021</v>
      </c>
      <c r="I62" s="499"/>
      <c r="J62" s="502">
        <f>K62</f>
        <v>9001</v>
      </c>
      <c r="K62" s="502">
        <v>9001</v>
      </c>
      <c r="L62" s="502"/>
      <c r="M62" s="502"/>
      <c r="N62" s="533"/>
      <c r="O62" s="533"/>
      <c r="P62" s="502"/>
      <c r="Q62" s="502">
        <f>K62</f>
        <v>9001</v>
      </c>
      <c r="R62" s="502"/>
      <c r="S62" s="533">
        <v>9001</v>
      </c>
      <c r="T62" s="542"/>
      <c r="U62" s="535"/>
      <c r="V62" s="537"/>
      <c r="W62" s="537"/>
      <c r="X62" s="537"/>
      <c r="Y62" s="537"/>
      <c r="Z62" s="538"/>
      <c r="AA62" s="539"/>
      <c r="AB62" s="539"/>
    </row>
    <row r="63" spans="1:28" s="482" customFormat="1" ht="46" hidden="1">
      <c r="A63" s="574" t="s">
        <v>872</v>
      </c>
      <c r="B63" s="575" t="s">
        <v>873</v>
      </c>
      <c r="C63" s="574"/>
      <c r="D63" s="576"/>
      <c r="E63" s="574"/>
      <c r="F63" s="574"/>
      <c r="G63" s="574"/>
      <c r="H63" s="574"/>
      <c r="I63" s="574"/>
      <c r="J63" s="577">
        <f>J64</f>
        <v>0</v>
      </c>
      <c r="K63" s="577">
        <f t="shared" ref="K63:T65" si="31">K64</f>
        <v>0</v>
      </c>
      <c r="L63" s="577">
        <f t="shared" si="31"/>
        <v>0</v>
      </c>
      <c r="M63" s="577">
        <f t="shared" si="31"/>
        <v>0</v>
      </c>
      <c r="N63" s="577">
        <f t="shared" si="31"/>
        <v>0</v>
      </c>
      <c r="O63" s="577">
        <f t="shared" si="31"/>
        <v>0</v>
      </c>
      <c r="P63" s="577">
        <f t="shared" si="31"/>
        <v>0</v>
      </c>
      <c r="Q63" s="577">
        <f t="shared" si="31"/>
        <v>0</v>
      </c>
      <c r="R63" s="577">
        <f t="shared" si="31"/>
        <v>0</v>
      </c>
      <c r="S63" s="577">
        <f t="shared" si="31"/>
        <v>0</v>
      </c>
      <c r="T63" s="574"/>
      <c r="U63" s="574"/>
      <c r="V63" s="578"/>
      <c r="W63" s="578"/>
      <c r="X63" s="578"/>
      <c r="Y63" s="578"/>
    </row>
    <row r="64" spans="1:28" s="482" customFormat="1" hidden="1">
      <c r="A64" s="574" t="s">
        <v>39</v>
      </c>
      <c r="B64" s="490" t="s">
        <v>491</v>
      </c>
      <c r="C64" s="574"/>
      <c r="D64" s="576"/>
      <c r="E64" s="574"/>
      <c r="F64" s="574"/>
      <c r="G64" s="574"/>
      <c r="H64" s="574"/>
      <c r="I64" s="574"/>
      <c r="J64" s="577">
        <f>J65</f>
        <v>0</v>
      </c>
      <c r="K64" s="577">
        <f t="shared" si="31"/>
        <v>0</v>
      </c>
      <c r="L64" s="577">
        <f t="shared" si="31"/>
        <v>0</v>
      </c>
      <c r="M64" s="577">
        <f t="shared" si="31"/>
        <v>0</v>
      </c>
      <c r="N64" s="577">
        <f t="shared" si="31"/>
        <v>0</v>
      </c>
      <c r="O64" s="577">
        <f t="shared" si="31"/>
        <v>0</v>
      </c>
      <c r="P64" s="577">
        <f t="shared" si="31"/>
        <v>0</v>
      </c>
      <c r="Q64" s="577">
        <f t="shared" si="31"/>
        <v>0</v>
      </c>
      <c r="R64" s="577">
        <f t="shared" si="31"/>
        <v>0</v>
      </c>
      <c r="S64" s="577">
        <f t="shared" si="31"/>
        <v>0</v>
      </c>
      <c r="T64" s="577">
        <f t="shared" si="31"/>
        <v>0</v>
      </c>
      <c r="U64" s="574"/>
      <c r="V64" s="578"/>
      <c r="W64" s="578"/>
      <c r="X64" s="578"/>
      <c r="Y64" s="578"/>
    </row>
    <row r="65" spans="1:25" s="482" customFormat="1" hidden="1">
      <c r="A65" s="574">
        <v>1</v>
      </c>
      <c r="B65" s="574" t="s">
        <v>874</v>
      </c>
      <c r="C65" s="574"/>
      <c r="D65" s="576"/>
      <c r="E65" s="574"/>
      <c r="F65" s="574"/>
      <c r="G65" s="574"/>
      <c r="H65" s="574"/>
      <c r="I65" s="574"/>
      <c r="J65" s="577">
        <f>J66</f>
        <v>0</v>
      </c>
      <c r="K65" s="577">
        <f t="shared" si="31"/>
        <v>0</v>
      </c>
      <c r="L65" s="577">
        <f t="shared" si="31"/>
        <v>0</v>
      </c>
      <c r="M65" s="577">
        <f t="shared" si="31"/>
        <v>0</v>
      </c>
      <c r="N65" s="577">
        <f t="shared" si="31"/>
        <v>0</v>
      </c>
      <c r="O65" s="577">
        <f t="shared" si="31"/>
        <v>0</v>
      </c>
      <c r="P65" s="577">
        <f t="shared" si="31"/>
        <v>0</v>
      </c>
      <c r="Q65" s="577">
        <f t="shared" si="31"/>
        <v>0</v>
      </c>
      <c r="R65" s="577">
        <f t="shared" si="31"/>
        <v>0</v>
      </c>
      <c r="S65" s="577">
        <f t="shared" si="31"/>
        <v>0</v>
      </c>
      <c r="T65" s="574"/>
      <c r="U65" s="574"/>
      <c r="V65" s="578"/>
      <c r="W65" s="578"/>
      <c r="X65" s="578"/>
      <c r="Y65" s="578"/>
    </row>
    <row r="66" spans="1:25" ht="46" hidden="1">
      <c r="A66" s="579" t="s">
        <v>420</v>
      </c>
      <c r="B66" s="580" t="s">
        <v>875</v>
      </c>
      <c r="C66" s="498" t="s">
        <v>500</v>
      </c>
      <c r="D66" s="485" t="s">
        <v>876</v>
      </c>
      <c r="E66" s="580"/>
      <c r="F66" s="580"/>
      <c r="G66" s="498" t="s">
        <v>877</v>
      </c>
      <c r="H66" s="580">
        <v>2021</v>
      </c>
      <c r="I66" s="580"/>
      <c r="J66" s="581"/>
      <c r="K66" s="582"/>
      <c r="L66" s="580"/>
      <c r="M66" s="580"/>
      <c r="N66" s="580"/>
      <c r="O66" s="580"/>
      <c r="P66" s="580"/>
      <c r="Q66" s="581"/>
      <c r="R66" s="580"/>
      <c r="S66" s="581"/>
      <c r="T66" s="583"/>
      <c r="U66" s="583"/>
      <c r="V66" s="584"/>
      <c r="W66" s="584"/>
      <c r="X66" s="584"/>
      <c r="Y66" s="584"/>
    </row>
  </sheetData>
  <mergeCells count="30">
    <mergeCell ref="A1:U1"/>
    <mergeCell ref="A2:U2"/>
    <mergeCell ref="A3:U3"/>
    <mergeCell ref="A4:U4"/>
    <mergeCell ref="A5:A9"/>
    <mergeCell ref="B5:B9"/>
    <mergeCell ref="C5:C9"/>
    <mergeCell ref="D5:D9"/>
    <mergeCell ref="E5:E9"/>
    <mergeCell ref="F5:F9"/>
    <mergeCell ref="G5:G9"/>
    <mergeCell ref="H5:H9"/>
    <mergeCell ref="I5:L5"/>
    <mergeCell ref="M5:M9"/>
    <mergeCell ref="K8:K9"/>
    <mergeCell ref="L8:L9"/>
    <mergeCell ref="U5:U9"/>
    <mergeCell ref="I6:I9"/>
    <mergeCell ref="J6:L6"/>
    <mergeCell ref="J7:J9"/>
    <mergeCell ref="K7:L7"/>
    <mergeCell ref="N7:N9"/>
    <mergeCell ref="N5:P6"/>
    <mergeCell ref="O7:P7"/>
    <mergeCell ref="O8:O9"/>
    <mergeCell ref="P8:P9"/>
    <mergeCell ref="Q5:Q9"/>
    <mergeCell ref="R5:R9"/>
    <mergeCell ref="S5:S9"/>
    <mergeCell ref="T5:T9"/>
  </mergeCells>
  <pageMargins left="0.70866141732283472" right="0.70866141732283472" top="0.74803149606299213" bottom="0.74803149606299213" header="0.31496062992125984" footer="0.31496062992125984"/>
  <pageSetup paperSize="9" scale="92"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B86"/>
  <sheetViews>
    <sheetView workbookViewId="0">
      <pane xSplit="2" ySplit="11" topLeftCell="C12" activePane="bottomRight" state="frozen"/>
      <selection pane="topRight" activeCell="C1" sqref="C1"/>
      <selection pane="bottomLeft" activeCell="A13" sqref="A13"/>
      <selection pane="bottomRight" activeCell="S17" sqref="S17"/>
    </sheetView>
  </sheetViews>
  <sheetFormatPr defaultColWidth="9" defaultRowHeight="11.5"/>
  <cols>
    <col min="1" max="1" width="5.453125" style="488" customWidth="1"/>
    <col min="2" max="2" width="25.26953125" style="488" customWidth="1"/>
    <col min="3" max="3" width="7.26953125" style="488" customWidth="1"/>
    <col min="4" max="4" width="8.453125" style="488" customWidth="1"/>
    <col min="5" max="5" width="8" style="488" hidden="1" customWidth="1"/>
    <col min="6" max="6" width="6.1796875" style="488" hidden="1" customWidth="1"/>
    <col min="7" max="7" width="11.81640625" style="488" customWidth="1"/>
    <col min="8" max="8" width="7" style="488" customWidth="1"/>
    <col min="9" max="9" width="10" style="488" customWidth="1"/>
    <col min="10" max="10" width="8" style="488" customWidth="1"/>
    <col min="11" max="11" width="7.1796875" style="488" customWidth="1"/>
    <col min="12" max="12" width="6.54296875" style="488" customWidth="1"/>
    <col min="13" max="13" width="7.1796875" style="488" hidden="1" customWidth="1"/>
    <col min="14" max="14" width="12.54296875" style="488" customWidth="1"/>
    <col min="15" max="15" width="7.26953125" style="488" customWidth="1"/>
    <col min="16" max="16" width="7.453125" style="488" customWidth="1"/>
    <col min="17" max="17" width="6.81640625" style="488" hidden="1" customWidth="1"/>
    <col min="18" max="18" width="8.453125" style="488" hidden="1" customWidth="1"/>
    <col min="19" max="19" width="8.453125" style="488" customWidth="1"/>
    <col min="20" max="20" width="26.81640625" style="488" hidden="1" customWidth="1"/>
    <col min="21" max="25" width="9" style="488" customWidth="1"/>
    <col min="26" max="26" width="10" style="488" customWidth="1"/>
    <col min="27" max="16384" width="9" style="488"/>
  </cols>
  <sheetData>
    <row r="1" spans="1:27" s="482" customFormat="1">
      <c r="A1" s="1498" t="s">
        <v>920</v>
      </c>
      <c r="B1" s="1498"/>
      <c r="C1" s="1498"/>
      <c r="D1" s="1498"/>
      <c r="E1" s="1498"/>
      <c r="F1" s="1498"/>
      <c r="G1" s="1498"/>
      <c r="H1" s="1498"/>
      <c r="I1" s="1498"/>
      <c r="J1" s="1498"/>
      <c r="K1" s="1498"/>
      <c r="L1" s="1498"/>
      <c r="M1" s="1498"/>
      <c r="N1" s="1498"/>
      <c r="O1" s="1498"/>
      <c r="P1" s="1498"/>
      <c r="Q1" s="1498"/>
      <c r="R1" s="1498"/>
      <c r="S1" s="1498"/>
      <c r="T1" s="1498"/>
      <c r="U1" s="1498"/>
      <c r="V1" s="585"/>
      <c r="W1" s="585"/>
      <c r="X1" s="585"/>
      <c r="Y1" s="585"/>
    </row>
    <row r="2" spans="1:27" ht="27.75" customHeight="1">
      <c r="A2" s="1499" t="s">
        <v>922</v>
      </c>
      <c r="B2" s="1499"/>
      <c r="C2" s="1499"/>
      <c r="D2" s="1499"/>
      <c r="E2" s="1499"/>
      <c r="F2" s="1499"/>
      <c r="G2" s="1499"/>
      <c r="H2" s="1499"/>
      <c r="I2" s="1499"/>
      <c r="J2" s="1499"/>
      <c r="K2" s="1499"/>
      <c r="L2" s="1499"/>
      <c r="M2" s="1499"/>
      <c r="N2" s="1499"/>
      <c r="O2" s="1499"/>
      <c r="P2" s="1499"/>
      <c r="Q2" s="1499"/>
      <c r="R2" s="1499"/>
      <c r="S2" s="1499"/>
      <c r="T2" s="1499"/>
      <c r="U2" s="1499"/>
      <c r="V2" s="586"/>
      <c r="W2" s="586"/>
      <c r="X2" s="586"/>
      <c r="Y2" s="586"/>
    </row>
    <row r="3" spans="1:27">
      <c r="A3" s="1500" t="s">
        <v>914</v>
      </c>
      <c r="B3" s="1500"/>
      <c r="C3" s="1500"/>
      <c r="D3" s="1500"/>
      <c r="E3" s="1500"/>
      <c r="F3" s="1500"/>
      <c r="G3" s="1500"/>
      <c r="H3" s="1500"/>
      <c r="I3" s="1500"/>
      <c r="J3" s="1500"/>
      <c r="K3" s="1500"/>
      <c r="L3" s="1500"/>
      <c r="M3" s="1500"/>
      <c r="N3" s="1500"/>
      <c r="O3" s="1500"/>
      <c r="P3" s="1500"/>
      <c r="Q3" s="1500"/>
      <c r="R3" s="1500"/>
      <c r="S3" s="1500"/>
      <c r="T3" s="1500"/>
      <c r="U3" s="1500"/>
      <c r="V3" s="587"/>
      <c r="W3" s="587"/>
      <c r="X3" s="587"/>
      <c r="Y3" s="587"/>
    </row>
    <row r="4" spans="1:27">
      <c r="A4" s="1501" t="s">
        <v>3</v>
      </c>
      <c r="B4" s="1501"/>
      <c r="C4" s="1501"/>
      <c r="D4" s="1501"/>
      <c r="E4" s="1501"/>
      <c r="F4" s="1501"/>
      <c r="G4" s="1501"/>
      <c r="H4" s="1501"/>
      <c r="I4" s="1501"/>
      <c r="J4" s="1501"/>
      <c r="K4" s="1501"/>
      <c r="L4" s="1501"/>
      <c r="M4" s="1501"/>
      <c r="N4" s="1501"/>
      <c r="O4" s="1501"/>
      <c r="P4" s="1501"/>
      <c r="Q4" s="1501"/>
      <c r="R4" s="1501"/>
      <c r="S4" s="1501"/>
      <c r="T4" s="1501"/>
      <c r="U4" s="1501"/>
      <c r="V4" s="588"/>
      <c r="W4" s="588"/>
      <c r="X4" s="588"/>
      <c r="Y4" s="588"/>
    </row>
    <row r="5" spans="1:27" s="482" customFormat="1">
      <c r="A5" s="1502" t="s">
        <v>4</v>
      </c>
      <c r="B5" s="1502" t="s">
        <v>30</v>
      </c>
      <c r="C5" s="1502" t="s">
        <v>465</v>
      </c>
      <c r="D5" s="1492" t="s">
        <v>339</v>
      </c>
      <c r="E5" s="1492" t="s">
        <v>464</v>
      </c>
      <c r="F5" s="1492" t="s">
        <v>789</v>
      </c>
      <c r="G5" s="1491" t="s">
        <v>32</v>
      </c>
      <c r="H5" s="1491" t="s">
        <v>790</v>
      </c>
      <c r="I5" s="1495" t="s">
        <v>791</v>
      </c>
      <c r="J5" s="1496"/>
      <c r="K5" s="1496"/>
      <c r="L5" s="1497"/>
      <c r="M5" s="1492" t="s">
        <v>792</v>
      </c>
      <c r="N5" s="1491" t="s">
        <v>793</v>
      </c>
      <c r="O5" s="1491"/>
      <c r="P5" s="1491"/>
      <c r="Q5" s="1492" t="s">
        <v>794</v>
      </c>
      <c r="R5" s="1492" t="s">
        <v>468</v>
      </c>
      <c r="S5" s="1491" t="s">
        <v>795</v>
      </c>
      <c r="T5" s="1491" t="s">
        <v>796</v>
      </c>
      <c r="U5" s="1491" t="s">
        <v>8</v>
      </c>
      <c r="V5" s="481"/>
      <c r="W5" s="481"/>
      <c r="X5" s="481"/>
      <c r="Y5" s="481"/>
    </row>
    <row r="6" spans="1:27" s="482" customFormat="1">
      <c r="A6" s="1491"/>
      <c r="B6" s="1491"/>
      <c r="C6" s="1491"/>
      <c r="D6" s="1493"/>
      <c r="E6" s="1493"/>
      <c r="F6" s="1493"/>
      <c r="G6" s="1491"/>
      <c r="H6" s="1491"/>
      <c r="I6" s="1492" t="s">
        <v>797</v>
      </c>
      <c r="J6" s="1495" t="s">
        <v>475</v>
      </c>
      <c r="K6" s="1496"/>
      <c r="L6" s="1497"/>
      <c r="M6" s="1493"/>
      <c r="N6" s="1491"/>
      <c r="O6" s="1491"/>
      <c r="P6" s="1491"/>
      <c r="Q6" s="1493"/>
      <c r="R6" s="1493"/>
      <c r="S6" s="1491"/>
      <c r="T6" s="1491"/>
      <c r="U6" s="1491"/>
      <c r="V6" s="481"/>
      <c r="W6" s="481"/>
      <c r="X6" s="481"/>
      <c r="Y6" s="481"/>
    </row>
    <row r="7" spans="1:27" s="482" customFormat="1">
      <c r="A7" s="1491"/>
      <c r="B7" s="1491"/>
      <c r="C7" s="1491"/>
      <c r="D7" s="1493"/>
      <c r="E7" s="1493"/>
      <c r="F7" s="1493"/>
      <c r="G7" s="1491"/>
      <c r="H7" s="1491"/>
      <c r="I7" s="1493"/>
      <c r="J7" s="1491" t="s">
        <v>38</v>
      </c>
      <c r="K7" s="1491" t="s">
        <v>72</v>
      </c>
      <c r="L7" s="1491"/>
      <c r="M7" s="1493"/>
      <c r="N7" s="1491" t="s">
        <v>38</v>
      </c>
      <c r="O7" s="1491" t="s">
        <v>72</v>
      </c>
      <c r="P7" s="1491"/>
      <c r="Q7" s="1493"/>
      <c r="R7" s="1493"/>
      <c r="S7" s="1491"/>
      <c r="T7" s="1491"/>
      <c r="U7" s="1491"/>
      <c r="V7" s="481"/>
      <c r="W7" s="481"/>
      <c r="X7" s="481"/>
      <c r="Y7" s="481"/>
    </row>
    <row r="8" spans="1:27" s="482" customFormat="1">
      <c r="A8" s="1491"/>
      <c r="B8" s="1491"/>
      <c r="C8" s="1491"/>
      <c r="D8" s="1493"/>
      <c r="E8" s="1493"/>
      <c r="F8" s="1493"/>
      <c r="G8" s="1491"/>
      <c r="H8" s="1491"/>
      <c r="I8" s="1493"/>
      <c r="J8" s="1491"/>
      <c r="K8" s="1491" t="s">
        <v>798</v>
      </c>
      <c r="L8" s="1491" t="s">
        <v>799</v>
      </c>
      <c r="M8" s="1493"/>
      <c r="N8" s="1491"/>
      <c r="O8" s="1491" t="s">
        <v>798</v>
      </c>
      <c r="P8" s="1491" t="s">
        <v>799</v>
      </c>
      <c r="Q8" s="1493"/>
      <c r="R8" s="1493"/>
      <c r="S8" s="1491"/>
      <c r="T8" s="1491"/>
      <c r="U8" s="1491"/>
      <c r="V8" s="481"/>
      <c r="W8" s="481"/>
      <c r="X8" s="481"/>
      <c r="Y8" s="481"/>
      <c r="AA8" s="483">
        <f>S11+1500</f>
        <v>162010.45600000001</v>
      </c>
    </row>
    <row r="9" spans="1:27" s="482" customFormat="1">
      <c r="A9" s="1491"/>
      <c r="B9" s="1491"/>
      <c r="C9" s="1491"/>
      <c r="D9" s="1494"/>
      <c r="E9" s="1494"/>
      <c r="F9" s="1494"/>
      <c r="G9" s="1491"/>
      <c r="H9" s="1491"/>
      <c r="I9" s="1494"/>
      <c r="J9" s="1491"/>
      <c r="K9" s="1491"/>
      <c r="L9" s="1491"/>
      <c r="M9" s="1494"/>
      <c r="N9" s="1491"/>
      <c r="O9" s="1491"/>
      <c r="P9" s="1491"/>
      <c r="Q9" s="1494"/>
      <c r="R9" s="1494"/>
      <c r="S9" s="1491"/>
      <c r="T9" s="1491"/>
      <c r="U9" s="1491"/>
      <c r="V9" s="481"/>
      <c r="W9" s="484">
        <f>Q11+N11</f>
        <v>214688.772</v>
      </c>
      <c r="X9" s="484">
        <f>N11+S11</f>
        <v>266183.201</v>
      </c>
      <c r="Y9" s="481"/>
    </row>
    <row r="10" spans="1:27">
      <c r="A10" s="485">
        <v>1</v>
      </c>
      <c r="B10" s="485">
        <v>2</v>
      </c>
      <c r="C10" s="485">
        <v>3</v>
      </c>
      <c r="D10" s="485">
        <v>4</v>
      </c>
      <c r="E10" s="485">
        <v>5</v>
      </c>
      <c r="F10" s="485"/>
      <c r="G10" s="485">
        <v>5</v>
      </c>
      <c r="H10" s="485">
        <v>6</v>
      </c>
      <c r="I10" s="485">
        <v>7</v>
      </c>
      <c r="J10" s="485">
        <v>8</v>
      </c>
      <c r="K10" s="485">
        <v>9</v>
      </c>
      <c r="L10" s="485">
        <v>10</v>
      </c>
      <c r="M10" s="485"/>
      <c r="N10" s="485">
        <v>11</v>
      </c>
      <c r="O10" s="485">
        <v>12</v>
      </c>
      <c r="P10" s="485">
        <v>13</v>
      </c>
      <c r="Q10" s="485"/>
      <c r="R10" s="485"/>
      <c r="S10" s="485">
        <v>14</v>
      </c>
      <c r="T10" s="485">
        <v>16</v>
      </c>
      <c r="U10" s="485">
        <v>15</v>
      </c>
      <c r="V10" s="486"/>
      <c r="W10" s="487">
        <f>J11-W9</f>
        <v>113694.76500000001</v>
      </c>
      <c r="X10" s="487">
        <f>J11-X9</f>
        <v>62200.33600000001</v>
      </c>
      <c r="Y10" s="486"/>
    </row>
    <row r="11" spans="1:27" s="482" customFormat="1">
      <c r="A11" s="489"/>
      <c r="B11" s="490" t="s">
        <v>800</v>
      </c>
      <c r="C11" s="491"/>
      <c r="D11" s="491"/>
      <c r="E11" s="491"/>
      <c r="F11" s="491"/>
      <c r="G11" s="491"/>
      <c r="H11" s="491"/>
      <c r="I11" s="491"/>
      <c r="J11" s="492">
        <f>J12+J17</f>
        <v>328383.53700000001</v>
      </c>
      <c r="K11" s="492">
        <f t="shared" ref="K11:T11" si="0">K12+K17</f>
        <v>325383.53700000001</v>
      </c>
      <c r="L11" s="492">
        <f t="shared" si="0"/>
        <v>3000</v>
      </c>
      <c r="M11" s="492">
        <f t="shared" si="0"/>
        <v>15324</v>
      </c>
      <c r="N11" s="492">
        <f t="shared" si="0"/>
        <v>105672.745</v>
      </c>
      <c r="O11" s="492">
        <f t="shared" si="0"/>
        <v>102672.745</v>
      </c>
      <c r="P11" s="492">
        <f t="shared" si="0"/>
        <v>3000</v>
      </c>
      <c r="Q11" s="492">
        <f t="shared" si="0"/>
        <v>109016.027</v>
      </c>
      <c r="R11" s="492">
        <f t="shared" si="0"/>
        <v>23651.027000000002</v>
      </c>
      <c r="S11" s="492">
        <f t="shared" si="0"/>
        <v>160510.45600000001</v>
      </c>
      <c r="T11" s="492">
        <f t="shared" si="0"/>
        <v>0</v>
      </c>
      <c r="U11" s="491"/>
      <c r="V11" s="493"/>
      <c r="W11" s="493"/>
      <c r="X11" s="493"/>
      <c r="Y11" s="493"/>
      <c r="Z11" s="494">
        <f>S33+S43</f>
        <v>7469.2</v>
      </c>
    </row>
    <row r="12" spans="1:27" s="482" customFormat="1">
      <c r="A12" s="489" t="s">
        <v>80</v>
      </c>
      <c r="B12" s="490" t="s">
        <v>317</v>
      </c>
      <c r="C12" s="491"/>
      <c r="D12" s="491"/>
      <c r="E12" s="491"/>
      <c r="F12" s="491"/>
      <c r="G12" s="491"/>
      <c r="H12" s="491"/>
      <c r="I12" s="491"/>
      <c r="J12" s="492">
        <f>J13+J16</f>
        <v>80468</v>
      </c>
      <c r="K12" s="492">
        <f t="shared" ref="K12:T12" si="1">K13+K16</f>
        <v>80468</v>
      </c>
      <c r="L12" s="492">
        <f t="shared" si="1"/>
        <v>0</v>
      </c>
      <c r="M12" s="492">
        <f t="shared" si="1"/>
        <v>0</v>
      </c>
      <c r="N12" s="492">
        <f t="shared" si="1"/>
        <v>58361</v>
      </c>
      <c r="O12" s="492">
        <f t="shared" si="1"/>
        <v>58361</v>
      </c>
      <c r="P12" s="492">
        <f t="shared" si="1"/>
        <v>0</v>
      </c>
      <c r="Q12" s="492">
        <f t="shared" si="1"/>
        <v>0</v>
      </c>
      <c r="R12" s="492">
        <f t="shared" si="1"/>
        <v>0</v>
      </c>
      <c r="S12" s="492">
        <f t="shared" si="1"/>
        <v>20000</v>
      </c>
      <c r="T12" s="492">
        <f t="shared" si="1"/>
        <v>0</v>
      </c>
      <c r="U12" s="491"/>
      <c r="V12" s="493"/>
      <c r="W12" s="493"/>
      <c r="X12" s="493"/>
      <c r="Y12" s="493"/>
      <c r="Z12" s="494"/>
    </row>
    <row r="13" spans="1:27" s="482" customFormat="1">
      <c r="A13" s="489">
        <v>1</v>
      </c>
      <c r="B13" s="490" t="s">
        <v>878</v>
      </c>
      <c r="C13" s="491"/>
      <c r="D13" s="491"/>
      <c r="E13" s="491"/>
      <c r="F13" s="491"/>
      <c r="G13" s="491"/>
      <c r="H13" s="491"/>
      <c r="I13" s="491"/>
      <c r="J13" s="492">
        <f>J14</f>
        <v>80468</v>
      </c>
      <c r="K13" s="492">
        <f t="shared" ref="K13:T14" si="2">K14</f>
        <v>80468</v>
      </c>
      <c r="L13" s="492">
        <f t="shared" si="2"/>
        <v>0</v>
      </c>
      <c r="M13" s="492">
        <f t="shared" si="2"/>
        <v>0</v>
      </c>
      <c r="N13" s="492">
        <f t="shared" si="2"/>
        <v>58361</v>
      </c>
      <c r="O13" s="492">
        <f t="shared" si="2"/>
        <v>58361</v>
      </c>
      <c r="P13" s="492">
        <f t="shared" si="2"/>
        <v>0</v>
      </c>
      <c r="Q13" s="492">
        <f t="shared" si="2"/>
        <v>0</v>
      </c>
      <c r="R13" s="492">
        <f t="shared" si="2"/>
        <v>0</v>
      </c>
      <c r="S13" s="492">
        <f t="shared" si="2"/>
        <v>20000</v>
      </c>
      <c r="T13" s="492">
        <f t="shared" si="2"/>
        <v>0</v>
      </c>
      <c r="U13" s="491"/>
      <c r="V13" s="493"/>
      <c r="W13" s="493"/>
      <c r="X13" s="493"/>
      <c r="Y13" s="493"/>
      <c r="Z13" s="494"/>
    </row>
    <row r="14" spans="1:27" s="482" customFormat="1">
      <c r="A14" s="489">
        <v>1</v>
      </c>
      <c r="B14" s="490" t="s">
        <v>818</v>
      </c>
      <c r="C14" s="491"/>
      <c r="D14" s="491"/>
      <c r="E14" s="491"/>
      <c r="F14" s="491"/>
      <c r="G14" s="491"/>
      <c r="H14" s="491"/>
      <c r="I14" s="491"/>
      <c r="J14" s="492">
        <f>J15</f>
        <v>80468</v>
      </c>
      <c r="K14" s="492">
        <f t="shared" si="2"/>
        <v>80468</v>
      </c>
      <c r="L14" s="492">
        <f t="shared" si="2"/>
        <v>0</v>
      </c>
      <c r="M14" s="492">
        <f t="shared" si="2"/>
        <v>0</v>
      </c>
      <c r="N14" s="492">
        <f t="shared" si="2"/>
        <v>58361</v>
      </c>
      <c r="O14" s="492">
        <f t="shared" si="2"/>
        <v>58361</v>
      </c>
      <c r="P14" s="492">
        <f t="shared" si="2"/>
        <v>0</v>
      </c>
      <c r="Q14" s="492">
        <f t="shared" si="2"/>
        <v>0</v>
      </c>
      <c r="R14" s="492">
        <f t="shared" si="2"/>
        <v>0</v>
      </c>
      <c r="S14" s="492">
        <f t="shared" si="2"/>
        <v>20000</v>
      </c>
      <c r="T14" s="492"/>
      <c r="U14" s="491"/>
      <c r="V14" s="493"/>
      <c r="W14" s="493"/>
      <c r="X14" s="493"/>
      <c r="Y14" s="493"/>
      <c r="Z14" s="494"/>
    </row>
    <row r="15" spans="1:27" s="482" customFormat="1" ht="34.5">
      <c r="A15" s="485" t="s">
        <v>420</v>
      </c>
      <c r="B15" s="589" t="s">
        <v>349</v>
      </c>
      <c r="C15" s="349" t="s">
        <v>507</v>
      </c>
      <c r="D15" s="590" t="s">
        <v>879</v>
      </c>
      <c r="E15" s="491"/>
      <c r="F15" s="491"/>
      <c r="G15" s="491"/>
      <c r="H15" s="509" t="s">
        <v>508</v>
      </c>
      <c r="I15" s="590" t="s">
        <v>348</v>
      </c>
      <c r="J15" s="503">
        <v>80468</v>
      </c>
      <c r="K15" s="503">
        <v>80468</v>
      </c>
      <c r="L15" s="492"/>
      <c r="M15" s="492"/>
      <c r="N15" s="503">
        <f>O15+P15</f>
        <v>58361</v>
      </c>
      <c r="O15" s="591">
        <f>15600+18389+24372</f>
        <v>58361</v>
      </c>
      <c r="P15" s="492"/>
      <c r="Q15" s="492"/>
      <c r="R15" s="492"/>
      <c r="S15" s="503">
        <v>20000</v>
      </c>
      <c r="T15" s="492"/>
      <c r="U15" s="491"/>
      <c r="V15" s="497">
        <f>J15-N15</f>
        <v>22107</v>
      </c>
      <c r="W15" s="493"/>
      <c r="X15" s="493"/>
      <c r="Y15" s="493"/>
      <c r="Z15" s="494"/>
    </row>
    <row r="16" spans="1:27" s="482" customFormat="1" ht="23">
      <c r="A16" s="489" t="s">
        <v>55</v>
      </c>
      <c r="B16" s="490" t="s">
        <v>880</v>
      </c>
      <c r="C16" s="491"/>
      <c r="D16" s="491"/>
      <c r="E16" s="491"/>
      <c r="F16" s="491"/>
      <c r="G16" s="491"/>
      <c r="H16" s="491"/>
      <c r="I16" s="491"/>
      <c r="J16" s="492"/>
      <c r="K16" s="492"/>
      <c r="L16" s="492"/>
      <c r="M16" s="492"/>
      <c r="N16" s="492">
        <f t="shared" ref="N16:N30" si="3">O16+P16</f>
        <v>0</v>
      </c>
      <c r="O16" s="492"/>
      <c r="P16" s="492"/>
      <c r="Q16" s="492"/>
      <c r="R16" s="492"/>
      <c r="S16" s="492"/>
      <c r="T16" s="492"/>
      <c r="U16" s="491"/>
      <c r="V16" s="493"/>
      <c r="W16" s="493"/>
      <c r="X16" s="493"/>
      <c r="Y16" s="493"/>
      <c r="Z16" s="494"/>
    </row>
    <row r="17" spans="1:26" s="482" customFormat="1" ht="35">
      <c r="A17" s="489" t="s">
        <v>89</v>
      </c>
      <c r="B17" s="22" t="s">
        <v>323</v>
      </c>
      <c r="C17" s="491"/>
      <c r="D17" s="491"/>
      <c r="E17" s="491"/>
      <c r="F17" s="491"/>
      <c r="G17" s="491"/>
      <c r="H17" s="491"/>
      <c r="I17" s="491"/>
      <c r="J17" s="492">
        <f>J18+J31</f>
        <v>247915.53700000001</v>
      </c>
      <c r="K17" s="492">
        <f t="shared" ref="K17:S17" si="4">K18+K31</f>
        <v>244915.53700000001</v>
      </c>
      <c r="L17" s="492">
        <f t="shared" si="4"/>
        <v>3000</v>
      </c>
      <c r="M17" s="492">
        <f t="shared" si="4"/>
        <v>15324</v>
      </c>
      <c r="N17" s="492">
        <f t="shared" si="4"/>
        <v>47311.744999999995</v>
      </c>
      <c r="O17" s="492">
        <f t="shared" si="4"/>
        <v>44311.744999999995</v>
      </c>
      <c r="P17" s="492">
        <f t="shared" si="4"/>
        <v>3000</v>
      </c>
      <c r="Q17" s="492">
        <f t="shared" si="4"/>
        <v>109016.027</v>
      </c>
      <c r="R17" s="492">
        <f t="shared" si="4"/>
        <v>23651.027000000002</v>
      </c>
      <c r="S17" s="492">
        <f t="shared" si="4"/>
        <v>140510.45600000001</v>
      </c>
      <c r="T17" s="492"/>
      <c r="U17" s="491"/>
      <c r="V17" s="493"/>
      <c r="W17" s="493"/>
      <c r="X17" s="493"/>
      <c r="Y17" s="493"/>
      <c r="Z17" s="494"/>
    </row>
    <row r="18" spans="1:26" s="482" customFormat="1">
      <c r="A18" s="489" t="s">
        <v>39</v>
      </c>
      <c r="B18" s="490" t="s">
        <v>372</v>
      </c>
      <c r="C18" s="491"/>
      <c r="D18" s="491"/>
      <c r="E18" s="491"/>
      <c r="F18" s="491"/>
      <c r="G18" s="491"/>
      <c r="H18" s="491"/>
      <c r="I18" s="491"/>
      <c r="J18" s="492">
        <f>J19+J22</f>
        <v>111700</v>
      </c>
      <c r="K18" s="492">
        <f t="shared" ref="K18:T18" si="5">K19+K22</f>
        <v>111700</v>
      </c>
      <c r="L18" s="492">
        <f t="shared" si="5"/>
        <v>0</v>
      </c>
      <c r="M18" s="492">
        <f t="shared" si="5"/>
        <v>0</v>
      </c>
      <c r="N18" s="492">
        <f t="shared" si="5"/>
        <v>8000</v>
      </c>
      <c r="O18" s="492">
        <f t="shared" si="5"/>
        <v>8000</v>
      </c>
      <c r="P18" s="492">
        <f t="shared" si="5"/>
        <v>0</v>
      </c>
      <c r="Q18" s="492">
        <f t="shared" si="5"/>
        <v>0</v>
      </c>
      <c r="R18" s="492">
        <f t="shared" si="5"/>
        <v>0</v>
      </c>
      <c r="S18" s="492">
        <f t="shared" si="5"/>
        <v>85560</v>
      </c>
      <c r="T18" s="492">
        <f t="shared" si="5"/>
        <v>0</v>
      </c>
      <c r="U18" s="491"/>
      <c r="V18" s="493"/>
      <c r="W18" s="493"/>
      <c r="X18" s="493"/>
      <c r="Y18" s="493"/>
      <c r="Z18" s="494"/>
    </row>
    <row r="19" spans="1:26" s="482" customFormat="1">
      <c r="A19" s="489">
        <v>1</v>
      </c>
      <c r="B19" s="490" t="s">
        <v>878</v>
      </c>
      <c r="C19" s="491"/>
      <c r="D19" s="491"/>
      <c r="E19" s="491"/>
      <c r="F19" s="491"/>
      <c r="G19" s="491"/>
      <c r="H19" s="491"/>
      <c r="I19" s="491"/>
      <c r="J19" s="492">
        <f>J20</f>
        <v>21000</v>
      </c>
      <c r="K19" s="492">
        <f t="shared" ref="K19:T20" si="6">K20</f>
        <v>21000</v>
      </c>
      <c r="L19" s="492">
        <f t="shared" si="6"/>
        <v>0</v>
      </c>
      <c r="M19" s="492">
        <f t="shared" si="6"/>
        <v>0</v>
      </c>
      <c r="N19" s="492">
        <f t="shared" si="6"/>
        <v>8000</v>
      </c>
      <c r="O19" s="492">
        <f t="shared" si="6"/>
        <v>8000</v>
      </c>
      <c r="P19" s="492">
        <f t="shared" si="6"/>
        <v>0</v>
      </c>
      <c r="Q19" s="492">
        <f t="shared" si="6"/>
        <v>0</v>
      </c>
      <c r="R19" s="492">
        <f t="shared" si="6"/>
        <v>0</v>
      </c>
      <c r="S19" s="492">
        <f t="shared" si="6"/>
        <v>13000</v>
      </c>
      <c r="T19" s="492"/>
      <c r="U19" s="491"/>
      <c r="V19" s="493"/>
      <c r="W19" s="493"/>
      <c r="X19" s="493"/>
      <c r="Y19" s="493"/>
      <c r="Z19" s="494"/>
    </row>
    <row r="20" spans="1:26" s="482" customFormat="1">
      <c r="A20" s="489">
        <v>1</v>
      </c>
      <c r="B20" s="490" t="s">
        <v>818</v>
      </c>
      <c r="C20" s="491"/>
      <c r="D20" s="491"/>
      <c r="E20" s="491"/>
      <c r="F20" s="491"/>
      <c r="G20" s="491"/>
      <c r="H20" s="491"/>
      <c r="I20" s="491"/>
      <c r="J20" s="492">
        <f>J21</f>
        <v>21000</v>
      </c>
      <c r="K20" s="492">
        <f t="shared" si="6"/>
        <v>21000</v>
      </c>
      <c r="L20" s="492">
        <f t="shared" si="6"/>
        <v>0</v>
      </c>
      <c r="M20" s="492">
        <f t="shared" si="6"/>
        <v>0</v>
      </c>
      <c r="N20" s="492">
        <f t="shared" si="6"/>
        <v>8000</v>
      </c>
      <c r="O20" s="492">
        <f t="shared" si="6"/>
        <v>8000</v>
      </c>
      <c r="P20" s="492">
        <f t="shared" si="6"/>
        <v>0</v>
      </c>
      <c r="Q20" s="492">
        <f t="shared" si="6"/>
        <v>0</v>
      </c>
      <c r="R20" s="492">
        <f t="shared" si="6"/>
        <v>0</v>
      </c>
      <c r="S20" s="492">
        <f t="shared" si="6"/>
        <v>13000</v>
      </c>
      <c r="T20" s="492">
        <f t="shared" si="6"/>
        <v>0</v>
      </c>
      <c r="U20" s="491"/>
      <c r="V20" s="493"/>
      <c r="W20" s="493"/>
      <c r="X20" s="493"/>
      <c r="Y20" s="493"/>
      <c r="Z20" s="494"/>
    </row>
    <row r="21" spans="1:26" s="482" customFormat="1" ht="56">
      <c r="A21" s="489" t="s">
        <v>420</v>
      </c>
      <c r="B21" s="589" t="s">
        <v>377</v>
      </c>
      <c r="C21" s="491" t="s">
        <v>493</v>
      </c>
      <c r="D21" s="590" t="s">
        <v>879</v>
      </c>
      <c r="E21" s="491"/>
      <c r="F21" s="491"/>
      <c r="G21" s="491"/>
      <c r="H21" s="358" t="s">
        <v>495</v>
      </c>
      <c r="I21" s="358" t="s">
        <v>496</v>
      </c>
      <c r="J21" s="503">
        <v>21000</v>
      </c>
      <c r="K21" s="503">
        <v>21000</v>
      </c>
      <c r="L21" s="503"/>
      <c r="M21" s="503"/>
      <c r="N21" s="503">
        <f t="shared" si="3"/>
        <v>8000</v>
      </c>
      <c r="O21" s="503">
        <v>8000</v>
      </c>
      <c r="P21" s="503"/>
      <c r="Q21" s="503"/>
      <c r="R21" s="503"/>
      <c r="S21" s="503">
        <f>J21-N21</f>
        <v>13000</v>
      </c>
      <c r="T21" s="492"/>
      <c r="U21" s="491"/>
      <c r="V21" s="493"/>
      <c r="W21" s="493"/>
      <c r="X21" s="493"/>
      <c r="Y21" s="493"/>
      <c r="Z21" s="494"/>
    </row>
    <row r="22" spans="1:26" s="482" customFormat="1" ht="23">
      <c r="A22" s="489">
        <v>2</v>
      </c>
      <c r="B22" s="490" t="s">
        <v>880</v>
      </c>
      <c r="C22" s="491"/>
      <c r="D22" s="491"/>
      <c r="E22" s="491"/>
      <c r="F22" s="491"/>
      <c r="G22" s="491"/>
      <c r="H22" s="491"/>
      <c r="I22" s="491"/>
      <c r="J22" s="492">
        <f>J23+J25+J27</f>
        <v>90700</v>
      </c>
      <c r="K22" s="492">
        <f t="shared" ref="K22:S22" si="7">K23+K25+K27</f>
        <v>90700</v>
      </c>
      <c r="L22" s="492">
        <f t="shared" si="7"/>
        <v>0</v>
      </c>
      <c r="M22" s="492">
        <f t="shared" si="7"/>
        <v>0</v>
      </c>
      <c r="N22" s="492">
        <f t="shared" si="7"/>
        <v>0</v>
      </c>
      <c r="O22" s="492">
        <f t="shared" si="7"/>
        <v>0</v>
      </c>
      <c r="P22" s="492">
        <f t="shared" si="7"/>
        <v>0</v>
      </c>
      <c r="Q22" s="492">
        <f t="shared" si="7"/>
        <v>0</v>
      </c>
      <c r="R22" s="492">
        <f t="shared" si="7"/>
        <v>0</v>
      </c>
      <c r="S22" s="492">
        <f t="shared" si="7"/>
        <v>72560</v>
      </c>
      <c r="T22" s="492"/>
      <c r="U22" s="491"/>
      <c r="V22" s="493"/>
      <c r="W22" s="493"/>
      <c r="X22" s="493"/>
      <c r="Y22" s="493"/>
      <c r="Z22" s="494"/>
    </row>
    <row r="23" spans="1:26" s="482" customFormat="1">
      <c r="A23" s="489" t="s">
        <v>205</v>
      </c>
      <c r="B23" s="490" t="s">
        <v>822</v>
      </c>
      <c r="C23" s="491"/>
      <c r="D23" s="491"/>
      <c r="E23" s="491"/>
      <c r="F23" s="491"/>
      <c r="G23" s="491"/>
      <c r="H23" s="491"/>
      <c r="I23" s="491"/>
      <c r="J23" s="492">
        <f>J24</f>
        <v>14700</v>
      </c>
      <c r="K23" s="492">
        <f t="shared" ref="K23:T23" si="8">K24</f>
        <v>14700</v>
      </c>
      <c r="L23" s="492">
        <f t="shared" si="8"/>
        <v>0</v>
      </c>
      <c r="M23" s="492">
        <f t="shared" si="8"/>
        <v>0</v>
      </c>
      <c r="N23" s="492">
        <f t="shared" si="8"/>
        <v>0</v>
      </c>
      <c r="O23" s="492">
        <f t="shared" si="8"/>
        <v>0</v>
      </c>
      <c r="P23" s="492">
        <f t="shared" si="8"/>
        <v>0</v>
      </c>
      <c r="Q23" s="492">
        <f t="shared" si="8"/>
        <v>0</v>
      </c>
      <c r="R23" s="492">
        <f t="shared" si="8"/>
        <v>0</v>
      </c>
      <c r="S23" s="492">
        <f t="shared" si="8"/>
        <v>11760</v>
      </c>
      <c r="T23" s="492">
        <f t="shared" si="8"/>
        <v>0</v>
      </c>
      <c r="U23" s="491"/>
      <c r="V23" s="493"/>
      <c r="W23" s="493"/>
      <c r="X23" s="493"/>
      <c r="Y23" s="493"/>
      <c r="Z23" s="494"/>
    </row>
    <row r="24" spans="1:26" ht="34.5">
      <c r="A24" s="485" t="s">
        <v>894</v>
      </c>
      <c r="B24" s="521" t="s">
        <v>881</v>
      </c>
      <c r="C24" s="509" t="s">
        <v>703</v>
      </c>
      <c r="D24" s="590" t="s">
        <v>879</v>
      </c>
      <c r="E24" s="509"/>
      <c r="F24" s="509"/>
      <c r="G24" s="509" t="s">
        <v>882</v>
      </c>
      <c r="H24" s="509" t="s">
        <v>865</v>
      </c>
      <c r="I24" s="509"/>
      <c r="J24" s="503">
        <f>K24+L24</f>
        <v>14700</v>
      </c>
      <c r="K24" s="503">
        <v>14700</v>
      </c>
      <c r="L24" s="503"/>
      <c r="M24" s="503"/>
      <c r="N24" s="503">
        <f t="shared" si="3"/>
        <v>0</v>
      </c>
      <c r="O24" s="503"/>
      <c r="P24" s="503"/>
      <c r="Q24" s="503"/>
      <c r="R24" s="503"/>
      <c r="S24" s="503">
        <v>11760</v>
      </c>
      <c r="T24" s="503"/>
      <c r="U24" s="509"/>
      <c r="V24" s="506">
        <f>J24*80%</f>
        <v>11760</v>
      </c>
      <c r="W24" s="524"/>
      <c r="X24" s="524"/>
      <c r="Y24" s="524"/>
      <c r="Z24" s="525"/>
    </row>
    <row r="25" spans="1:26" s="482" customFormat="1">
      <c r="A25" s="489" t="s">
        <v>207</v>
      </c>
      <c r="B25" s="490" t="s">
        <v>883</v>
      </c>
      <c r="C25" s="491"/>
      <c r="D25" s="491"/>
      <c r="E25" s="491"/>
      <c r="F25" s="491"/>
      <c r="G25" s="491"/>
      <c r="H25" s="491"/>
      <c r="I25" s="491"/>
      <c r="J25" s="492">
        <f>J26</f>
        <v>6000</v>
      </c>
      <c r="K25" s="492">
        <f t="shared" ref="K25:S25" si="9">K26</f>
        <v>6000</v>
      </c>
      <c r="L25" s="492">
        <f t="shared" si="9"/>
        <v>0</v>
      </c>
      <c r="M25" s="492">
        <f t="shared" si="9"/>
        <v>0</v>
      </c>
      <c r="N25" s="492">
        <f t="shared" si="9"/>
        <v>0</v>
      </c>
      <c r="O25" s="492">
        <f t="shared" si="9"/>
        <v>0</v>
      </c>
      <c r="P25" s="492">
        <f t="shared" si="9"/>
        <v>0</v>
      </c>
      <c r="Q25" s="492">
        <f t="shared" si="9"/>
        <v>0</v>
      </c>
      <c r="R25" s="492">
        <f t="shared" si="9"/>
        <v>0</v>
      </c>
      <c r="S25" s="492">
        <f t="shared" si="9"/>
        <v>4800</v>
      </c>
      <c r="T25" s="492"/>
      <c r="U25" s="491"/>
      <c r="V25" s="493"/>
      <c r="W25" s="493"/>
      <c r="X25" s="493"/>
      <c r="Y25" s="493"/>
      <c r="Z25" s="494"/>
    </row>
    <row r="26" spans="1:26" ht="34.5">
      <c r="A26" s="485" t="s">
        <v>895</v>
      </c>
      <c r="B26" s="521" t="s">
        <v>884</v>
      </c>
      <c r="C26" s="509" t="s">
        <v>550</v>
      </c>
      <c r="D26" s="509" t="s">
        <v>561</v>
      </c>
      <c r="E26" s="509"/>
      <c r="F26" s="509"/>
      <c r="G26" s="509" t="s">
        <v>885</v>
      </c>
      <c r="H26" s="509" t="s">
        <v>865</v>
      </c>
      <c r="I26" s="509"/>
      <c r="J26" s="503">
        <f>K26+L26</f>
        <v>6000</v>
      </c>
      <c r="K26" s="503">
        <v>6000</v>
      </c>
      <c r="L26" s="503"/>
      <c r="M26" s="503"/>
      <c r="N26" s="503">
        <f t="shared" si="3"/>
        <v>0</v>
      </c>
      <c r="O26" s="503"/>
      <c r="P26" s="503"/>
      <c r="Q26" s="503"/>
      <c r="R26" s="503"/>
      <c r="S26" s="503">
        <v>4800</v>
      </c>
      <c r="T26" s="503"/>
      <c r="U26" s="509"/>
      <c r="V26" s="506">
        <f>J26*80%</f>
        <v>4800</v>
      </c>
      <c r="W26" s="524"/>
      <c r="X26" s="524"/>
      <c r="Y26" s="524"/>
      <c r="Z26" s="525"/>
    </row>
    <row r="27" spans="1:26" s="482" customFormat="1">
      <c r="A27" s="489" t="s">
        <v>209</v>
      </c>
      <c r="B27" s="490" t="s">
        <v>818</v>
      </c>
      <c r="C27" s="491"/>
      <c r="D27" s="491"/>
      <c r="E27" s="491"/>
      <c r="F27" s="491"/>
      <c r="G27" s="491"/>
      <c r="H27" s="491"/>
      <c r="I27" s="491"/>
      <c r="J27" s="492">
        <f>SUM(J28:J30)</f>
        <v>70000</v>
      </c>
      <c r="K27" s="492">
        <f t="shared" ref="K27:T27" si="10">SUM(K28:K30)</f>
        <v>70000</v>
      </c>
      <c r="L27" s="492">
        <f t="shared" si="10"/>
        <v>0</v>
      </c>
      <c r="M27" s="492">
        <f t="shared" si="10"/>
        <v>0</v>
      </c>
      <c r="N27" s="492">
        <f t="shared" si="10"/>
        <v>0</v>
      </c>
      <c r="O27" s="492">
        <f t="shared" si="10"/>
        <v>0</v>
      </c>
      <c r="P27" s="492">
        <f t="shared" si="10"/>
        <v>0</v>
      </c>
      <c r="Q27" s="492">
        <f t="shared" si="10"/>
        <v>0</v>
      </c>
      <c r="R27" s="492">
        <f t="shared" si="10"/>
        <v>0</v>
      </c>
      <c r="S27" s="492">
        <f t="shared" si="10"/>
        <v>56000</v>
      </c>
      <c r="T27" s="492">
        <f t="shared" si="10"/>
        <v>0</v>
      </c>
      <c r="U27" s="491"/>
      <c r="V27" s="497">
        <f t="shared" ref="V27:V31" si="11">J27*80%</f>
        <v>56000</v>
      </c>
      <c r="W27" s="493"/>
      <c r="X27" s="493"/>
      <c r="Y27" s="493"/>
      <c r="Z27" s="494"/>
    </row>
    <row r="28" spans="1:26" ht="34.5">
      <c r="A28" s="485" t="s">
        <v>896</v>
      </c>
      <c r="B28" s="521" t="s">
        <v>886</v>
      </c>
      <c r="C28" s="509"/>
      <c r="D28" s="590" t="s">
        <v>879</v>
      </c>
      <c r="E28" s="509"/>
      <c r="F28" s="509"/>
      <c r="G28" s="509" t="s">
        <v>887</v>
      </c>
      <c r="H28" s="509" t="s">
        <v>865</v>
      </c>
      <c r="I28" s="509"/>
      <c r="J28" s="503">
        <f t="shared" ref="J28:J30" si="12">K28+L28</f>
        <v>30000</v>
      </c>
      <c r="K28" s="503">
        <v>30000</v>
      </c>
      <c r="L28" s="503"/>
      <c r="M28" s="503"/>
      <c r="N28" s="503">
        <f t="shared" si="3"/>
        <v>0</v>
      </c>
      <c r="O28" s="503"/>
      <c r="P28" s="503"/>
      <c r="Q28" s="503"/>
      <c r="R28" s="503"/>
      <c r="S28" s="503">
        <v>24000</v>
      </c>
      <c r="T28" s="503"/>
      <c r="U28" s="509"/>
      <c r="V28" s="506">
        <f t="shared" si="11"/>
        <v>24000</v>
      </c>
      <c r="W28" s="524"/>
      <c r="X28" s="524"/>
      <c r="Y28" s="524"/>
      <c r="Z28" s="525"/>
    </row>
    <row r="29" spans="1:26" ht="46">
      <c r="A29" s="485" t="s">
        <v>897</v>
      </c>
      <c r="B29" s="521" t="s">
        <v>889</v>
      </c>
      <c r="C29" s="509" t="s">
        <v>890</v>
      </c>
      <c r="D29" s="590" t="s">
        <v>879</v>
      </c>
      <c r="E29" s="509"/>
      <c r="F29" s="509"/>
      <c r="G29" s="509" t="s">
        <v>888</v>
      </c>
      <c r="H29" s="509" t="s">
        <v>865</v>
      </c>
      <c r="I29" s="509"/>
      <c r="J29" s="503">
        <f t="shared" si="12"/>
        <v>20000</v>
      </c>
      <c r="K29" s="503">
        <v>20000</v>
      </c>
      <c r="L29" s="503"/>
      <c r="M29" s="503"/>
      <c r="N29" s="503">
        <f t="shared" si="3"/>
        <v>0</v>
      </c>
      <c r="O29" s="503"/>
      <c r="P29" s="503"/>
      <c r="Q29" s="503"/>
      <c r="R29" s="503"/>
      <c r="S29" s="503">
        <v>16000</v>
      </c>
      <c r="T29" s="503"/>
      <c r="U29" s="509"/>
      <c r="V29" s="506">
        <f t="shared" si="11"/>
        <v>16000</v>
      </c>
      <c r="W29" s="524"/>
      <c r="X29" s="524"/>
      <c r="Y29" s="524"/>
      <c r="Z29" s="525"/>
    </row>
    <row r="30" spans="1:26" ht="34.5">
      <c r="A30" s="485" t="s">
        <v>898</v>
      </c>
      <c r="B30" s="521" t="s">
        <v>891</v>
      </c>
      <c r="C30" s="509" t="s">
        <v>892</v>
      </c>
      <c r="D30" s="590" t="s">
        <v>879</v>
      </c>
      <c r="E30" s="509"/>
      <c r="F30" s="509"/>
      <c r="G30" s="509" t="s">
        <v>893</v>
      </c>
      <c r="H30" s="509" t="s">
        <v>865</v>
      </c>
      <c r="I30" s="509"/>
      <c r="J30" s="503">
        <f t="shared" si="12"/>
        <v>20000</v>
      </c>
      <c r="K30" s="503">
        <v>20000</v>
      </c>
      <c r="L30" s="503"/>
      <c r="M30" s="503"/>
      <c r="N30" s="503">
        <f t="shared" si="3"/>
        <v>0</v>
      </c>
      <c r="O30" s="503"/>
      <c r="P30" s="503"/>
      <c r="Q30" s="503"/>
      <c r="R30" s="503"/>
      <c r="S30" s="503">
        <v>16000</v>
      </c>
      <c r="T30" s="503"/>
      <c r="U30" s="509"/>
      <c r="V30" s="524">
        <f t="shared" si="11"/>
        <v>16000</v>
      </c>
      <c r="W30" s="524"/>
      <c r="X30" s="524"/>
      <c r="Y30" s="524"/>
      <c r="Z30" s="525"/>
    </row>
    <row r="31" spans="1:26" s="482" customFormat="1">
      <c r="A31" s="489" t="s">
        <v>55</v>
      </c>
      <c r="B31" s="490" t="s">
        <v>899</v>
      </c>
      <c r="C31" s="491"/>
      <c r="D31" s="592"/>
      <c r="E31" s="491"/>
      <c r="F31" s="491"/>
      <c r="G31" s="491"/>
      <c r="H31" s="491"/>
      <c r="I31" s="491"/>
      <c r="J31" s="492">
        <f>J32+J54</f>
        <v>136215.53700000001</v>
      </c>
      <c r="K31" s="492">
        <f t="shared" ref="K31:S31" si="13">K32+K54</f>
        <v>133215.53700000001</v>
      </c>
      <c r="L31" s="492">
        <f t="shared" si="13"/>
        <v>3000</v>
      </c>
      <c r="M31" s="492">
        <f t="shared" si="13"/>
        <v>15324</v>
      </c>
      <c r="N31" s="492">
        <f t="shared" si="13"/>
        <v>39311.744999999995</v>
      </c>
      <c r="O31" s="492">
        <f t="shared" si="13"/>
        <v>36311.744999999995</v>
      </c>
      <c r="P31" s="492">
        <f t="shared" si="13"/>
        <v>3000</v>
      </c>
      <c r="Q31" s="492">
        <f t="shared" si="13"/>
        <v>109016.027</v>
      </c>
      <c r="R31" s="492">
        <f t="shared" si="13"/>
        <v>23651.027000000002</v>
      </c>
      <c r="S31" s="492">
        <f t="shared" si="13"/>
        <v>54950.456000000006</v>
      </c>
      <c r="T31" s="492"/>
      <c r="U31" s="491"/>
      <c r="V31" s="493">
        <f t="shared" si="11"/>
        <v>108972.42960000002</v>
      </c>
      <c r="W31" s="493"/>
      <c r="X31" s="493"/>
      <c r="Y31" s="493"/>
      <c r="Z31" s="494"/>
    </row>
    <row r="32" spans="1:26" s="482" customFormat="1">
      <c r="A32" s="489" t="s">
        <v>371</v>
      </c>
      <c r="B32" s="495" t="s">
        <v>801</v>
      </c>
      <c r="C32" s="491"/>
      <c r="D32" s="491"/>
      <c r="E32" s="491"/>
      <c r="F32" s="491"/>
      <c r="G32" s="491"/>
      <c r="H32" s="491"/>
      <c r="I32" s="491"/>
      <c r="J32" s="492">
        <f>J33+J43+J46</f>
        <v>45832.260999999999</v>
      </c>
      <c r="K32" s="492">
        <f t="shared" ref="K32:R32" si="14">K33+K43+K46</f>
        <v>42832.260999999999</v>
      </c>
      <c r="L32" s="492">
        <f t="shared" si="14"/>
        <v>3000</v>
      </c>
      <c r="M32" s="492">
        <f t="shared" si="14"/>
        <v>15324</v>
      </c>
      <c r="N32" s="492">
        <f t="shared" si="14"/>
        <v>20986.495999999999</v>
      </c>
      <c r="O32" s="492">
        <f t="shared" si="14"/>
        <v>17986.495999999999</v>
      </c>
      <c r="P32" s="492">
        <f t="shared" si="14"/>
        <v>3000</v>
      </c>
      <c r="Q32" s="492">
        <f t="shared" si="14"/>
        <v>19426</v>
      </c>
      <c r="R32" s="492">
        <f t="shared" si="14"/>
        <v>10909</v>
      </c>
      <c r="S32" s="492">
        <f>ROUND((S33+S43+S46),4)</f>
        <v>14450.2</v>
      </c>
      <c r="T32" s="491"/>
      <c r="U32" s="491"/>
      <c r="V32" s="497">
        <f>S32+S54</f>
        <v>54950.456000000006</v>
      </c>
      <c r="W32" s="493"/>
      <c r="X32" s="493"/>
      <c r="Y32" s="493"/>
      <c r="Z32" s="494"/>
    </row>
    <row r="33" spans="1:28" s="482" customFormat="1">
      <c r="A33" s="489">
        <v>1</v>
      </c>
      <c r="B33" s="490" t="s">
        <v>523</v>
      </c>
      <c r="C33" s="491"/>
      <c r="D33" s="491"/>
      <c r="E33" s="491"/>
      <c r="F33" s="491"/>
      <c r="G33" s="491"/>
      <c r="H33" s="491"/>
      <c r="I33" s="491"/>
      <c r="J33" s="492">
        <f>J34+J39+J41</f>
        <v>23941.260999999999</v>
      </c>
      <c r="K33" s="492">
        <f t="shared" ref="K33:T33" si="15">K34+K39+K41</f>
        <v>20941.260999999999</v>
      </c>
      <c r="L33" s="492">
        <f t="shared" si="15"/>
        <v>3000</v>
      </c>
      <c r="M33" s="492">
        <f t="shared" si="15"/>
        <v>15324</v>
      </c>
      <c r="N33" s="492">
        <f t="shared" si="15"/>
        <v>19009.495999999999</v>
      </c>
      <c r="O33" s="492">
        <f t="shared" si="15"/>
        <v>16009.495999999999</v>
      </c>
      <c r="P33" s="492">
        <f t="shared" si="15"/>
        <v>3000</v>
      </c>
      <c r="Q33" s="492">
        <f t="shared" si="15"/>
        <v>4931</v>
      </c>
      <c r="R33" s="492">
        <f t="shared" si="15"/>
        <v>3584</v>
      </c>
      <c r="S33" s="492">
        <f t="shared" si="15"/>
        <v>4251</v>
      </c>
      <c r="T33" s="492">
        <f t="shared" si="15"/>
        <v>0</v>
      </c>
      <c r="U33" s="491"/>
      <c r="V33" s="493"/>
      <c r="W33" s="493"/>
      <c r="X33" s="493"/>
      <c r="Y33" s="493"/>
      <c r="Z33" s="494">
        <f>Z34-5784</f>
        <v>1685.1999999999998</v>
      </c>
      <c r="AA33" s="483">
        <f>S33+S43</f>
        <v>7469.2</v>
      </c>
    </row>
    <row r="34" spans="1:28" s="482" customFormat="1" ht="12">
      <c r="A34" s="489" t="s">
        <v>420</v>
      </c>
      <c r="B34" s="496" t="s">
        <v>802</v>
      </c>
      <c r="C34" s="491"/>
      <c r="D34" s="491"/>
      <c r="E34" s="491"/>
      <c r="F34" s="491"/>
      <c r="G34" s="491"/>
      <c r="H34" s="491"/>
      <c r="I34" s="491"/>
      <c r="J34" s="492">
        <f>SUM(J35:J38)</f>
        <v>18908</v>
      </c>
      <c r="K34" s="492">
        <f t="shared" ref="K34:S34" si="16">SUM(K35:K38)</f>
        <v>15908</v>
      </c>
      <c r="L34" s="492">
        <f t="shared" si="16"/>
        <v>3000</v>
      </c>
      <c r="M34" s="492">
        <f t="shared" si="16"/>
        <v>15324</v>
      </c>
      <c r="N34" s="492">
        <f t="shared" si="16"/>
        <v>15324</v>
      </c>
      <c r="O34" s="492">
        <f t="shared" si="16"/>
        <v>12324</v>
      </c>
      <c r="P34" s="492">
        <f t="shared" si="16"/>
        <v>3000</v>
      </c>
      <c r="Q34" s="492">
        <f t="shared" si="16"/>
        <v>3584</v>
      </c>
      <c r="R34" s="492">
        <f t="shared" si="16"/>
        <v>3584</v>
      </c>
      <c r="S34" s="492">
        <f t="shared" si="16"/>
        <v>3275</v>
      </c>
      <c r="T34" s="491"/>
      <c r="U34" s="491"/>
      <c r="V34" s="493"/>
      <c r="W34" s="497">
        <f>N34+S34</f>
        <v>18599</v>
      </c>
      <c r="X34" s="497">
        <f>J34-W34</f>
        <v>309</v>
      </c>
      <c r="Y34" s="493"/>
      <c r="Z34" s="494">
        <f>S33+S43</f>
        <v>7469.2</v>
      </c>
    </row>
    <row r="35" spans="1:28" s="482" customFormat="1" ht="34.5">
      <c r="A35" s="501" t="s">
        <v>900</v>
      </c>
      <c r="B35" s="498" t="s">
        <v>388</v>
      </c>
      <c r="C35" s="499" t="s">
        <v>803</v>
      </c>
      <c r="D35" s="500" t="s">
        <v>387</v>
      </c>
      <c r="E35" s="485">
        <v>7737323</v>
      </c>
      <c r="F35" s="501" t="s">
        <v>804</v>
      </c>
      <c r="G35" s="485" t="s">
        <v>805</v>
      </c>
      <c r="H35" s="499">
        <v>2019</v>
      </c>
      <c r="I35" s="499" t="s">
        <v>806</v>
      </c>
      <c r="J35" s="502">
        <f>K35</f>
        <v>4932</v>
      </c>
      <c r="K35" s="502">
        <v>4932</v>
      </c>
      <c r="L35" s="502"/>
      <c r="M35" s="502">
        <f>N35</f>
        <v>4424</v>
      </c>
      <c r="N35" s="503">
        <f t="shared" ref="N35:N38" si="17">O35+P35</f>
        <v>4424</v>
      </c>
      <c r="O35" s="503">
        <v>4424</v>
      </c>
      <c r="P35" s="503"/>
      <c r="Q35" s="503">
        <f>J35-N35</f>
        <v>508</v>
      </c>
      <c r="R35" s="503">
        <f>K35-O35</f>
        <v>508</v>
      </c>
      <c r="S35" s="504">
        <f>J35-N35</f>
        <v>508</v>
      </c>
      <c r="T35" s="491"/>
      <c r="U35" s="505"/>
      <c r="V35" s="506"/>
      <c r="W35" s="506"/>
      <c r="X35" s="506"/>
      <c r="Y35" s="506"/>
      <c r="Z35" s="494">
        <f>S33+S43</f>
        <v>7469.2</v>
      </c>
    </row>
    <row r="36" spans="1:28" s="482" customFormat="1" ht="34.5">
      <c r="A36" s="501" t="s">
        <v>901</v>
      </c>
      <c r="B36" s="498" t="s">
        <v>807</v>
      </c>
      <c r="C36" s="499" t="s">
        <v>808</v>
      </c>
      <c r="D36" s="500" t="s">
        <v>387</v>
      </c>
      <c r="E36" s="491"/>
      <c r="F36" s="491"/>
      <c r="G36" s="485" t="s">
        <v>809</v>
      </c>
      <c r="H36" s="499" t="s">
        <v>675</v>
      </c>
      <c r="I36" s="499" t="s">
        <v>810</v>
      </c>
      <c r="J36" s="502">
        <f>K36</f>
        <v>4509</v>
      </c>
      <c r="K36" s="502">
        <v>4509</v>
      </c>
      <c r="L36" s="502"/>
      <c r="M36" s="502">
        <f>N36</f>
        <v>2700</v>
      </c>
      <c r="N36" s="503">
        <f t="shared" si="17"/>
        <v>2700</v>
      </c>
      <c r="O36" s="503">
        <v>2700</v>
      </c>
      <c r="P36" s="503"/>
      <c r="Q36" s="503">
        <f>J36-N36</f>
        <v>1809</v>
      </c>
      <c r="R36" s="503">
        <f>K36-N36</f>
        <v>1809</v>
      </c>
      <c r="S36" s="503">
        <v>1700</v>
      </c>
      <c r="T36" s="491"/>
      <c r="U36" s="505"/>
      <c r="V36" s="506"/>
      <c r="W36" s="506"/>
      <c r="X36" s="506"/>
      <c r="Y36" s="506"/>
      <c r="Z36" s="494">
        <f>14450.2-S32</f>
        <v>0</v>
      </c>
    </row>
    <row r="37" spans="1:28" s="482" customFormat="1" ht="34.5">
      <c r="A37" s="501" t="s">
        <v>902</v>
      </c>
      <c r="B37" s="498" t="s">
        <v>730</v>
      </c>
      <c r="C37" s="499" t="s">
        <v>724</v>
      </c>
      <c r="D37" s="500" t="s">
        <v>387</v>
      </c>
      <c r="E37" s="485">
        <v>7735655</v>
      </c>
      <c r="F37" s="501" t="s">
        <v>811</v>
      </c>
      <c r="G37" s="485" t="s">
        <v>812</v>
      </c>
      <c r="H37" s="499">
        <v>2019</v>
      </c>
      <c r="I37" s="499" t="s">
        <v>813</v>
      </c>
      <c r="J37" s="502">
        <f t="shared" ref="J37" si="18">K37</f>
        <v>4467</v>
      </c>
      <c r="K37" s="502">
        <v>4467</v>
      </c>
      <c r="L37" s="502"/>
      <c r="M37" s="502">
        <f>N37</f>
        <v>4000</v>
      </c>
      <c r="N37" s="503">
        <f t="shared" si="17"/>
        <v>4000</v>
      </c>
      <c r="O37" s="503">
        <v>4000</v>
      </c>
      <c r="P37" s="503"/>
      <c r="Q37" s="503">
        <f>J37-N37</f>
        <v>467</v>
      </c>
      <c r="R37" s="503">
        <f>K37-N37</f>
        <v>467</v>
      </c>
      <c r="S37" s="503">
        <f>J37-N37</f>
        <v>467</v>
      </c>
      <c r="T37" s="491"/>
      <c r="U37" s="505"/>
      <c r="V37" s="506"/>
      <c r="W37" s="506"/>
      <c r="X37" s="506"/>
      <c r="Y37" s="506"/>
      <c r="Z37" s="494"/>
    </row>
    <row r="38" spans="1:28" s="482" customFormat="1" ht="34.5">
      <c r="A38" s="501" t="s">
        <v>903</v>
      </c>
      <c r="B38" s="498" t="s">
        <v>814</v>
      </c>
      <c r="C38" s="499" t="s">
        <v>815</v>
      </c>
      <c r="D38" s="500" t="s">
        <v>387</v>
      </c>
      <c r="E38" s="491"/>
      <c r="F38" s="491"/>
      <c r="G38" s="485" t="s">
        <v>816</v>
      </c>
      <c r="H38" s="499">
        <v>2020</v>
      </c>
      <c r="I38" s="499" t="s">
        <v>817</v>
      </c>
      <c r="J38" s="502">
        <f>K38+L38</f>
        <v>5000</v>
      </c>
      <c r="K38" s="502">
        <v>2000</v>
      </c>
      <c r="L38" s="502">
        <v>3000</v>
      </c>
      <c r="M38" s="502">
        <f>N38</f>
        <v>4200</v>
      </c>
      <c r="N38" s="503">
        <f t="shared" si="17"/>
        <v>4200</v>
      </c>
      <c r="O38" s="503">
        <v>1200</v>
      </c>
      <c r="P38" s="503">
        <v>3000</v>
      </c>
      <c r="Q38" s="503">
        <f>J38-N38</f>
        <v>800</v>
      </c>
      <c r="R38" s="503">
        <f>J38-N38</f>
        <v>800</v>
      </c>
      <c r="S38" s="503">
        <v>600</v>
      </c>
      <c r="T38" s="491"/>
      <c r="U38" s="505"/>
      <c r="V38" s="506"/>
      <c r="W38" s="506"/>
      <c r="X38" s="506"/>
      <c r="Y38" s="506"/>
      <c r="Z38" s="494"/>
      <c r="AA38" s="483">
        <f>S32+S54</f>
        <v>54950.456000000006</v>
      </c>
    </row>
    <row r="39" spans="1:28" s="482" customFormat="1" ht="12">
      <c r="A39" s="489" t="s">
        <v>421</v>
      </c>
      <c r="B39" s="496" t="s">
        <v>818</v>
      </c>
      <c r="C39" s="496"/>
      <c r="D39" s="507"/>
      <c r="E39" s="491"/>
      <c r="F39" s="491"/>
      <c r="G39" s="491"/>
      <c r="H39" s="496"/>
      <c r="I39" s="496"/>
      <c r="J39" s="508">
        <f>SUM(J40)</f>
        <v>2833.261</v>
      </c>
      <c r="K39" s="508">
        <f t="shared" ref="K39:T39" si="19">SUM(K40)</f>
        <v>2833.261</v>
      </c>
      <c r="L39" s="508">
        <f t="shared" si="19"/>
        <v>0</v>
      </c>
      <c r="M39" s="508">
        <f t="shared" si="19"/>
        <v>0</v>
      </c>
      <c r="N39" s="508">
        <f t="shared" si="19"/>
        <v>2199.4960000000001</v>
      </c>
      <c r="O39" s="508">
        <f t="shared" si="19"/>
        <v>2199.4960000000001</v>
      </c>
      <c r="P39" s="508">
        <f t="shared" si="19"/>
        <v>0</v>
      </c>
      <c r="Q39" s="508">
        <f t="shared" si="19"/>
        <v>633</v>
      </c>
      <c r="R39" s="508">
        <f t="shared" si="19"/>
        <v>0</v>
      </c>
      <c r="S39" s="508">
        <f t="shared" si="19"/>
        <v>633</v>
      </c>
      <c r="T39" s="508">
        <f t="shared" si="19"/>
        <v>0</v>
      </c>
      <c r="U39" s="491"/>
      <c r="V39" s="493"/>
      <c r="W39" s="497">
        <f>N39+S39</f>
        <v>2832.4960000000001</v>
      </c>
      <c r="X39" s="497">
        <f>J39-W39</f>
        <v>0.76499999999987267</v>
      </c>
      <c r="Y39" s="493"/>
      <c r="Z39" s="494"/>
    </row>
    <row r="40" spans="1:28" s="482" customFormat="1" ht="57.5">
      <c r="A40" s="501" t="s">
        <v>904</v>
      </c>
      <c r="B40" s="498" t="s">
        <v>399</v>
      </c>
      <c r="C40" s="499" t="s">
        <v>534</v>
      </c>
      <c r="D40" s="485" t="s">
        <v>561</v>
      </c>
      <c r="E40" s="509">
        <v>7809841</v>
      </c>
      <c r="F40" s="509"/>
      <c r="G40" s="509" t="s">
        <v>819</v>
      </c>
      <c r="H40" s="499">
        <v>2020</v>
      </c>
      <c r="I40" s="499" t="s">
        <v>820</v>
      </c>
      <c r="J40" s="502">
        <f>K40+L40</f>
        <v>2833.261</v>
      </c>
      <c r="K40" s="502">
        <v>2833.261</v>
      </c>
      <c r="L40" s="502"/>
      <c r="M40" s="502"/>
      <c r="N40" s="503">
        <f>O40+P40</f>
        <v>2199.4960000000001</v>
      </c>
      <c r="O40" s="503">
        <f>1502+697.496</f>
        <v>2199.4960000000001</v>
      </c>
      <c r="P40" s="503"/>
      <c r="Q40" s="503">
        <v>633</v>
      </c>
      <c r="R40" s="503"/>
      <c r="S40" s="503">
        <v>633</v>
      </c>
      <c r="T40" s="491"/>
      <c r="U40" s="510"/>
      <c r="V40" s="497"/>
      <c r="W40" s="497"/>
      <c r="X40" s="497"/>
      <c r="Y40" s="497"/>
      <c r="Z40" s="494"/>
    </row>
    <row r="41" spans="1:28" s="482" customFormat="1" ht="12">
      <c r="A41" s="489" t="s">
        <v>422</v>
      </c>
      <c r="B41" s="496" t="s">
        <v>821</v>
      </c>
      <c r="C41" s="496"/>
      <c r="D41" s="507"/>
      <c r="E41" s="491"/>
      <c r="F41" s="491"/>
      <c r="G41" s="491"/>
      <c r="H41" s="496"/>
      <c r="I41" s="496"/>
      <c r="J41" s="508">
        <f>SUM(J42)</f>
        <v>2200</v>
      </c>
      <c r="K41" s="508">
        <f t="shared" ref="K41:T41" si="20">SUM(K42)</f>
        <v>2200</v>
      </c>
      <c r="L41" s="508">
        <f t="shared" si="20"/>
        <v>0</v>
      </c>
      <c r="M41" s="508">
        <f t="shared" si="20"/>
        <v>0</v>
      </c>
      <c r="N41" s="508">
        <f t="shared" si="20"/>
        <v>1486</v>
      </c>
      <c r="O41" s="508">
        <f t="shared" si="20"/>
        <v>1486</v>
      </c>
      <c r="P41" s="508">
        <f t="shared" si="20"/>
        <v>0</v>
      </c>
      <c r="Q41" s="508">
        <f t="shared" si="20"/>
        <v>714</v>
      </c>
      <c r="R41" s="508">
        <f t="shared" si="20"/>
        <v>0</v>
      </c>
      <c r="S41" s="508">
        <f t="shared" si="20"/>
        <v>343</v>
      </c>
      <c r="T41" s="508">
        <f t="shared" si="20"/>
        <v>0</v>
      </c>
      <c r="U41" s="491"/>
      <c r="V41" s="493"/>
      <c r="W41" s="497">
        <f>N41+S41</f>
        <v>1829</v>
      </c>
      <c r="X41" s="497">
        <f>J41-W41</f>
        <v>371</v>
      </c>
      <c r="Y41" s="493"/>
      <c r="Z41" s="494"/>
    </row>
    <row r="42" spans="1:28" s="520" customFormat="1" ht="52.5" customHeight="1">
      <c r="A42" s="593" t="s">
        <v>905</v>
      </c>
      <c r="B42" s="512" t="s">
        <v>401</v>
      </c>
      <c r="C42" s="511" t="s">
        <v>703</v>
      </c>
      <c r="D42" s="513" t="s">
        <v>538</v>
      </c>
      <c r="E42" s="514">
        <v>7805808</v>
      </c>
      <c r="F42" s="515"/>
      <c r="G42" s="515"/>
      <c r="H42" s="511">
        <v>2020</v>
      </c>
      <c r="I42" s="511" t="s">
        <v>681</v>
      </c>
      <c r="J42" s="516">
        <f>K42+L42</f>
        <v>2200</v>
      </c>
      <c r="K42" s="516">
        <v>2200</v>
      </c>
      <c r="L42" s="516"/>
      <c r="M42" s="516"/>
      <c r="N42" s="504">
        <f>O42+P42</f>
        <v>1486</v>
      </c>
      <c r="O42" s="504">
        <v>1486</v>
      </c>
      <c r="P42" s="504"/>
      <c r="Q42" s="504">
        <f>J42-N42</f>
        <v>714</v>
      </c>
      <c r="R42" s="504"/>
      <c r="S42" s="504">
        <v>343</v>
      </c>
      <c r="T42" s="515"/>
      <c r="U42" s="515"/>
      <c r="V42" s="517"/>
      <c r="W42" s="518"/>
      <c r="X42" s="517"/>
      <c r="Y42" s="517"/>
      <c r="Z42" s="519"/>
    </row>
    <row r="43" spans="1:28" s="482" customFormat="1">
      <c r="A43" s="489">
        <v>2</v>
      </c>
      <c r="B43" s="490" t="s">
        <v>674</v>
      </c>
      <c r="C43" s="491"/>
      <c r="D43" s="507"/>
      <c r="E43" s="491"/>
      <c r="F43" s="491"/>
      <c r="G43" s="491"/>
      <c r="H43" s="491"/>
      <c r="I43" s="491"/>
      <c r="J43" s="492">
        <f>J44</f>
        <v>9302</v>
      </c>
      <c r="K43" s="492">
        <f t="shared" ref="K43:T43" si="21">K44</f>
        <v>9302</v>
      </c>
      <c r="L43" s="492">
        <f t="shared" si="21"/>
        <v>0</v>
      </c>
      <c r="M43" s="492">
        <f t="shared" si="21"/>
        <v>0</v>
      </c>
      <c r="N43" s="492">
        <f t="shared" si="21"/>
        <v>1977</v>
      </c>
      <c r="O43" s="492">
        <f t="shared" si="21"/>
        <v>1977</v>
      </c>
      <c r="P43" s="492">
        <f t="shared" si="21"/>
        <v>0</v>
      </c>
      <c r="Q43" s="492">
        <f t="shared" si="21"/>
        <v>3706</v>
      </c>
      <c r="R43" s="492">
        <f t="shared" si="21"/>
        <v>7325</v>
      </c>
      <c r="S43" s="492">
        <f t="shared" si="21"/>
        <v>3218.2</v>
      </c>
      <c r="T43" s="492">
        <f t="shared" si="21"/>
        <v>0</v>
      </c>
      <c r="U43" s="491"/>
      <c r="V43" s="493"/>
      <c r="W43" s="497"/>
      <c r="X43" s="493"/>
      <c r="Y43" s="493"/>
      <c r="Z43" s="494">
        <f>14732-14450.2</f>
        <v>281.79999999999927</v>
      </c>
    </row>
    <row r="44" spans="1:28" s="482" customFormat="1">
      <c r="A44" s="489" t="s">
        <v>205</v>
      </c>
      <c r="B44" s="490" t="s">
        <v>822</v>
      </c>
      <c r="C44" s="491"/>
      <c r="D44" s="507"/>
      <c r="E44" s="491"/>
      <c r="F44" s="491"/>
      <c r="G44" s="491"/>
      <c r="H44" s="491"/>
      <c r="I44" s="491"/>
      <c r="J44" s="492">
        <f>SUM(J45)</f>
        <v>9302</v>
      </c>
      <c r="K44" s="492">
        <f t="shared" ref="K44:T44" si="22">SUM(K45)</f>
        <v>9302</v>
      </c>
      <c r="L44" s="492">
        <f t="shared" si="22"/>
        <v>0</v>
      </c>
      <c r="M44" s="492">
        <f t="shared" si="22"/>
        <v>0</v>
      </c>
      <c r="N44" s="492">
        <f t="shared" si="22"/>
        <v>1977</v>
      </c>
      <c r="O44" s="492">
        <f t="shared" si="22"/>
        <v>1977</v>
      </c>
      <c r="P44" s="492">
        <f t="shared" si="22"/>
        <v>0</v>
      </c>
      <c r="Q44" s="492">
        <f t="shared" si="22"/>
        <v>3706</v>
      </c>
      <c r="R44" s="492">
        <f t="shared" si="22"/>
        <v>7325</v>
      </c>
      <c r="S44" s="492">
        <f t="shared" si="22"/>
        <v>3218.2</v>
      </c>
      <c r="T44" s="491">
        <f t="shared" si="22"/>
        <v>0</v>
      </c>
      <c r="U44" s="491"/>
      <c r="V44" s="493"/>
      <c r="W44" s="493"/>
      <c r="X44" s="493"/>
      <c r="Y44" s="493"/>
      <c r="Z44" s="494"/>
    </row>
    <row r="45" spans="1:28" ht="34.5">
      <c r="A45" s="485" t="s">
        <v>894</v>
      </c>
      <c r="B45" s="521" t="s">
        <v>678</v>
      </c>
      <c r="C45" s="509" t="s">
        <v>493</v>
      </c>
      <c r="D45" s="522" t="s">
        <v>823</v>
      </c>
      <c r="E45" s="509">
        <v>7802447</v>
      </c>
      <c r="F45" s="485">
        <v>341</v>
      </c>
      <c r="G45" s="485" t="s">
        <v>824</v>
      </c>
      <c r="H45" s="509" t="s">
        <v>825</v>
      </c>
      <c r="I45" s="509" t="s">
        <v>679</v>
      </c>
      <c r="J45" s="503">
        <f>K45+L45</f>
        <v>9302</v>
      </c>
      <c r="K45" s="503">
        <v>9302</v>
      </c>
      <c r="L45" s="503"/>
      <c r="M45" s="503"/>
      <c r="N45" s="503">
        <f>O45+P45</f>
        <v>1977</v>
      </c>
      <c r="O45" s="503">
        <v>1977</v>
      </c>
      <c r="P45" s="503"/>
      <c r="Q45" s="503">
        <v>3706</v>
      </c>
      <c r="R45" s="503">
        <f>J45-N45</f>
        <v>7325</v>
      </c>
      <c r="S45" s="503">
        <f>2023+1195+0.2</f>
        <v>3218.2</v>
      </c>
      <c r="T45" s="509"/>
      <c r="U45" s="509" t="s">
        <v>826</v>
      </c>
      <c r="V45" s="506">
        <f>J45-(N45+S45)</f>
        <v>4106.8</v>
      </c>
      <c r="W45" s="523"/>
      <c r="X45" s="524"/>
      <c r="Y45" s="524"/>
      <c r="Z45" s="525">
        <f>S45+O45+S70</f>
        <v>8814.2000000000007</v>
      </c>
      <c r="AA45" s="525">
        <f>3500-Z43</f>
        <v>3218.2000000000007</v>
      </c>
    </row>
    <row r="46" spans="1:28" s="482" customFormat="1">
      <c r="A46" s="489">
        <v>3</v>
      </c>
      <c r="B46" s="490" t="s">
        <v>491</v>
      </c>
      <c r="C46" s="491"/>
      <c r="D46" s="507"/>
      <c r="E46" s="491"/>
      <c r="F46" s="491"/>
      <c r="G46" s="491"/>
      <c r="H46" s="491"/>
      <c r="I46" s="491"/>
      <c r="J46" s="492">
        <f>J47+J49+J52</f>
        <v>12589</v>
      </c>
      <c r="K46" s="492">
        <f t="shared" ref="K46:T46" si="23">K47+K49+K52</f>
        <v>12589</v>
      </c>
      <c r="L46" s="492">
        <f t="shared" si="23"/>
        <v>0</v>
      </c>
      <c r="M46" s="492">
        <f t="shared" si="23"/>
        <v>0</v>
      </c>
      <c r="N46" s="492">
        <f t="shared" si="23"/>
        <v>0</v>
      </c>
      <c r="O46" s="492">
        <f t="shared" si="23"/>
        <v>0</v>
      </c>
      <c r="P46" s="492">
        <f t="shared" si="23"/>
        <v>0</v>
      </c>
      <c r="Q46" s="492">
        <f t="shared" si="23"/>
        <v>10789</v>
      </c>
      <c r="R46" s="492">
        <f t="shared" si="23"/>
        <v>0</v>
      </c>
      <c r="S46" s="492">
        <f t="shared" si="23"/>
        <v>6981</v>
      </c>
      <c r="T46" s="492" t="e">
        <f t="shared" si="23"/>
        <v>#VALUE!</v>
      </c>
      <c r="U46" s="491"/>
      <c r="V46" s="493"/>
      <c r="W46" s="497"/>
      <c r="X46" s="493"/>
      <c r="Y46" s="493"/>
      <c r="Z46" s="494"/>
    </row>
    <row r="47" spans="1:28" s="690" customFormat="1" ht="12">
      <c r="A47" s="526" t="s">
        <v>725</v>
      </c>
      <c r="B47" s="496" t="s">
        <v>827</v>
      </c>
      <c r="C47" s="496"/>
      <c r="D47" s="527"/>
      <c r="E47" s="496"/>
      <c r="F47" s="496"/>
      <c r="G47" s="496"/>
      <c r="H47" s="496"/>
      <c r="I47" s="496"/>
      <c r="J47" s="508">
        <f>J48</f>
        <v>3000</v>
      </c>
      <c r="K47" s="508">
        <f t="shared" ref="K47:S47" si="24">K48</f>
        <v>3000</v>
      </c>
      <c r="L47" s="508">
        <f t="shared" si="24"/>
        <v>0</v>
      </c>
      <c r="M47" s="508"/>
      <c r="N47" s="508">
        <f t="shared" si="24"/>
        <v>0</v>
      </c>
      <c r="O47" s="508">
        <f t="shared" si="24"/>
        <v>0</v>
      </c>
      <c r="P47" s="508">
        <f t="shared" si="24"/>
        <v>0</v>
      </c>
      <c r="Q47" s="508">
        <f t="shared" si="24"/>
        <v>3000</v>
      </c>
      <c r="R47" s="508"/>
      <c r="S47" s="508">
        <f t="shared" si="24"/>
        <v>1500</v>
      </c>
      <c r="T47" s="528">
        <f t="shared" ref="T47" si="25">SUM(T48:T48)</f>
        <v>0</v>
      </c>
      <c r="U47" s="496"/>
      <c r="V47" s="529"/>
      <c r="W47" s="529"/>
      <c r="X47" s="529"/>
      <c r="Y47" s="529"/>
    </row>
    <row r="48" spans="1:28" s="690" customFormat="1" ht="43.5" customHeight="1">
      <c r="A48" s="531" t="s">
        <v>906</v>
      </c>
      <c r="B48" s="498" t="s">
        <v>828</v>
      </c>
      <c r="C48" s="499" t="s">
        <v>500</v>
      </c>
      <c r="D48" s="532" t="s">
        <v>829</v>
      </c>
      <c r="E48" s="499"/>
      <c r="F48" s="499"/>
      <c r="G48" s="499" t="s">
        <v>830</v>
      </c>
      <c r="H48" s="499">
        <v>2021</v>
      </c>
      <c r="I48" s="499"/>
      <c r="J48" s="502">
        <f>K48+L48</f>
        <v>3000</v>
      </c>
      <c r="K48" s="502">
        <v>3000</v>
      </c>
      <c r="L48" s="502"/>
      <c r="M48" s="502"/>
      <c r="N48" s="533">
        <f>O48</f>
        <v>0</v>
      </c>
      <c r="O48" s="533"/>
      <c r="P48" s="502"/>
      <c r="Q48" s="502">
        <f>K48</f>
        <v>3000</v>
      </c>
      <c r="R48" s="502"/>
      <c r="S48" s="533">
        <v>1500</v>
      </c>
      <c r="T48" s="534" t="s">
        <v>831</v>
      </c>
      <c r="U48" s="535"/>
      <c r="V48" s="536">
        <f>J48-S48</f>
        <v>1500</v>
      </c>
      <c r="W48" s="537"/>
      <c r="X48" s="537"/>
      <c r="Y48" s="537"/>
      <c r="Z48" s="538"/>
      <c r="AA48" s="539"/>
      <c r="AB48" s="539"/>
    </row>
    <row r="49" spans="1:28" s="690" customFormat="1" ht="12">
      <c r="A49" s="526" t="s">
        <v>726</v>
      </c>
      <c r="B49" s="496" t="s">
        <v>802</v>
      </c>
      <c r="C49" s="496"/>
      <c r="D49" s="527"/>
      <c r="E49" s="496"/>
      <c r="F49" s="496"/>
      <c r="G49" s="496"/>
      <c r="H49" s="496"/>
      <c r="I49" s="496"/>
      <c r="J49" s="508">
        <f>SUM(J50:J51)</f>
        <v>8500</v>
      </c>
      <c r="K49" s="508">
        <f t="shared" ref="K49:T49" si="26">SUM(K50:K51)</f>
        <v>8500</v>
      </c>
      <c r="L49" s="508">
        <f t="shared" si="26"/>
        <v>0</v>
      </c>
      <c r="M49" s="508">
        <f t="shared" si="26"/>
        <v>0</v>
      </c>
      <c r="N49" s="508">
        <f t="shared" si="26"/>
        <v>0</v>
      </c>
      <c r="O49" s="508">
        <f t="shared" si="26"/>
        <v>0</v>
      </c>
      <c r="P49" s="508">
        <f t="shared" si="26"/>
        <v>0</v>
      </c>
      <c r="Q49" s="508">
        <f t="shared" si="26"/>
        <v>6700</v>
      </c>
      <c r="R49" s="508">
        <f t="shared" si="26"/>
        <v>0</v>
      </c>
      <c r="S49" s="508">
        <f t="shared" si="26"/>
        <v>4581</v>
      </c>
      <c r="T49" s="496">
        <f t="shared" si="26"/>
        <v>0</v>
      </c>
      <c r="U49" s="496"/>
      <c r="V49" s="529"/>
      <c r="W49" s="529"/>
      <c r="X49" s="529"/>
      <c r="Y49" s="529"/>
      <c r="AA49" s="540">
        <f>O45+S45+3000</f>
        <v>8195.2000000000007</v>
      </c>
    </row>
    <row r="50" spans="1:28" s="690" customFormat="1" ht="29.25" customHeight="1">
      <c r="A50" s="531" t="s">
        <v>907</v>
      </c>
      <c r="B50" s="498" t="s">
        <v>832</v>
      </c>
      <c r="C50" s="499" t="s">
        <v>518</v>
      </c>
      <c r="D50" s="541" t="s">
        <v>833</v>
      </c>
      <c r="E50" s="499"/>
      <c r="F50" s="499"/>
      <c r="G50" s="499" t="s">
        <v>834</v>
      </c>
      <c r="H50" s="499">
        <v>2021</v>
      </c>
      <c r="I50" s="499"/>
      <c r="J50" s="502">
        <f>K50+L50</f>
        <v>4000</v>
      </c>
      <c r="K50" s="502">
        <v>4000</v>
      </c>
      <c r="L50" s="502"/>
      <c r="M50" s="502"/>
      <c r="N50" s="533">
        <f>O50</f>
        <v>0</v>
      </c>
      <c r="O50" s="533"/>
      <c r="P50" s="502"/>
      <c r="Q50" s="502">
        <f>K50</f>
        <v>4000</v>
      </c>
      <c r="R50" s="502"/>
      <c r="S50" s="533">
        <v>3381</v>
      </c>
      <c r="T50" s="698" t="s">
        <v>835</v>
      </c>
      <c r="U50" s="535"/>
      <c r="V50" s="536">
        <f>J50-S50</f>
        <v>619</v>
      </c>
      <c r="W50" s="537"/>
      <c r="X50" s="537"/>
      <c r="Y50" s="537"/>
      <c r="Z50" s="538"/>
      <c r="AA50" s="543"/>
      <c r="AB50" s="539"/>
    </row>
    <row r="51" spans="1:28" s="690" customFormat="1" ht="34.5">
      <c r="A51" s="531" t="s">
        <v>908</v>
      </c>
      <c r="B51" s="498" t="s">
        <v>836</v>
      </c>
      <c r="C51" s="499" t="s">
        <v>560</v>
      </c>
      <c r="D51" s="532" t="s">
        <v>387</v>
      </c>
      <c r="E51" s="499"/>
      <c r="F51" s="499"/>
      <c r="G51" s="499" t="s">
        <v>834</v>
      </c>
      <c r="H51" s="499">
        <v>2021</v>
      </c>
      <c r="I51" s="499"/>
      <c r="J51" s="502">
        <f>K51+L51</f>
        <v>4500</v>
      </c>
      <c r="K51" s="502">
        <v>4500</v>
      </c>
      <c r="L51" s="502"/>
      <c r="M51" s="502"/>
      <c r="N51" s="533">
        <f>O51</f>
        <v>0</v>
      </c>
      <c r="O51" s="533"/>
      <c r="P51" s="502"/>
      <c r="Q51" s="502">
        <f>K51-1800</f>
        <v>2700</v>
      </c>
      <c r="R51" s="502"/>
      <c r="S51" s="533">
        <v>1200</v>
      </c>
      <c r="T51" s="544"/>
      <c r="U51" s="698" t="s">
        <v>837</v>
      </c>
      <c r="V51" s="545">
        <f>J51-S51</f>
        <v>3300</v>
      </c>
      <c r="W51" s="545"/>
      <c r="X51" s="546"/>
      <c r="Y51" s="546"/>
      <c r="Z51" s="538"/>
      <c r="AA51" s="543"/>
      <c r="AB51" s="539"/>
    </row>
    <row r="52" spans="1:28" s="690" customFormat="1" ht="12">
      <c r="A52" s="526">
        <v>3</v>
      </c>
      <c r="B52" s="496" t="s">
        <v>838</v>
      </c>
      <c r="C52" s="496"/>
      <c r="D52" s="527"/>
      <c r="E52" s="496"/>
      <c r="F52" s="496"/>
      <c r="G52" s="496"/>
      <c r="H52" s="496"/>
      <c r="I52" s="496"/>
      <c r="J52" s="508">
        <f>J53</f>
        <v>1089</v>
      </c>
      <c r="K52" s="508">
        <f t="shared" ref="K52:T52" si="27">K53</f>
        <v>1089</v>
      </c>
      <c r="L52" s="508">
        <f t="shared" si="27"/>
        <v>0</v>
      </c>
      <c r="M52" s="508">
        <f t="shared" si="27"/>
        <v>0</v>
      </c>
      <c r="N52" s="508">
        <f t="shared" si="27"/>
        <v>0</v>
      </c>
      <c r="O52" s="508">
        <f t="shared" si="27"/>
        <v>0</v>
      </c>
      <c r="P52" s="508">
        <f t="shared" si="27"/>
        <v>0</v>
      </c>
      <c r="Q52" s="508">
        <f t="shared" si="27"/>
        <v>1089</v>
      </c>
      <c r="R52" s="508">
        <f t="shared" si="27"/>
        <v>0</v>
      </c>
      <c r="S52" s="508">
        <f t="shared" si="27"/>
        <v>900</v>
      </c>
      <c r="T52" s="508" t="str">
        <f t="shared" si="27"/>
        <v xml:space="preserve"> Nhằm hoàn thiện cơ sở vật chất và đảm bảo công tác lưu trữ </v>
      </c>
      <c r="U52" s="496"/>
      <c r="V52" s="529"/>
      <c r="W52" s="529"/>
      <c r="X52" s="529"/>
      <c r="Y52" s="529"/>
    </row>
    <row r="53" spans="1:28" s="690" customFormat="1" ht="46">
      <c r="A53" s="531" t="s">
        <v>725</v>
      </c>
      <c r="B53" s="498" t="s">
        <v>839</v>
      </c>
      <c r="C53" s="499" t="s">
        <v>500</v>
      </c>
      <c r="D53" s="532" t="s">
        <v>840</v>
      </c>
      <c r="E53" s="499"/>
      <c r="F53" s="499"/>
      <c r="G53" s="499" t="s">
        <v>841</v>
      </c>
      <c r="H53" s="499">
        <v>2021</v>
      </c>
      <c r="I53" s="499"/>
      <c r="J53" s="502">
        <f>K53+L53</f>
        <v>1089</v>
      </c>
      <c r="K53" s="502">
        <v>1089</v>
      </c>
      <c r="L53" s="502"/>
      <c r="M53" s="502"/>
      <c r="N53" s="533">
        <f>O53</f>
        <v>0</v>
      </c>
      <c r="O53" s="533"/>
      <c r="P53" s="502"/>
      <c r="Q53" s="502">
        <f>K53</f>
        <v>1089</v>
      </c>
      <c r="R53" s="502"/>
      <c r="S53" s="533">
        <v>900</v>
      </c>
      <c r="T53" s="698" t="s">
        <v>842</v>
      </c>
      <c r="U53" s="496"/>
      <c r="V53" s="529"/>
      <c r="W53" s="529"/>
      <c r="X53" s="529"/>
      <c r="Y53" s="529"/>
    </row>
    <row r="54" spans="1:28" s="555" customFormat="1">
      <c r="A54" s="547" t="s">
        <v>380</v>
      </c>
      <c r="B54" s="548" t="s">
        <v>843</v>
      </c>
      <c r="C54" s="689"/>
      <c r="D54" s="692"/>
      <c r="E54" s="689"/>
      <c r="F54" s="689"/>
      <c r="G54" s="689"/>
      <c r="H54" s="689"/>
      <c r="I54" s="689"/>
      <c r="J54" s="551">
        <f>J55+J83</f>
        <v>90383.275999999998</v>
      </c>
      <c r="K54" s="551">
        <f t="shared" ref="K54:S54" si="28">K55+K83</f>
        <v>90383.275999999998</v>
      </c>
      <c r="L54" s="551">
        <f t="shared" si="28"/>
        <v>0</v>
      </c>
      <c r="M54" s="551">
        <f t="shared" si="28"/>
        <v>0</v>
      </c>
      <c r="N54" s="551">
        <f t="shared" si="28"/>
        <v>18325.249</v>
      </c>
      <c r="O54" s="551">
        <f t="shared" si="28"/>
        <v>18325.249</v>
      </c>
      <c r="P54" s="551">
        <f t="shared" si="28"/>
        <v>0</v>
      </c>
      <c r="Q54" s="551">
        <f t="shared" si="28"/>
        <v>89590.027000000002</v>
      </c>
      <c r="R54" s="551">
        <f t="shared" si="28"/>
        <v>12742.027</v>
      </c>
      <c r="S54" s="551">
        <f t="shared" si="28"/>
        <v>40500.256000000001</v>
      </c>
      <c r="T54" s="552"/>
      <c r="U54" s="689"/>
      <c r="V54" s="553">
        <f>J54-(N54+S54)</f>
        <v>31557.770999999993</v>
      </c>
      <c r="W54" s="554"/>
      <c r="X54" s="554"/>
      <c r="Y54" s="554"/>
      <c r="AA54" s="556">
        <f>15526-S55</f>
        <v>-24974.256000000001</v>
      </c>
    </row>
    <row r="55" spans="1:28" s="482" customFormat="1">
      <c r="A55" s="489" t="s">
        <v>909</v>
      </c>
      <c r="B55" s="495" t="s">
        <v>844</v>
      </c>
      <c r="C55" s="491"/>
      <c r="D55" s="507"/>
      <c r="E55" s="491"/>
      <c r="F55" s="491"/>
      <c r="G55" s="491"/>
      <c r="H55" s="491"/>
      <c r="I55" s="491"/>
      <c r="J55" s="492">
        <f>J56+J66+J71+J80</f>
        <v>90383.275999999998</v>
      </c>
      <c r="K55" s="492">
        <f t="shared" ref="K55:R55" si="29">K56+K66+K71+K80</f>
        <v>90383.275999999998</v>
      </c>
      <c r="L55" s="492">
        <f t="shared" si="29"/>
        <v>0</v>
      </c>
      <c r="M55" s="492">
        <f t="shared" si="29"/>
        <v>0</v>
      </c>
      <c r="N55" s="492">
        <f t="shared" si="29"/>
        <v>18325.249</v>
      </c>
      <c r="O55" s="492">
        <f t="shared" si="29"/>
        <v>18325.249</v>
      </c>
      <c r="P55" s="492">
        <f t="shared" si="29"/>
        <v>0</v>
      </c>
      <c r="Q55" s="492">
        <f t="shared" si="29"/>
        <v>89590.027000000002</v>
      </c>
      <c r="R55" s="492">
        <f t="shared" si="29"/>
        <v>12742.027</v>
      </c>
      <c r="S55" s="492">
        <f>S56+S66+S71+S80</f>
        <v>40500.256000000001</v>
      </c>
      <c r="T55" s="557" t="e">
        <f t="shared" ref="T55" si="30">T72+T74+T76</f>
        <v>#VALUE!</v>
      </c>
      <c r="U55" s="491"/>
      <c r="V55" s="493"/>
      <c r="W55" s="493"/>
      <c r="X55" s="493"/>
      <c r="Y55" s="493"/>
      <c r="Z55" s="494"/>
    </row>
    <row r="56" spans="1:28" s="482" customFormat="1">
      <c r="A56" s="489">
        <v>1</v>
      </c>
      <c r="B56" s="490" t="s">
        <v>523</v>
      </c>
      <c r="C56" s="491"/>
      <c r="D56" s="507"/>
      <c r="E56" s="491"/>
      <c r="F56" s="491"/>
      <c r="G56" s="491"/>
      <c r="H56" s="491"/>
      <c r="I56" s="491"/>
      <c r="J56" s="492">
        <f>J57+J60+J64</f>
        <v>26434</v>
      </c>
      <c r="K56" s="492">
        <f t="shared" ref="K56:T56" si="31">K57+K60+K64</f>
        <v>26434</v>
      </c>
      <c r="L56" s="492">
        <f t="shared" si="31"/>
        <v>0</v>
      </c>
      <c r="M56" s="492">
        <f t="shared" si="31"/>
        <v>0</v>
      </c>
      <c r="N56" s="492">
        <f t="shared" si="31"/>
        <v>14941.587</v>
      </c>
      <c r="O56" s="492">
        <f t="shared" si="31"/>
        <v>14941.587</v>
      </c>
      <c r="P56" s="492">
        <f t="shared" si="31"/>
        <v>0</v>
      </c>
      <c r="Q56" s="492">
        <f t="shared" si="31"/>
        <v>11492.413</v>
      </c>
      <c r="R56" s="492">
        <f t="shared" si="31"/>
        <v>11492.413</v>
      </c>
      <c r="S56" s="492">
        <f t="shared" si="31"/>
        <v>2577.2559999999999</v>
      </c>
      <c r="T56" s="492">
        <f t="shared" si="31"/>
        <v>0</v>
      </c>
      <c r="U56" s="491"/>
      <c r="V56" s="493"/>
      <c r="W56" s="497"/>
      <c r="X56" s="497"/>
      <c r="Y56" s="493"/>
      <c r="Z56" s="494">
        <f>S56+S66</f>
        <v>7166.2559999999994</v>
      </c>
      <c r="AA56" s="482">
        <f>42378*10%</f>
        <v>4237.8</v>
      </c>
    </row>
    <row r="57" spans="1:28" s="482" customFormat="1" ht="12">
      <c r="A57" s="489" t="s">
        <v>420</v>
      </c>
      <c r="B57" s="496" t="s">
        <v>802</v>
      </c>
      <c r="C57" s="496"/>
      <c r="D57" s="507"/>
      <c r="E57" s="491"/>
      <c r="F57" s="491"/>
      <c r="G57" s="491"/>
      <c r="H57" s="491"/>
      <c r="I57" s="491"/>
      <c r="J57" s="492">
        <f>SUM(J58:J59)</f>
        <v>6700</v>
      </c>
      <c r="K57" s="492">
        <f t="shared" ref="K57:S57" si="32">SUM(K58:K59)</f>
        <v>6700</v>
      </c>
      <c r="L57" s="492">
        <f t="shared" si="32"/>
        <v>0</v>
      </c>
      <c r="M57" s="492">
        <f t="shared" si="32"/>
        <v>0</v>
      </c>
      <c r="N57" s="492">
        <f t="shared" si="32"/>
        <v>5315</v>
      </c>
      <c r="O57" s="492">
        <f t="shared" si="32"/>
        <v>5315</v>
      </c>
      <c r="P57" s="492">
        <f t="shared" si="32"/>
        <v>0</v>
      </c>
      <c r="Q57" s="492">
        <f t="shared" si="32"/>
        <v>1385</v>
      </c>
      <c r="R57" s="492">
        <f t="shared" si="32"/>
        <v>1385</v>
      </c>
      <c r="S57" s="492">
        <f t="shared" si="32"/>
        <v>549.18799999999999</v>
      </c>
      <c r="T57" s="557"/>
      <c r="U57" s="491"/>
      <c r="V57" s="493"/>
      <c r="W57" s="497"/>
      <c r="X57" s="493"/>
      <c r="Y57" s="493"/>
      <c r="Z57" s="494"/>
    </row>
    <row r="58" spans="1:28" s="520" customFormat="1" ht="34.5">
      <c r="A58" s="593" t="s">
        <v>900</v>
      </c>
      <c r="B58" s="512" t="s">
        <v>845</v>
      </c>
      <c r="C58" s="511" t="s">
        <v>846</v>
      </c>
      <c r="D58" s="513" t="s">
        <v>387</v>
      </c>
      <c r="E58" s="515"/>
      <c r="F58" s="515"/>
      <c r="G58" s="514" t="s">
        <v>847</v>
      </c>
      <c r="H58" s="511" t="s">
        <v>675</v>
      </c>
      <c r="I58" s="511" t="s">
        <v>848</v>
      </c>
      <c r="J58" s="504">
        <f>K58+L58</f>
        <v>1500</v>
      </c>
      <c r="K58" s="504">
        <v>1500</v>
      </c>
      <c r="L58" s="504"/>
      <c r="M58" s="504"/>
      <c r="N58" s="558">
        <f>O58+P58</f>
        <v>1315</v>
      </c>
      <c r="O58" s="558">
        <f>1050+265</f>
        <v>1315</v>
      </c>
      <c r="P58" s="559"/>
      <c r="Q58" s="558">
        <f>J58-N58</f>
        <v>185</v>
      </c>
      <c r="R58" s="558">
        <f>J58-N58</f>
        <v>185</v>
      </c>
      <c r="S58" s="558">
        <f>J58-N58</f>
        <v>185</v>
      </c>
      <c r="T58" s="560"/>
      <c r="U58" s="561"/>
      <c r="V58" s="562"/>
      <c r="W58" s="562"/>
      <c r="X58" s="562"/>
      <c r="Y58" s="562"/>
      <c r="Z58" s="519"/>
      <c r="AA58" s="563">
        <f>S55+AA56</f>
        <v>44738.056000000004</v>
      </c>
    </row>
    <row r="59" spans="1:28" s="482" customFormat="1" ht="34.5">
      <c r="A59" s="593" t="s">
        <v>901</v>
      </c>
      <c r="B59" s="498" t="s">
        <v>398</v>
      </c>
      <c r="C59" s="499" t="s">
        <v>645</v>
      </c>
      <c r="D59" s="532" t="s">
        <v>833</v>
      </c>
      <c r="E59" s="509">
        <v>7788481</v>
      </c>
      <c r="F59" s="491"/>
      <c r="G59" s="509" t="s">
        <v>849</v>
      </c>
      <c r="H59" s="499" t="s">
        <v>675</v>
      </c>
      <c r="I59" s="499" t="s">
        <v>850</v>
      </c>
      <c r="J59" s="503">
        <f>K59+L59</f>
        <v>5200</v>
      </c>
      <c r="K59" s="503">
        <v>5200</v>
      </c>
      <c r="L59" s="503"/>
      <c r="M59" s="503"/>
      <c r="N59" s="564">
        <f>O59+P59</f>
        <v>4000</v>
      </c>
      <c r="O59" s="564">
        <v>4000</v>
      </c>
      <c r="P59" s="565"/>
      <c r="Q59" s="564">
        <f>J59-N59</f>
        <v>1200</v>
      </c>
      <c r="R59" s="564">
        <f>J59-N59</f>
        <v>1200</v>
      </c>
      <c r="S59" s="564">
        <v>364.18799999999999</v>
      </c>
      <c r="T59" s="557"/>
      <c r="U59" s="509"/>
      <c r="V59" s="524"/>
      <c r="W59" s="562"/>
      <c r="X59" s="524"/>
      <c r="Y59" s="524"/>
      <c r="Z59" s="494"/>
      <c r="AA59" s="483">
        <f>15526-S55</f>
        <v>-24974.256000000001</v>
      </c>
    </row>
    <row r="60" spans="1:28" s="482" customFormat="1" ht="12">
      <c r="A60" s="489" t="s">
        <v>421</v>
      </c>
      <c r="B60" s="496" t="s">
        <v>818</v>
      </c>
      <c r="C60" s="496"/>
      <c r="D60" s="507"/>
      <c r="E60" s="491"/>
      <c r="F60" s="491"/>
      <c r="G60" s="491"/>
      <c r="H60" s="496"/>
      <c r="I60" s="496"/>
      <c r="J60" s="492">
        <f>SUM(J61:J63)</f>
        <v>13239</v>
      </c>
      <c r="K60" s="492">
        <f t="shared" ref="K60:T60" si="33">SUM(K61:K63)</f>
        <v>13239</v>
      </c>
      <c r="L60" s="492">
        <f t="shared" si="33"/>
        <v>0</v>
      </c>
      <c r="M60" s="492">
        <f t="shared" si="33"/>
        <v>0</v>
      </c>
      <c r="N60" s="492">
        <f t="shared" si="33"/>
        <v>9626.5869999999995</v>
      </c>
      <c r="O60" s="492">
        <f t="shared" si="33"/>
        <v>9626.5869999999995</v>
      </c>
      <c r="P60" s="492">
        <f t="shared" si="33"/>
        <v>0</v>
      </c>
      <c r="Q60" s="492">
        <f t="shared" si="33"/>
        <v>3612.413</v>
      </c>
      <c r="R60" s="492">
        <f t="shared" si="33"/>
        <v>3612.413</v>
      </c>
      <c r="S60" s="492">
        <f t="shared" si="33"/>
        <v>2028.068</v>
      </c>
      <c r="T60" s="492">
        <f t="shared" si="33"/>
        <v>0</v>
      </c>
      <c r="U60" s="491"/>
      <c r="V60" s="493"/>
      <c r="W60" s="497"/>
      <c r="X60" s="493"/>
      <c r="Y60" s="493"/>
      <c r="Z60" s="494"/>
    </row>
    <row r="61" spans="1:28" s="482" customFormat="1" ht="34.5">
      <c r="A61" s="501" t="s">
        <v>904</v>
      </c>
      <c r="B61" s="498" t="s">
        <v>566</v>
      </c>
      <c r="C61" s="499" t="s">
        <v>500</v>
      </c>
      <c r="D61" s="532" t="s">
        <v>833</v>
      </c>
      <c r="E61" s="509">
        <v>7729624</v>
      </c>
      <c r="F61" s="485">
        <v>292</v>
      </c>
      <c r="G61" s="485" t="s">
        <v>851</v>
      </c>
      <c r="H61" s="499" t="s">
        <v>675</v>
      </c>
      <c r="I61" s="499" t="s">
        <v>852</v>
      </c>
      <c r="J61" s="503">
        <f>K61+L61</f>
        <v>6850</v>
      </c>
      <c r="K61" s="503">
        <v>6850</v>
      </c>
      <c r="L61" s="492"/>
      <c r="M61" s="492"/>
      <c r="N61" s="564">
        <f>O61+P61</f>
        <v>5480</v>
      </c>
      <c r="O61" s="564">
        <v>5480</v>
      </c>
      <c r="P61" s="565"/>
      <c r="Q61" s="564">
        <f>J61-N61</f>
        <v>1370</v>
      </c>
      <c r="R61" s="564">
        <f>J61-N61</f>
        <v>1370</v>
      </c>
      <c r="S61" s="564">
        <v>762.06799999999998</v>
      </c>
      <c r="T61" s="557"/>
      <c r="U61" s="510"/>
      <c r="V61" s="497"/>
      <c r="W61" s="562"/>
      <c r="X61" s="497"/>
      <c r="Y61" s="497"/>
      <c r="Z61" s="494"/>
    </row>
    <row r="62" spans="1:28" s="482" customFormat="1" ht="34.5">
      <c r="A62" s="501" t="s">
        <v>910</v>
      </c>
      <c r="B62" s="498" t="s">
        <v>682</v>
      </c>
      <c r="C62" s="499" t="s">
        <v>500</v>
      </c>
      <c r="D62" s="500" t="s">
        <v>391</v>
      </c>
      <c r="E62" s="509">
        <v>7726329</v>
      </c>
      <c r="F62" s="485">
        <v>292</v>
      </c>
      <c r="G62" s="485" t="s">
        <v>819</v>
      </c>
      <c r="H62" s="499" t="s">
        <v>675</v>
      </c>
      <c r="I62" s="499" t="s">
        <v>683</v>
      </c>
      <c r="J62" s="503">
        <f>K62+L62</f>
        <v>1000</v>
      </c>
      <c r="K62" s="503">
        <v>1000</v>
      </c>
      <c r="L62" s="503"/>
      <c r="M62" s="503"/>
      <c r="N62" s="564">
        <f>O62+P62</f>
        <v>700</v>
      </c>
      <c r="O62" s="564">
        <v>700</v>
      </c>
      <c r="P62" s="565"/>
      <c r="Q62" s="564">
        <f>J62-N62</f>
        <v>300</v>
      </c>
      <c r="R62" s="564">
        <f>J62-N62</f>
        <v>300</v>
      </c>
      <c r="S62" s="564">
        <v>200</v>
      </c>
      <c r="T62" s="557"/>
      <c r="U62" s="491"/>
      <c r="V62" s="493"/>
      <c r="W62" s="562"/>
      <c r="X62" s="493"/>
      <c r="Y62" s="493"/>
      <c r="Z62" s="494"/>
    </row>
    <row r="63" spans="1:28" s="520" customFormat="1" ht="34.5">
      <c r="A63" s="501" t="s">
        <v>911</v>
      </c>
      <c r="B63" s="512" t="s">
        <v>612</v>
      </c>
      <c r="C63" s="511" t="s">
        <v>500</v>
      </c>
      <c r="D63" s="532" t="s">
        <v>833</v>
      </c>
      <c r="E63" s="514">
        <v>7659171</v>
      </c>
      <c r="F63" s="514">
        <v>292</v>
      </c>
      <c r="G63" s="485" t="s">
        <v>819</v>
      </c>
      <c r="H63" s="511" t="s">
        <v>853</v>
      </c>
      <c r="I63" s="511" t="s">
        <v>613</v>
      </c>
      <c r="J63" s="504">
        <f>K63+L63</f>
        <v>5389</v>
      </c>
      <c r="K63" s="504">
        <v>5389</v>
      </c>
      <c r="L63" s="504"/>
      <c r="M63" s="504"/>
      <c r="N63" s="558">
        <f>O63+P63</f>
        <v>3446.587</v>
      </c>
      <c r="O63" s="558">
        <v>3446.587</v>
      </c>
      <c r="P63" s="559"/>
      <c r="Q63" s="558">
        <f>J63-N63</f>
        <v>1942.413</v>
      </c>
      <c r="R63" s="558">
        <f>J63-N63</f>
        <v>1942.413</v>
      </c>
      <c r="S63" s="558">
        <v>1066</v>
      </c>
      <c r="T63" s="560"/>
      <c r="U63" s="566"/>
      <c r="V63" s="518"/>
      <c r="W63" s="562"/>
      <c r="X63" s="518"/>
      <c r="Y63" s="518"/>
      <c r="Z63" s="519"/>
    </row>
    <row r="64" spans="1:28" s="482" customFormat="1" ht="12">
      <c r="A64" s="489" t="s">
        <v>422</v>
      </c>
      <c r="B64" s="496" t="s">
        <v>838</v>
      </c>
      <c r="C64" s="496"/>
      <c r="D64" s="507"/>
      <c r="E64" s="491"/>
      <c r="F64" s="491"/>
      <c r="G64" s="491"/>
      <c r="H64" s="496"/>
      <c r="I64" s="496"/>
      <c r="J64" s="492">
        <f>J65</f>
        <v>6495</v>
      </c>
      <c r="K64" s="492">
        <f t="shared" ref="K64:T64" si="34">K65</f>
        <v>6495</v>
      </c>
      <c r="L64" s="492">
        <f t="shared" si="34"/>
        <v>0</v>
      </c>
      <c r="M64" s="492">
        <f t="shared" si="34"/>
        <v>0</v>
      </c>
      <c r="N64" s="492">
        <f t="shared" si="34"/>
        <v>0</v>
      </c>
      <c r="O64" s="492">
        <f t="shared" si="34"/>
        <v>0</v>
      </c>
      <c r="P64" s="492">
        <f t="shared" si="34"/>
        <v>0</v>
      </c>
      <c r="Q64" s="492">
        <f t="shared" si="34"/>
        <v>6495</v>
      </c>
      <c r="R64" s="492">
        <f t="shared" si="34"/>
        <v>6495</v>
      </c>
      <c r="S64" s="492">
        <f t="shared" si="34"/>
        <v>0</v>
      </c>
      <c r="T64" s="492">
        <f t="shared" si="34"/>
        <v>0</v>
      </c>
      <c r="U64" s="491"/>
      <c r="V64" s="493"/>
      <c r="W64" s="493"/>
      <c r="X64" s="493"/>
      <c r="Y64" s="493"/>
      <c r="Z64" s="494"/>
    </row>
    <row r="65" spans="1:28" s="482" customFormat="1" ht="34.5">
      <c r="A65" s="485" t="s">
        <v>905</v>
      </c>
      <c r="B65" s="498" t="s">
        <v>854</v>
      </c>
      <c r="C65" s="499" t="s">
        <v>500</v>
      </c>
      <c r="D65" s="507"/>
      <c r="E65" s="491"/>
      <c r="F65" s="491"/>
      <c r="G65" s="491"/>
      <c r="H65" s="499" t="s">
        <v>855</v>
      </c>
      <c r="I65" s="499" t="s">
        <v>717</v>
      </c>
      <c r="J65" s="503">
        <f>K65</f>
        <v>6495</v>
      </c>
      <c r="K65" s="503">
        <v>6495</v>
      </c>
      <c r="L65" s="503"/>
      <c r="M65" s="503"/>
      <c r="N65" s="564"/>
      <c r="O65" s="564"/>
      <c r="P65" s="564"/>
      <c r="Q65" s="564">
        <v>6495</v>
      </c>
      <c r="R65" s="564">
        <f>J65</f>
        <v>6495</v>
      </c>
      <c r="S65" s="565"/>
      <c r="T65" s="557"/>
      <c r="U65" s="491"/>
      <c r="V65" s="493"/>
      <c r="W65" s="493"/>
      <c r="X65" s="493"/>
      <c r="Y65" s="493"/>
      <c r="Z65" s="494"/>
    </row>
    <row r="66" spans="1:28" s="482" customFormat="1">
      <c r="A66" s="489">
        <v>2</v>
      </c>
      <c r="B66" s="490" t="s">
        <v>674</v>
      </c>
      <c r="C66" s="491"/>
      <c r="D66" s="507"/>
      <c r="E66" s="491"/>
      <c r="F66" s="491"/>
      <c r="G66" s="491"/>
      <c r="H66" s="491"/>
      <c r="I66" s="491"/>
      <c r="J66" s="492">
        <f>J67+J69</f>
        <v>13935.276</v>
      </c>
      <c r="K66" s="492">
        <f t="shared" ref="K66:S66" si="35">K67+K69</f>
        <v>13935.276</v>
      </c>
      <c r="L66" s="492">
        <f t="shared" si="35"/>
        <v>0</v>
      </c>
      <c r="M66" s="492">
        <f t="shared" si="35"/>
        <v>0</v>
      </c>
      <c r="N66" s="492">
        <f t="shared" si="35"/>
        <v>3383.6619999999998</v>
      </c>
      <c r="O66" s="492">
        <f t="shared" si="35"/>
        <v>3383.6619999999998</v>
      </c>
      <c r="P66" s="492">
        <f t="shared" si="35"/>
        <v>0</v>
      </c>
      <c r="Q66" s="492">
        <f t="shared" si="35"/>
        <v>4868.6139999999996</v>
      </c>
      <c r="R66" s="492">
        <f t="shared" si="35"/>
        <v>1249.614</v>
      </c>
      <c r="S66" s="492">
        <f t="shared" si="35"/>
        <v>4589</v>
      </c>
      <c r="T66" s="557"/>
      <c r="U66" s="491"/>
      <c r="V66" s="493"/>
      <c r="W66" s="497"/>
      <c r="X66" s="493"/>
      <c r="Y66" s="493"/>
      <c r="Z66" s="494"/>
    </row>
    <row r="67" spans="1:28" s="482" customFormat="1" ht="12">
      <c r="A67" s="489" t="s">
        <v>205</v>
      </c>
      <c r="B67" s="496" t="s">
        <v>818</v>
      </c>
      <c r="C67" s="496"/>
      <c r="D67" s="507"/>
      <c r="E67" s="491"/>
      <c r="F67" s="491"/>
      <c r="G67" s="491"/>
      <c r="H67" s="496"/>
      <c r="I67" s="496"/>
      <c r="J67" s="492">
        <f>J68</f>
        <v>4633.2759999999998</v>
      </c>
      <c r="K67" s="492">
        <f t="shared" ref="K67:S67" si="36">K68</f>
        <v>4633.2759999999998</v>
      </c>
      <c r="L67" s="492">
        <f t="shared" si="36"/>
        <v>0</v>
      </c>
      <c r="M67" s="492">
        <f t="shared" si="36"/>
        <v>0</v>
      </c>
      <c r="N67" s="492">
        <f t="shared" si="36"/>
        <v>3383.6619999999998</v>
      </c>
      <c r="O67" s="492">
        <f t="shared" si="36"/>
        <v>3383.6619999999998</v>
      </c>
      <c r="P67" s="492">
        <f t="shared" si="36"/>
        <v>0</v>
      </c>
      <c r="Q67" s="492">
        <f t="shared" si="36"/>
        <v>1249.614</v>
      </c>
      <c r="R67" s="492">
        <f t="shared" si="36"/>
        <v>1249.614</v>
      </c>
      <c r="S67" s="492">
        <f t="shared" si="36"/>
        <v>970</v>
      </c>
      <c r="T67" s="557"/>
      <c r="U67" s="491"/>
      <c r="V67" s="493"/>
      <c r="W67" s="493"/>
      <c r="X67" s="493"/>
      <c r="Y67" s="493"/>
      <c r="Z67" s="494"/>
    </row>
    <row r="68" spans="1:28" s="482" customFormat="1" ht="57.5">
      <c r="A68" s="485" t="s">
        <v>420</v>
      </c>
      <c r="B68" s="498" t="s">
        <v>856</v>
      </c>
      <c r="C68" s="499" t="s">
        <v>500</v>
      </c>
      <c r="D68" s="522" t="s">
        <v>823</v>
      </c>
      <c r="E68" s="509">
        <v>7804477</v>
      </c>
      <c r="F68" s="509"/>
      <c r="G68" s="499" t="s">
        <v>718</v>
      </c>
      <c r="H68" s="499" t="s">
        <v>855</v>
      </c>
      <c r="I68" s="499" t="s">
        <v>857</v>
      </c>
      <c r="J68" s="503">
        <f>K68+L68</f>
        <v>4633.2759999999998</v>
      </c>
      <c r="K68" s="503">
        <v>4633.2759999999998</v>
      </c>
      <c r="L68" s="503"/>
      <c r="M68" s="503"/>
      <c r="N68" s="558">
        <f>O68+P68</f>
        <v>3383.6619999999998</v>
      </c>
      <c r="O68" s="564">
        <f>2936+447.662</f>
        <v>3383.6619999999998</v>
      </c>
      <c r="P68" s="565"/>
      <c r="Q68" s="564">
        <f>J68-N68</f>
        <v>1249.614</v>
      </c>
      <c r="R68" s="564">
        <f>J68-N68</f>
        <v>1249.614</v>
      </c>
      <c r="S68" s="564">
        <v>970</v>
      </c>
      <c r="T68" s="557"/>
      <c r="U68" s="491"/>
      <c r="V68" s="493"/>
      <c r="W68" s="497"/>
      <c r="X68" s="493"/>
      <c r="Y68" s="493"/>
      <c r="Z68" s="494"/>
    </row>
    <row r="69" spans="1:28" s="482" customFormat="1">
      <c r="A69" s="489" t="s">
        <v>207</v>
      </c>
      <c r="B69" s="490" t="s">
        <v>822</v>
      </c>
      <c r="C69" s="491"/>
      <c r="D69" s="507"/>
      <c r="E69" s="491"/>
      <c r="F69" s="491"/>
      <c r="G69" s="491"/>
      <c r="H69" s="491"/>
      <c r="I69" s="491"/>
      <c r="J69" s="492">
        <f>SUM(J70)</f>
        <v>9302</v>
      </c>
      <c r="K69" s="492">
        <f t="shared" ref="K69:T69" si="37">SUM(K70)</f>
        <v>9302</v>
      </c>
      <c r="L69" s="492">
        <f t="shared" si="37"/>
        <v>0</v>
      </c>
      <c r="M69" s="492">
        <f t="shared" si="37"/>
        <v>0</v>
      </c>
      <c r="N69" s="492">
        <f t="shared" si="37"/>
        <v>0</v>
      </c>
      <c r="O69" s="492">
        <f t="shared" si="37"/>
        <v>0</v>
      </c>
      <c r="P69" s="492">
        <f t="shared" si="37"/>
        <v>0</v>
      </c>
      <c r="Q69" s="492">
        <f t="shared" si="37"/>
        <v>3619</v>
      </c>
      <c r="R69" s="492">
        <f t="shared" si="37"/>
        <v>0</v>
      </c>
      <c r="S69" s="492">
        <f t="shared" si="37"/>
        <v>3619</v>
      </c>
      <c r="T69" s="491">
        <f t="shared" si="37"/>
        <v>0</v>
      </c>
      <c r="U69" s="491"/>
      <c r="V69" s="493"/>
      <c r="W69" s="493"/>
      <c r="X69" s="493"/>
      <c r="Y69" s="493"/>
      <c r="Z69" s="494"/>
    </row>
    <row r="70" spans="1:28" ht="46">
      <c r="A70" s="485" t="s">
        <v>895</v>
      </c>
      <c r="B70" s="521" t="s">
        <v>678</v>
      </c>
      <c r="C70" s="509" t="s">
        <v>493</v>
      </c>
      <c r="D70" s="522" t="s">
        <v>823</v>
      </c>
      <c r="E70" s="509">
        <v>7802447</v>
      </c>
      <c r="F70" s="509"/>
      <c r="G70" s="485" t="s">
        <v>824</v>
      </c>
      <c r="H70" s="509" t="s">
        <v>825</v>
      </c>
      <c r="I70" s="509" t="s">
        <v>679</v>
      </c>
      <c r="J70" s="503">
        <f>K70+L70</f>
        <v>9302</v>
      </c>
      <c r="K70" s="503">
        <v>9302</v>
      </c>
      <c r="L70" s="503"/>
      <c r="M70" s="503"/>
      <c r="N70" s="503">
        <f>O70+P70</f>
        <v>0</v>
      </c>
      <c r="O70" s="503"/>
      <c r="P70" s="503"/>
      <c r="Q70" s="503">
        <v>3619</v>
      </c>
      <c r="R70" s="503"/>
      <c r="S70" s="503">
        <v>3619</v>
      </c>
      <c r="T70" s="509"/>
      <c r="U70" s="485" t="s">
        <v>858</v>
      </c>
      <c r="V70" s="486"/>
      <c r="W70" s="567"/>
      <c r="X70" s="487"/>
      <c r="Y70" s="486"/>
      <c r="Z70" s="525"/>
    </row>
    <row r="71" spans="1:28" s="482" customFormat="1">
      <c r="A71" s="489">
        <v>3</v>
      </c>
      <c r="B71" s="490" t="s">
        <v>491</v>
      </c>
      <c r="C71" s="491"/>
      <c r="D71" s="507"/>
      <c r="E71" s="491"/>
      <c r="F71" s="491"/>
      <c r="G71" s="491"/>
      <c r="H71" s="491"/>
      <c r="I71" s="491"/>
      <c r="J71" s="492">
        <f>J72+J74+J76+J78</f>
        <v>25039</v>
      </c>
      <c r="K71" s="492">
        <f t="shared" ref="K71:T71" si="38">K72+K74+K76+K78</f>
        <v>25039</v>
      </c>
      <c r="L71" s="492">
        <f t="shared" si="38"/>
        <v>0</v>
      </c>
      <c r="M71" s="492">
        <f t="shared" si="38"/>
        <v>0</v>
      </c>
      <c r="N71" s="492">
        <f t="shared" si="38"/>
        <v>0</v>
      </c>
      <c r="O71" s="492">
        <f t="shared" si="38"/>
        <v>0</v>
      </c>
      <c r="P71" s="492">
        <f t="shared" si="38"/>
        <v>0</v>
      </c>
      <c r="Q71" s="492">
        <f t="shared" si="38"/>
        <v>22339</v>
      </c>
      <c r="R71" s="492">
        <f t="shared" si="38"/>
        <v>0</v>
      </c>
      <c r="S71" s="492">
        <f t="shared" si="38"/>
        <v>8359</v>
      </c>
      <c r="T71" s="492" t="e">
        <f t="shared" si="38"/>
        <v>#VALUE!</v>
      </c>
      <c r="U71" s="491"/>
      <c r="V71" s="493"/>
      <c r="W71" s="497"/>
      <c r="X71" s="493"/>
      <c r="Y71" s="493"/>
      <c r="Z71" s="494">
        <f>5798-S71</f>
        <v>-2561</v>
      </c>
    </row>
    <row r="72" spans="1:28" s="690" customFormat="1" ht="12">
      <c r="A72" s="526" t="s">
        <v>725</v>
      </c>
      <c r="B72" s="496" t="s">
        <v>802</v>
      </c>
      <c r="C72" s="496"/>
      <c r="D72" s="527"/>
      <c r="E72" s="496"/>
      <c r="F72" s="496"/>
      <c r="G72" s="496"/>
      <c r="H72" s="496"/>
      <c r="I72" s="496"/>
      <c r="J72" s="508">
        <f>J73</f>
        <v>4500</v>
      </c>
      <c r="K72" s="508">
        <f t="shared" ref="K72:T72" si="39">K73</f>
        <v>4500</v>
      </c>
      <c r="L72" s="508">
        <f t="shared" si="39"/>
        <v>0</v>
      </c>
      <c r="M72" s="508">
        <f t="shared" si="39"/>
        <v>0</v>
      </c>
      <c r="N72" s="508">
        <f t="shared" si="39"/>
        <v>0</v>
      </c>
      <c r="O72" s="508">
        <f t="shared" si="39"/>
        <v>0</v>
      </c>
      <c r="P72" s="508">
        <f t="shared" si="39"/>
        <v>0</v>
      </c>
      <c r="Q72" s="508">
        <f t="shared" si="39"/>
        <v>1800</v>
      </c>
      <c r="R72" s="508">
        <f t="shared" si="39"/>
        <v>0</v>
      </c>
      <c r="S72" s="508">
        <f t="shared" si="39"/>
        <v>1800</v>
      </c>
      <c r="T72" s="508">
        <f t="shared" si="39"/>
        <v>0</v>
      </c>
      <c r="U72" s="496"/>
      <c r="V72" s="529"/>
      <c r="W72" s="529"/>
      <c r="X72" s="529"/>
      <c r="Y72" s="529"/>
    </row>
    <row r="73" spans="1:28" s="690" customFormat="1" ht="46">
      <c r="A73" s="531" t="s">
        <v>420</v>
      </c>
      <c r="B73" s="498" t="s">
        <v>836</v>
      </c>
      <c r="C73" s="499" t="s">
        <v>560</v>
      </c>
      <c r="D73" s="532" t="s">
        <v>387</v>
      </c>
      <c r="E73" s="499"/>
      <c r="F73" s="499"/>
      <c r="G73" s="499" t="s">
        <v>834</v>
      </c>
      <c r="H73" s="499">
        <v>2021</v>
      </c>
      <c r="I73" s="499"/>
      <c r="J73" s="502">
        <f>K73+L73</f>
        <v>4500</v>
      </c>
      <c r="K73" s="502">
        <f>4500</f>
        <v>4500</v>
      </c>
      <c r="L73" s="502"/>
      <c r="M73" s="502"/>
      <c r="N73" s="533">
        <f>O73</f>
        <v>0</v>
      </c>
      <c r="O73" s="533"/>
      <c r="P73" s="502"/>
      <c r="Q73" s="502">
        <v>1800</v>
      </c>
      <c r="R73" s="502"/>
      <c r="S73" s="533">
        <v>1800</v>
      </c>
      <c r="T73" s="544"/>
      <c r="U73" s="698" t="s">
        <v>858</v>
      </c>
      <c r="V73" s="546"/>
      <c r="W73" s="546"/>
      <c r="X73" s="546"/>
      <c r="Y73" s="546"/>
      <c r="Z73" s="538"/>
      <c r="AA73" s="543">
        <f>S71+S80+S83</f>
        <v>33334</v>
      </c>
      <c r="AB73" s="539"/>
    </row>
    <row r="74" spans="1:28" s="690" customFormat="1" ht="24">
      <c r="A74" s="526" t="s">
        <v>726</v>
      </c>
      <c r="B74" s="496" t="s">
        <v>838</v>
      </c>
      <c r="C74" s="496"/>
      <c r="D74" s="527"/>
      <c r="E74" s="496"/>
      <c r="F74" s="496"/>
      <c r="G74" s="496"/>
      <c r="H74" s="496"/>
      <c r="I74" s="496"/>
      <c r="J74" s="508">
        <f>J75</f>
        <v>10539</v>
      </c>
      <c r="K74" s="508">
        <f t="shared" ref="K74:T74" si="40">K75</f>
        <v>10539</v>
      </c>
      <c r="L74" s="508">
        <f t="shared" si="40"/>
        <v>0</v>
      </c>
      <c r="M74" s="508">
        <f t="shared" si="40"/>
        <v>0</v>
      </c>
      <c r="N74" s="508">
        <f t="shared" si="40"/>
        <v>0</v>
      </c>
      <c r="O74" s="508">
        <f t="shared" si="40"/>
        <v>0</v>
      </c>
      <c r="P74" s="508">
        <f t="shared" si="40"/>
        <v>0</v>
      </c>
      <c r="Q74" s="508">
        <f t="shared" si="40"/>
        <v>10539</v>
      </c>
      <c r="R74" s="508">
        <f t="shared" si="40"/>
        <v>0</v>
      </c>
      <c r="S74" s="508">
        <f t="shared" si="40"/>
        <v>3559</v>
      </c>
      <c r="T74" s="496" t="str">
        <f t="shared" si="40"/>
        <v>BTHT GPMB các công trình để tạo quỹ đất và thực hiện các dự án,…</v>
      </c>
      <c r="U74" s="496"/>
      <c r="V74" s="529"/>
      <c r="W74" s="529"/>
      <c r="X74" s="529"/>
      <c r="Y74" s="529"/>
      <c r="Z74" s="568"/>
    </row>
    <row r="75" spans="1:28" s="690" customFormat="1" ht="23">
      <c r="A75" s="531" t="s">
        <v>907</v>
      </c>
      <c r="B75" s="498" t="s">
        <v>859</v>
      </c>
      <c r="C75" s="499" t="s">
        <v>525</v>
      </c>
      <c r="D75" s="532"/>
      <c r="E75" s="499"/>
      <c r="F75" s="499"/>
      <c r="G75" s="499" t="s">
        <v>684</v>
      </c>
      <c r="H75" s="499" t="s">
        <v>860</v>
      </c>
      <c r="I75" s="499"/>
      <c r="J75" s="502">
        <f>K75+L75</f>
        <v>10539</v>
      </c>
      <c r="K75" s="502">
        <v>10539</v>
      </c>
      <c r="L75" s="502"/>
      <c r="M75" s="502"/>
      <c r="N75" s="533"/>
      <c r="O75" s="533"/>
      <c r="P75" s="502"/>
      <c r="Q75" s="502">
        <f>K75</f>
        <v>10539</v>
      </c>
      <c r="R75" s="502"/>
      <c r="S75" s="533">
        <f>2998+561</f>
        <v>3559</v>
      </c>
      <c r="T75" s="698" t="s">
        <v>861</v>
      </c>
      <c r="U75" s="535"/>
      <c r="V75" s="537"/>
      <c r="W75" s="537"/>
      <c r="X75" s="537"/>
      <c r="Y75" s="537"/>
      <c r="Z75" s="539"/>
    </row>
    <row r="76" spans="1:28" s="690" customFormat="1" ht="22.5" customHeight="1">
      <c r="A76" s="526" t="s">
        <v>727</v>
      </c>
      <c r="B76" s="496" t="s">
        <v>827</v>
      </c>
      <c r="C76" s="496"/>
      <c r="D76" s="527"/>
      <c r="E76" s="496"/>
      <c r="F76" s="496"/>
      <c r="G76" s="496"/>
      <c r="H76" s="496"/>
      <c r="I76" s="496"/>
      <c r="J76" s="508">
        <f>J77</f>
        <v>2200</v>
      </c>
      <c r="K76" s="508">
        <f t="shared" ref="K76:T76" si="41">K77</f>
        <v>2200</v>
      </c>
      <c r="L76" s="508">
        <f t="shared" si="41"/>
        <v>0</v>
      </c>
      <c r="M76" s="508">
        <f t="shared" si="41"/>
        <v>0</v>
      </c>
      <c r="N76" s="508">
        <f t="shared" si="41"/>
        <v>0</v>
      </c>
      <c r="O76" s="508">
        <f t="shared" si="41"/>
        <v>0</v>
      </c>
      <c r="P76" s="508">
        <f t="shared" si="41"/>
        <v>0</v>
      </c>
      <c r="Q76" s="508">
        <f t="shared" si="41"/>
        <v>2200</v>
      </c>
      <c r="R76" s="508">
        <f t="shared" si="41"/>
        <v>0</v>
      </c>
      <c r="S76" s="508">
        <f t="shared" si="41"/>
        <v>1000</v>
      </c>
      <c r="T76" s="496" t="str">
        <f t="shared" si="41"/>
        <v>Nhằm phục vụ công tác quản lý Nhà nước trên lĩnh vực đất đai và kế hoạch sử dụng đất trên địa bàn huyện phục vụ việc phát triển KT-XH</v>
      </c>
      <c r="U76" s="496"/>
      <c r="V76" s="529"/>
      <c r="W76" s="529"/>
      <c r="X76" s="529"/>
      <c r="Y76" s="529"/>
    </row>
    <row r="77" spans="1:28" s="690" customFormat="1" ht="44.25" customHeight="1">
      <c r="A77" s="531" t="s">
        <v>912</v>
      </c>
      <c r="B77" s="498" t="s">
        <v>862</v>
      </c>
      <c r="C77" s="499" t="s">
        <v>525</v>
      </c>
      <c r="D77" s="532" t="s">
        <v>863</v>
      </c>
      <c r="E77" s="499"/>
      <c r="F77" s="499"/>
      <c r="G77" s="499" t="s">
        <v>864</v>
      </c>
      <c r="H77" s="499" t="s">
        <v>865</v>
      </c>
      <c r="I77" s="499"/>
      <c r="J77" s="502">
        <f>K77+L77</f>
        <v>2200</v>
      </c>
      <c r="K77" s="502">
        <v>2200</v>
      </c>
      <c r="L77" s="502"/>
      <c r="M77" s="502"/>
      <c r="N77" s="533">
        <f>O77</f>
        <v>0</v>
      </c>
      <c r="O77" s="533"/>
      <c r="P77" s="502"/>
      <c r="Q77" s="502">
        <f>K77</f>
        <v>2200</v>
      </c>
      <c r="R77" s="502"/>
      <c r="S77" s="533">
        <v>1000</v>
      </c>
      <c r="T77" s="698" t="s">
        <v>866</v>
      </c>
      <c r="U77" s="535"/>
      <c r="V77" s="537"/>
      <c r="W77" s="537"/>
      <c r="X77" s="537"/>
      <c r="Y77" s="537"/>
      <c r="Z77" s="538"/>
      <c r="AA77" s="539"/>
      <c r="AB77" s="539"/>
    </row>
    <row r="78" spans="1:28" s="482" customFormat="1" ht="12">
      <c r="A78" s="489" t="s">
        <v>748</v>
      </c>
      <c r="B78" s="496" t="s">
        <v>818</v>
      </c>
      <c r="C78" s="496"/>
      <c r="D78" s="507"/>
      <c r="E78" s="491"/>
      <c r="F78" s="491"/>
      <c r="G78" s="491"/>
      <c r="H78" s="496"/>
      <c r="I78" s="496"/>
      <c r="J78" s="492">
        <f>J79</f>
        <v>7800</v>
      </c>
      <c r="K78" s="492">
        <f t="shared" ref="K78:S78" si="42">K79</f>
        <v>7800</v>
      </c>
      <c r="L78" s="492">
        <f t="shared" si="42"/>
        <v>0</v>
      </c>
      <c r="M78" s="492">
        <f t="shared" si="42"/>
        <v>0</v>
      </c>
      <c r="N78" s="492">
        <f t="shared" si="42"/>
        <v>0</v>
      </c>
      <c r="O78" s="492">
        <f t="shared" si="42"/>
        <v>0</v>
      </c>
      <c r="P78" s="492">
        <f t="shared" si="42"/>
        <v>0</v>
      </c>
      <c r="Q78" s="492">
        <f t="shared" si="42"/>
        <v>7800</v>
      </c>
      <c r="R78" s="492">
        <f t="shared" si="42"/>
        <v>0</v>
      </c>
      <c r="S78" s="492">
        <f t="shared" si="42"/>
        <v>2000</v>
      </c>
      <c r="T78" s="557"/>
      <c r="U78" s="491"/>
      <c r="V78" s="493"/>
      <c r="W78" s="493"/>
      <c r="X78" s="493"/>
      <c r="Y78" s="493"/>
      <c r="Z78" s="494"/>
    </row>
    <row r="79" spans="1:28" s="482" customFormat="1" ht="46">
      <c r="A79" s="501" t="s">
        <v>913</v>
      </c>
      <c r="B79" s="498" t="s">
        <v>867</v>
      </c>
      <c r="C79" s="485" t="s">
        <v>868</v>
      </c>
      <c r="D79" s="485" t="s">
        <v>868</v>
      </c>
      <c r="E79" s="509"/>
      <c r="F79" s="509"/>
      <c r="G79" s="499"/>
      <c r="H79" s="499" t="s">
        <v>860</v>
      </c>
      <c r="I79" s="499"/>
      <c r="J79" s="503">
        <f>K79</f>
        <v>7800</v>
      </c>
      <c r="K79" s="503">
        <v>7800</v>
      </c>
      <c r="L79" s="503"/>
      <c r="M79" s="503"/>
      <c r="N79" s="558"/>
      <c r="O79" s="564"/>
      <c r="P79" s="565"/>
      <c r="Q79" s="564">
        <v>7800</v>
      </c>
      <c r="R79" s="564"/>
      <c r="S79" s="564">
        <v>2000</v>
      </c>
      <c r="T79" s="557"/>
      <c r="U79" s="491"/>
      <c r="V79" s="493"/>
      <c r="W79" s="493"/>
      <c r="X79" s="493"/>
      <c r="Y79" s="493"/>
      <c r="Z79" s="494"/>
    </row>
    <row r="80" spans="1:28" s="555" customFormat="1">
      <c r="A80" s="547">
        <v>4</v>
      </c>
      <c r="B80" s="569" t="s">
        <v>869</v>
      </c>
      <c r="C80" s="689"/>
      <c r="D80" s="692"/>
      <c r="E80" s="689"/>
      <c r="F80" s="689"/>
      <c r="G80" s="689"/>
      <c r="H80" s="689"/>
      <c r="I80" s="689"/>
      <c r="J80" s="551">
        <f>SUM(J81:J82)</f>
        <v>24975</v>
      </c>
      <c r="K80" s="551">
        <f t="shared" ref="K80:T80" si="43">SUM(K81:K82)</f>
        <v>24975</v>
      </c>
      <c r="L80" s="551">
        <f t="shared" si="43"/>
        <v>0</v>
      </c>
      <c r="M80" s="551">
        <f t="shared" si="43"/>
        <v>0</v>
      </c>
      <c r="N80" s="551">
        <f t="shared" si="43"/>
        <v>0</v>
      </c>
      <c r="O80" s="551">
        <f t="shared" si="43"/>
        <v>0</v>
      </c>
      <c r="P80" s="551">
        <f t="shared" si="43"/>
        <v>0</v>
      </c>
      <c r="Q80" s="551">
        <f>SUM(Q81:Q82)</f>
        <v>50890</v>
      </c>
      <c r="R80" s="551">
        <f t="shared" si="43"/>
        <v>0</v>
      </c>
      <c r="S80" s="551">
        <f t="shared" si="43"/>
        <v>24975</v>
      </c>
      <c r="T80" s="551">
        <f t="shared" si="43"/>
        <v>0</v>
      </c>
      <c r="U80" s="691"/>
      <c r="V80" s="571"/>
      <c r="W80" s="571"/>
      <c r="X80" s="571"/>
      <c r="Y80" s="571"/>
      <c r="Z80" s="572"/>
      <c r="AA80" s="573"/>
      <c r="AB80" s="573"/>
    </row>
    <row r="81" spans="1:28" s="690" customFormat="1" ht="34.5">
      <c r="A81" s="531" t="s">
        <v>728</v>
      </c>
      <c r="B81" s="498" t="s">
        <v>870</v>
      </c>
      <c r="C81" s="499"/>
      <c r="D81" s="532"/>
      <c r="E81" s="499"/>
      <c r="F81" s="499"/>
      <c r="G81" s="499"/>
      <c r="H81" s="499">
        <v>2021</v>
      </c>
      <c r="I81" s="499"/>
      <c r="J81" s="502">
        <f>K81</f>
        <v>15974</v>
      </c>
      <c r="K81" s="502">
        <v>15974</v>
      </c>
      <c r="L81" s="502"/>
      <c r="M81" s="502"/>
      <c r="N81" s="533"/>
      <c r="O81" s="533"/>
      <c r="P81" s="502"/>
      <c r="Q81" s="502">
        <v>41889</v>
      </c>
      <c r="R81" s="502"/>
      <c r="S81" s="533">
        <v>15974</v>
      </c>
      <c r="T81" s="698"/>
      <c r="U81" s="535"/>
      <c r="V81" s="537"/>
      <c r="W81" s="537"/>
      <c r="X81" s="537"/>
      <c r="Y81" s="537"/>
      <c r="Z81" s="538"/>
      <c r="AA81" s="539"/>
      <c r="AB81" s="539"/>
    </row>
    <row r="82" spans="1:28" s="690" customFormat="1" ht="23">
      <c r="A82" s="531" t="s">
        <v>729</v>
      </c>
      <c r="B82" s="498" t="s">
        <v>871</v>
      </c>
      <c r="C82" s="499"/>
      <c r="D82" s="532"/>
      <c r="E82" s="499"/>
      <c r="F82" s="499"/>
      <c r="G82" s="499"/>
      <c r="H82" s="499">
        <v>2021</v>
      </c>
      <c r="I82" s="499"/>
      <c r="J82" s="502">
        <f>K82</f>
        <v>9001</v>
      </c>
      <c r="K82" s="502">
        <v>9001</v>
      </c>
      <c r="L82" s="502"/>
      <c r="M82" s="502"/>
      <c r="N82" s="533"/>
      <c r="O82" s="533"/>
      <c r="P82" s="502"/>
      <c r="Q82" s="502">
        <f>K82</f>
        <v>9001</v>
      </c>
      <c r="R82" s="502"/>
      <c r="S82" s="533">
        <v>9001</v>
      </c>
      <c r="T82" s="698"/>
      <c r="U82" s="535"/>
      <c r="V82" s="537"/>
      <c r="W82" s="537"/>
      <c r="X82" s="537"/>
      <c r="Y82" s="537"/>
      <c r="Z82" s="538"/>
      <c r="AA82" s="539"/>
      <c r="AB82" s="539"/>
    </row>
    <row r="83" spans="1:28" s="482" customFormat="1" ht="46" hidden="1">
      <c r="A83" s="574" t="s">
        <v>872</v>
      </c>
      <c r="B83" s="575" t="s">
        <v>873</v>
      </c>
      <c r="C83" s="574"/>
      <c r="D83" s="576"/>
      <c r="E83" s="574"/>
      <c r="F83" s="574"/>
      <c r="G83" s="574"/>
      <c r="H83" s="574"/>
      <c r="I83" s="574"/>
      <c r="J83" s="577">
        <f>J84</f>
        <v>0</v>
      </c>
      <c r="K83" s="577">
        <f t="shared" ref="K83:T85" si="44">K84</f>
        <v>0</v>
      </c>
      <c r="L83" s="577">
        <f t="shared" si="44"/>
        <v>0</v>
      </c>
      <c r="M83" s="577">
        <f t="shared" si="44"/>
        <v>0</v>
      </c>
      <c r="N83" s="577">
        <f t="shared" si="44"/>
        <v>0</v>
      </c>
      <c r="O83" s="577">
        <f t="shared" si="44"/>
        <v>0</v>
      </c>
      <c r="P83" s="577">
        <f t="shared" si="44"/>
        <v>0</v>
      </c>
      <c r="Q83" s="577">
        <f t="shared" si="44"/>
        <v>0</v>
      </c>
      <c r="R83" s="577">
        <f t="shared" si="44"/>
        <v>0</v>
      </c>
      <c r="S83" s="577">
        <f t="shared" si="44"/>
        <v>0</v>
      </c>
      <c r="T83" s="574"/>
      <c r="U83" s="574"/>
      <c r="V83" s="578"/>
      <c r="W83" s="578"/>
      <c r="X83" s="578"/>
      <c r="Y83" s="578"/>
    </row>
    <row r="84" spans="1:28" s="482" customFormat="1" hidden="1">
      <c r="A84" s="574" t="s">
        <v>39</v>
      </c>
      <c r="B84" s="490" t="s">
        <v>491</v>
      </c>
      <c r="C84" s="574"/>
      <c r="D84" s="576"/>
      <c r="E84" s="574"/>
      <c r="F84" s="574"/>
      <c r="G84" s="574"/>
      <c r="H84" s="574"/>
      <c r="I84" s="574"/>
      <c r="J84" s="577">
        <f>J85</f>
        <v>0</v>
      </c>
      <c r="K84" s="577">
        <f t="shared" si="44"/>
        <v>0</v>
      </c>
      <c r="L84" s="577">
        <f t="shared" si="44"/>
        <v>0</v>
      </c>
      <c r="M84" s="577">
        <f t="shared" si="44"/>
        <v>0</v>
      </c>
      <c r="N84" s="577">
        <f t="shared" si="44"/>
        <v>0</v>
      </c>
      <c r="O84" s="577">
        <f t="shared" si="44"/>
        <v>0</v>
      </c>
      <c r="P84" s="577">
        <f t="shared" si="44"/>
        <v>0</v>
      </c>
      <c r="Q84" s="577">
        <f t="shared" si="44"/>
        <v>0</v>
      </c>
      <c r="R84" s="577">
        <f t="shared" si="44"/>
        <v>0</v>
      </c>
      <c r="S84" s="577">
        <f t="shared" si="44"/>
        <v>0</v>
      </c>
      <c r="T84" s="577">
        <f t="shared" si="44"/>
        <v>0</v>
      </c>
      <c r="U84" s="574"/>
      <c r="V84" s="578"/>
      <c r="W84" s="578"/>
      <c r="X84" s="578"/>
      <c r="Y84" s="578"/>
    </row>
    <row r="85" spans="1:28" s="482" customFormat="1" hidden="1">
      <c r="A85" s="574">
        <v>1</v>
      </c>
      <c r="B85" s="574" t="s">
        <v>874</v>
      </c>
      <c r="C85" s="574"/>
      <c r="D85" s="576"/>
      <c r="E85" s="574"/>
      <c r="F85" s="574"/>
      <c r="G85" s="574"/>
      <c r="H85" s="574"/>
      <c r="I85" s="574"/>
      <c r="J85" s="577">
        <f>J86</f>
        <v>0</v>
      </c>
      <c r="K85" s="577">
        <f t="shared" si="44"/>
        <v>0</v>
      </c>
      <c r="L85" s="577">
        <f t="shared" si="44"/>
        <v>0</v>
      </c>
      <c r="M85" s="577">
        <f t="shared" si="44"/>
        <v>0</v>
      </c>
      <c r="N85" s="577">
        <f t="shared" si="44"/>
        <v>0</v>
      </c>
      <c r="O85" s="577">
        <f t="shared" si="44"/>
        <v>0</v>
      </c>
      <c r="P85" s="577">
        <f t="shared" si="44"/>
        <v>0</v>
      </c>
      <c r="Q85" s="577">
        <f t="shared" si="44"/>
        <v>0</v>
      </c>
      <c r="R85" s="577">
        <f t="shared" si="44"/>
        <v>0</v>
      </c>
      <c r="S85" s="577">
        <f t="shared" si="44"/>
        <v>0</v>
      </c>
      <c r="T85" s="574"/>
      <c r="U85" s="574"/>
      <c r="V85" s="578"/>
      <c r="W85" s="578"/>
      <c r="X85" s="578"/>
      <c r="Y85" s="578"/>
    </row>
    <row r="86" spans="1:28" ht="46" hidden="1">
      <c r="A86" s="579" t="s">
        <v>420</v>
      </c>
      <c r="B86" s="580" t="s">
        <v>875</v>
      </c>
      <c r="C86" s="498" t="s">
        <v>500</v>
      </c>
      <c r="D86" s="485" t="s">
        <v>876</v>
      </c>
      <c r="E86" s="580"/>
      <c r="F86" s="580"/>
      <c r="G86" s="498" t="s">
        <v>877</v>
      </c>
      <c r="H86" s="580">
        <v>2021</v>
      </c>
      <c r="I86" s="580"/>
      <c r="J86" s="581"/>
      <c r="K86" s="582"/>
      <c r="L86" s="580"/>
      <c r="M86" s="580"/>
      <c r="N86" s="580"/>
      <c r="O86" s="580"/>
      <c r="P86" s="580"/>
      <c r="Q86" s="581"/>
      <c r="R86" s="580"/>
      <c r="S86" s="581"/>
      <c r="T86" s="583"/>
      <c r="U86" s="583"/>
      <c r="V86" s="584"/>
      <c r="W86" s="584"/>
      <c r="X86" s="584"/>
      <c r="Y86" s="584"/>
    </row>
  </sheetData>
  <mergeCells count="30">
    <mergeCell ref="T5:T9"/>
    <mergeCell ref="U5:U9"/>
    <mergeCell ref="I6:I9"/>
    <mergeCell ref="J6:L6"/>
    <mergeCell ref="J7:J9"/>
    <mergeCell ref="K7:L7"/>
    <mergeCell ref="N7:N9"/>
    <mergeCell ref="O7:P7"/>
    <mergeCell ref="Q5:Q9"/>
    <mergeCell ref="L8:L9"/>
    <mergeCell ref="O8:O9"/>
    <mergeCell ref="P8:P9"/>
    <mergeCell ref="R5:R9"/>
    <mergeCell ref="S5:S9"/>
    <mergeCell ref="A1:U1"/>
    <mergeCell ref="A2:U2"/>
    <mergeCell ref="A3:U3"/>
    <mergeCell ref="A4:U4"/>
    <mergeCell ref="A5:A9"/>
    <mergeCell ref="B5:B9"/>
    <mergeCell ref="C5:C9"/>
    <mergeCell ref="D5:D9"/>
    <mergeCell ref="E5:E9"/>
    <mergeCell ref="F5:F9"/>
    <mergeCell ref="G5:G9"/>
    <mergeCell ref="H5:H9"/>
    <mergeCell ref="I5:L5"/>
    <mergeCell ref="M5:M9"/>
    <mergeCell ref="N5:P6"/>
    <mergeCell ref="K8:K9"/>
  </mergeCells>
  <pageMargins left="0.7" right="0.7" top="0.75" bottom="0.75" header="0.3" footer="0.3"/>
  <pageSetup paperSize="9" scale="85"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84"/>
  <sheetViews>
    <sheetView topLeftCell="A11" zoomScale="80" zoomScaleNormal="80" workbookViewId="0">
      <selection activeCell="K20" sqref="K20"/>
    </sheetView>
  </sheetViews>
  <sheetFormatPr defaultColWidth="9.1796875" defaultRowHeight="15.5"/>
  <cols>
    <col min="1" max="1" width="7.1796875" style="215" customWidth="1"/>
    <col min="2" max="2" width="30.54296875" style="215" customWidth="1"/>
    <col min="3" max="3" width="10.453125" style="215" customWidth="1"/>
    <col min="4" max="4" width="7.26953125" style="215" customWidth="1"/>
    <col min="5" max="5" width="5.7265625" style="215" customWidth="1"/>
    <col min="6" max="6" width="6.453125" style="215" customWidth="1"/>
    <col min="7" max="7" width="5.7265625" style="215" customWidth="1"/>
    <col min="8" max="8" width="7.26953125" style="215" customWidth="1"/>
    <col min="9" max="9" width="6.453125" style="215" customWidth="1"/>
    <col min="10" max="10" width="7.54296875" style="215" customWidth="1"/>
    <col min="11" max="11" width="7.81640625" style="215" customWidth="1"/>
    <col min="12" max="12" width="8.1796875" style="215" customWidth="1"/>
    <col min="13" max="13" width="7.26953125" style="215" hidden="1" customWidth="1"/>
    <col min="14" max="17" width="6.1796875" style="215" hidden="1" customWidth="1"/>
    <col min="18" max="19" width="5.1796875" style="215" hidden="1" customWidth="1"/>
    <col min="20" max="21" width="7.453125" style="215" hidden="1" customWidth="1"/>
    <col min="22" max="22" width="6" style="215" hidden="1" customWidth="1"/>
    <col min="23" max="23" width="7.26953125" style="215" customWidth="1"/>
    <col min="24" max="24" width="9" style="215" customWidth="1"/>
    <col min="25" max="27" width="7.26953125" style="215" customWidth="1"/>
    <col min="28" max="28" width="6.81640625" style="215" customWidth="1"/>
    <col min="29" max="29" width="5" style="215" customWidth="1"/>
    <col min="30" max="30" width="7" style="215" customWidth="1"/>
    <col min="31" max="31" width="8.1796875" style="215" customWidth="1"/>
    <col min="32" max="32" width="7.54296875" style="215" customWidth="1"/>
    <col min="33" max="33" width="7" style="215" customWidth="1"/>
    <col min="34" max="16384" width="9.1796875" style="215"/>
  </cols>
  <sheetData>
    <row r="1" spans="1:39" s="207" customFormat="1" ht="28.15" hidden="1" customHeight="1">
      <c r="A1" s="1511" t="s">
        <v>310</v>
      </c>
      <c r="B1" s="1511"/>
      <c r="C1" s="1511"/>
      <c r="D1" s="1511"/>
      <c r="E1" s="1511"/>
      <c r="F1" s="1511"/>
      <c r="G1" s="1511"/>
      <c r="H1" s="1511"/>
      <c r="I1" s="1511"/>
      <c r="J1" s="1511"/>
      <c r="K1" s="1511"/>
      <c r="L1" s="1511"/>
      <c r="M1" s="1511"/>
      <c r="N1" s="1511"/>
      <c r="O1" s="1511"/>
      <c r="P1" s="1511"/>
      <c r="Q1" s="1511"/>
      <c r="R1" s="1511"/>
      <c r="S1" s="1511"/>
      <c r="T1" s="1511"/>
      <c r="U1" s="1511"/>
      <c r="V1" s="1511"/>
      <c r="W1" s="1511"/>
      <c r="X1" s="1511"/>
      <c r="Y1" s="1511"/>
      <c r="Z1" s="1511"/>
      <c r="AA1" s="1511"/>
      <c r="AB1" s="1511"/>
      <c r="AC1" s="1511"/>
      <c r="AD1" s="1511"/>
      <c r="AE1" s="1511"/>
      <c r="AF1" s="1511"/>
      <c r="AG1" s="1511"/>
      <c r="AH1" s="57"/>
      <c r="AI1" s="57"/>
      <c r="AJ1" s="57"/>
      <c r="AK1" s="57"/>
      <c r="AL1" s="57"/>
      <c r="AM1" s="241"/>
    </row>
    <row r="2" spans="1:39" s="207" customFormat="1" ht="28.15" customHeight="1">
      <c r="A2" s="1503" t="s">
        <v>921</v>
      </c>
      <c r="B2" s="1503"/>
      <c r="C2" s="1503"/>
      <c r="D2" s="1503"/>
      <c r="E2" s="1503"/>
      <c r="F2" s="1503"/>
      <c r="G2" s="1503"/>
      <c r="H2" s="1503"/>
      <c r="I2" s="1503"/>
      <c r="J2" s="1503"/>
      <c r="K2" s="1503"/>
      <c r="L2" s="1503"/>
      <c r="M2" s="1503"/>
      <c r="N2" s="1503"/>
      <c r="O2" s="1503"/>
      <c r="P2" s="1503"/>
      <c r="Q2" s="1503"/>
      <c r="R2" s="1503"/>
      <c r="S2" s="1503"/>
      <c r="T2" s="1503"/>
      <c r="U2" s="1503"/>
      <c r="V2" s="1503"/>
      <c r="W2" s="1503"/>
      <c r="X2" s="1503"/>
      <c r="Y2" s="1503"/>
      <c r="Z2" s="1503"/>
      <c r="AA2" s="1503"/>
      <c r="AB2" s="1503"/>
      <c r="AC2" s="1503"/>
      <c r="AD2" s="1503"/>
      <c r="AE2" s="1503"/>
      <c r="AF2" s="1503"/>
      <c r="AG2" s="1503"/>
      <c r="AH2" s="57"/>
      <c r="AI2" s="57"/>
      <c r="AJ2" s="57"/>
      <c r="AK2" s="57"/>
      <c r="AL2" s="57"/>
      <c r="AM2" s="241"/>
    </row>
    <row r="3" spans="1:39" s="208" customFormat="1" ht="35.25" customHeight="1">
      <c r="A3" s="1512" t="s">
        <v>916</v>
      </c>
      <c r="B3" s="1512"/>
      <c r="C3" s="1512"/>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2"/>
      <c r="AE3" s="1512"/>
      <c r="AF3" s="1512"/>
      <c r="AG3" s="1512"/>
    </row>
    <row r="4" spans="1:39" s="208" customFormat="1" ht="27.75" customHeight="1">
      <c r="A4" s="1516" t="s">
        <v>914</v>
      </c>
      <c r="B4" s="1516"/>
      <c r="C4" s="1516"/>
      <c r="D4" s="1516"/>
      <c r="E4" s="1516"/>
      <c r="F4" s="1516"/>
      <c r="G4" s="1516"/>
      <c r="H4" s="1516"/>
      <c r="I4" s="1516"/>
      <c r="J4" s="1516"/>
      <c r="K4" s="1516"/>
      <c r="L4" s="1516"/>
      <c r="M4" s="1516"/>
      <c r="N4" s="1516"/>
      <c r="O4" s="1516"/>
      <c r="P4" s="1516"/>
      <c r="Q4" s="1516"/>
      <c r="R4" s="1516"/>
      <c r="S4" s="1516"/>
      <c r="T4" s="1516"/>
      <c r="U4" s="1516"/>
      <c r="V4" s="1516"/>
      <c r="W4" s="1516"/>
      <c r="X4" s="1516"/>
      <c r="Y4" s="1516"/>
      <c r="Z4" s="1516"/>
      <c r="AA4" s="1516"/>
      <c r="AB4" s="1516"/>
      <c r="AC4" s="1516"/>
      <c r="AD4" s="1516"/>
      <c r="AE4" s="1516"/>
      <c r="AF4" s="1516"/>
      <c r="AG4" s="1516"/>
    </row>
    <row r="5" spans="1:39" s="207" customFormat="1" ht="28.15" customHeight="1">
      <c r="A5" s="1513" t="s">
        <v>3</v>
      </c>
      <c r="B5" s="1513"/>
      <c r="C5" s="1513"/>
      <c r="D5" s="1513"/>
      <c r="E5" s="1513"/>
      <c r="F5" s="1513"/>
      <c r="G5" s="1513"/>
      <c r="H5" s="1513"/>
      <c r="I5" s="1513"/>
      <c r="J5" s="1513"/>
      <c r="K5" s="1513"/>
      <c r="L5" s="1513"/>
      <c r="M5" s="1513"/>
      <c r="N5" s="1513"/>
      <c r="O5" s="1513"/>
      <c r="P5" s="1513"/>
      <c r="Q5" s="1513"/>
      <c r="R5" s="1513"/>
      <c r="S5" s="1513"/>
      <c r="T5" s="1513"/>
      <c r="U5" s="1513"/>
      <c r="V5" s="1513"/>
      <c r="W5" s="1513"/>
      <c r="X5" s="1513"/>
      <c r="Y5" s="1513"/>
      <c r="Z5" s="1513"/>
      <c r="AA5" s="1513"/>
      <c r="AB5" s="1513"/>
      <c r="AC5" s="1513"/>
      <c r="AD5" s="1513"/>
      <c r="AE5" s="1513"/>
      <c r="AF5" s="1513"/>
      <c r="AG5" s="1513"/>
    </row>
    <row r="6" spans="1:39" s="209" customFormat="1" ht="37.5" customHeight="1">
      <c r="A6" s="1514" t="s">
        <v>29</v>
      </c>
      <c r="B6" s="1514" t="s">
        <v>302</v>
      </c>
      <c r="C6" s="1510" t="s">
        <v>742</v>
      </c>
      <c r="D6" s="1510"/>
      <c r="E6" s="1510"/>
      <c r="F6" s="1510"/>
      <c r="G6" s="1510"/>
      <c r="H6" s="1510"/>
      <c r="I6" s="1510"/>
      <c r="J6" s="1510"/>
      <c r="K6" s="1510"/>
      <c r="L6" s="1510"/>
      <c r="M6" s="1510" t="s">
        <v>788</v>
      </c>
      <c r="N6" s="1510"/>
      <c r="O6" s="1510"/>
      <c r="P6" s="1510"/>
      <c r="Q6" s="1510"/>
      <c r="R6" s="1510"/>
      <c r="S6" s="1510"/>
      <c r="T6" s="1510"/>
      <c r="U6" s="1510"/>
      <c r="V6" s="1510"/>
      <c r="W6" s="1507" t="s">
        <v>743</v>
      </c>
      <c r="X6" s="1509"/>
      <c r="Y6" s="1509"/>
      <c r="Z6" s="1509"/>
      <c r="AA6" s="1509"/>
      <c r="AB6" s="1509"/>
      <c r="AC6" s="1509"/>
      <c r="AD6" s="1509"/>
      <c r="AE6" s="1509"/>
      <c r="AF6" s="1508"/>
      <c r="AG6" s="1514" t="s">
        <v>8</v>
      </c>
    </row>
    <row r="7" spans="1:39" s="209" customFormat="1" ht="36" customHeight="1">
      <c r="A7" s="1514"/>
      <c r="B7" s="1514"/>
      <c r="C7" s="1504" t="s">
        <v>10</v>
      </c>
      <c r="D7" s="1507" t="s">
        <v>16</v>
      </c>
      <c r="E7" s="1509"/>
      <c r="F7" s="1509"/>
      <c r="G7" s="1509"/>
      <c r="H7" s="1509"/>
      <c r="I7" s="1509"/>
      <c r="J7" s="1509"/>
      <c r="K7" s="1509"/>
      <c r="L7" s="1508"/>
      <c r="M7" s="1504" t="s">
        <v>10</v>
      </c>
      <c r="N7" s="1507" t="s">
        <v>16</v>
      </c>
      <c r="O7" s="1509"/>
      <c r="P7" s="1509"/>
      <c r="Q7" s="1509"/>
      <c r="R7" s="1509"/>
      <c r="S7" s="1509"/>
      <c r="T7" s="1509"/>
      <c r="U7" s="1509"/>
      <c r="V7" s="1508"/>
      <c r="W7" s="1504" t="s">
        <v>10</v>
      </c>
      <c r="X7" s="1507" t="s">
        <v>16</v>
      </c>
      <c r="Y7" s="1509"/>
      <c r="Z7" s="1509"/>
      <c r="AA7" s="1509"/>
      <c r="AB7" s="1509"/>
      <c r="AC7" s="1509"/>
      <c r="AD7" s="1509"/>
      <c r="AE7" s="1509"/>
      <c r="AF7" s="1508"/>
      <c r="AG7" s="1514"/>
    </row>
    <row r="8" spans="1:39" s="210" customFormat="1" ht="28.5" customHeight="1">
      <c r="A8" s="1514"/>
      <c r="B8" s="1514"/>
      <c r="C8" s="1506"/>
      <c r="D8" s="1507" t="s">
        <v>303</v>
      </c>
      <c r="E8" s="1509"/>
      <c r="F8" s="1509"/>
      <c r="G8" s="1509"/>
      <c r="H8" s="1509"/>
      <c r="I8" s="1508"/>
      <c r="J8" s="1504" t="s">
        <v>304</v>
      </c>
      <c r="K8" s="1504" t="s">
        <v>305</v>
      </c>
      <c r="L8" s="1504" t="s">
        <v>116</v>
      </c>
      <c r="M8" s="1506"/>
      <c r="N8" s="1507" t="s">
        <v>303</v>
      </c>
      <c r="O8" s="1509"/>
      <c r="P8" s="1509"/>
      <c r="Q8" s="1509"/>
      <c r="R8" s="1509"/>
      <c r="S8" s="1508"/>
      <c r="T8" s="1504" t="s">
        <v>304</v>
      </c>
      <c r="U8" s="1504" t="s">
        <v>305</v>
      </c>
      <c r="V8" s="1504" t="s">
        <v>116</v>
      </c>
      <c r="W8" s="1506"/>
      <c r="X8" s="1507" t="s">
        <v>303</v>
      </c>
      <c r="Y8" s="1509"/>
      <c r="Z8" s="1509"/>
      <c r="AA8" s="1509"/>
      <c r="AB8" s="1509"/>
      <c r="AC8" s="1508"/>
      <c r="AD8" s="1504" t="s">
        <v>304</v>
      </c>
      <c r="AE8" s="1504" t="s">
        <v>305</v>
      </c>
      <c r="AF8" s="1504" t="s">
        <v>116</v>
      </c>
      <c r="AG8" s="1514"/>
    </row>
    <row r="9" spans="1:39" s="210" customFormat="1" ht="28.5" customHeight="1">
      <c r="A9" s="1514"/>
      <c r="B9" s="1514"/>
      <c r="C9" s="1506"/>
      <c r="D9" s="1507" t="s">
        <v>75</v>
      </c>
      <c r="E9" s="1509"/>
      <c r="F9" s="1509"/>
      <c r="G9" s="1508"/>
      <c r="H9" s="1507" t="s">
        <v>306</v>
      </c>
      <c r="I9" s="1508"/>
      <c r="J9" s="1506"/>
      <c r="K9" s="1506"/>
      <c r="L9" s="1506"/>
      <c r="M9" s="1506"/>
      <c r="N9" s="1507" t="s">
        <v>75</v>
      </c>
      <c r="O9" s="1509"/>
      <c r="P9" s="1509"/>
      <c r="Q9" s="1508"/>
      <c r="R9" s="1507" t="s">
        <v>306</v>
      </c>
      <c r="S9" s="1508"/>
      <c r="T9" s="1506"/>
      <c r="U9" s="1506"/>
      <c r="V9" s="1506"/>
      <c r="W9" s="1506"/>
      <c r="X9" s="1507" t="s">
        <v>75</v>
      </c>
      <c r="Y9" s="1509"/>
      <c r="Z9" s="1509"/>
      <c r="AA9" s="1508"/>
      <c r="AB9" s="1507" t="s">
        <v>306</v>
      </c>
      <c r="AC9" s="1508"/>
      <c r="AD9" s="1506"/>
      <c r="AE9" s="1506"/>
      <c r="AF9" s="1506"/>
      <c r="AG9" s="1514"/>
    </row>
    <row r="10" spans="1:39" s="210" customFormat="1" ht="21.75" customHeight="1">
      <c r="A10" s="1514"/>
      <c r="B10" s="1514"/>
      <c r="C10" s="1506"/>
      <c r="D10" s="1507" t="s">
        <v>307</v>
      </c>
      <c r="E10" s="1508"/>
      <c r="F10" s="1507" t="s">
        <v>308</v>
      </c>
      <c r="G10" s="1508"/>
      <c r="H10" s="1504" t="s">
        <v>307</v>
      </c>
      <c r="I10" s="1504" t="s">
        <v>308</v>
      </c>
      <c r="J10" s="1506"/>
      <c r="K10" s="1506"/>
      <c r="L10" s="1506"/>
      <c r="M10" s="1506"/>
      <c r="N10" s="1507" t="s">
        <v>307</v>
      </c>
      <c r="O10" s="1508"/>
      <c r="P10" s="1507" t="s">
        <v>308</v>
      </c>
      <c r="Q10" s="1508"/>
      <c r="R10" s="1504" t="s">
        <v>307</v>
      </c>
      <c r="S10" s="1504" t="s">
        <v>308</v>
      </c>
      <c r="T10" s="1506"/>
      <c r="U10" s="1506"/>
      <c r="V10" s="1506"/>
      <c r="W10" s="1506"/>
      <c r="X10" s="1507" t="s">
        <v>307</v>
      </c>
      <c r="Y10" s="1508"/>
      <c r="Z10" s="1507" t="s">
        <v>308</v>
      </c>
      <c r="AA10" s="1508"/>
      <c r="AB10" s="1504" t="s">
        <v>307</v>
      </c>
      <c r="AC10" s="1504" t="s">
        <v>308</v>
      </c>
      <c r="AD10" s="1506"/>
      <c r="AE10" s="1506"/>
      <c r="AF10" s="1506"/>
      <c r="AG10" s="1514"/>
    </row>
    <row r="11" spans="1:39" s="210" customFormat="1" ht="21" customHeight="1">
      <c r="A11" s="1514"/>
      <c r="B11" s="1514"/>
      <c r="C11" s="1506"/>
      <c r="D11" s="1504" t="s">
        <v>11</v>
      </c>
      <c r="E11" s="1504" t="s">
        <v>12</v>
      </c>
      <c r="F11" s="1504" t="s">
        <v>11</v>
      </c>
      <c r="G11" s="1504" t="s">
        <v>12</v>
      </c>
      <c r="H11" s="1506"/>
      <c r="I11" s="1506"/>
      <c r="J11" s="1506"/>
      <c r="K11" s="1506"/>
      <c r="L11" s="1506"/>
      <c r="M11" s="1506"/>
      <c r="N11" s="1504" t="s">
        <v>11</v>
      </c>
      <c r="O11" s="1504" t="s">
        <v>12</v>
      </c>
      <c r="P11" s="1504" t="s">
        <v>11</v>
      </c>
      <c r="Q11" s="1504" t="s">
        <v>12</v>
      </c>
      <c r="R11" s="1506"/>
      <c r="S11" s="1506"/>
      <c r="T11" s="1506"/>
      <c r="U11" s="1506"/>
      <c r="V11" s="1506"/>
      <c r="W11" s="1506"/>
      <c r="X11" s="1504" t="s">
        <v>11</v>
      </c>
      <c r="Y11" s="1504" t="s">
        <v>12</v>
      </c>
      <c r="Z11" s="1504" t="s">
        <v>11</v>
      </c>
      <c r="AA11" s="1504" t="s">
        <v>12</v>
      </c>
      <c r="AB11" s="1506"/>
      <c r="AC11" s="1506"/>
      <c r="AD11" s="1506"/>
      <c r="AE11" s="1506"/>
      <c r="AF11" s="1506"/>
      <c r="AG11" s="1514"/>
    </row>
    <row r="12" spans="1:39" s="210" customFormat="1" ht="39" customHeight="1">
      <c r="A12" s="1514"/>
      <c r="B12" s="1514"/>
      <c r="C12" s="1505"/>
      <c r="D12" s="1505"/>
      <c r="E12" s="1505"/>
      <c r="F12" s="1505"/>
      <c r="G12" s="1505"/>
      <c r="H12" s="1505"/>
      <c r="I12" s="1505"/>
      <c r="J12" s="1505"/>
      <c r="K12" s="1505"/>
      <c r="L12" s="1505"/>
      <c r="M12" s="1505"/>
      <c r="N12" s="1505"/>
      <c r="O12" s="1505"/>
      <c r="P12" s="1505"/>
      <c r="Q12" s="1505"/>
      <c r="R12" s="1505"/>
      <c r="S12" s="1505"/>
      <c r="T12" s="1505"/>
      <c r="U12" s="1505"/>
      <c r="V12" s="1505"/>
      <c r="W12" s="1505"/>
      <c r="X12" s="1505"/>
      <c r="Y12" s="1505"/>
      <c r="Z12" s="1505"/>
      <c r="AA12" s="1505"/>
      <c r="AB12" s="1505"/>
      <c r="AC12" s="1505"/>
      <c r="AD12" s="1505"/>
      <c r="AE12" s="1505"/>
      <c r="AF12" s="1505"/>
      <c r="AG12" s="1514"/>
    </row>
    <row r="13" spans="1:39" s="210" customFormat="1" ht="24.75" customHeight="1">
      <c r="A13" s="246">
        <v>1</v>
      </c>
      <c r="B13" s="246">
        <v>2</v>
      </c>
      <c r="C13" s="246">
        <v>3</v>
      </c>
      <c r="D13" s="246">
        <v>4</v>
      </c>
      <c r="E13" s="246">
        <v>5</v>
      </c>
      <c r="F13" s="246">
        <v>6</v>
      </c>
      <c r="G13" s="246">
        <v>7</v>
      </c>
      <c r="H13" s="246">
        <v>8</v>
      </c>
      <c r="I13" s="246">
        <v>9</v>
      </c>
      <c r="J13" s="246">
        <v>10</v>
      </c>
      <c r="K13" s="246">
        <v>11</v>
      </c>
      <c r="L13" s="246">
        <v>12</v>
      </c>
      <c r="M13" s="246">
        <v>13</v>
      </c>
      <c r="N13" s="246">
        <v>14</v>
      </c>
      <c r="O13" s="246">
        <v>15</v>
      </c>
      <c r="P13" s="246">
        <v>16</v>
      </c>
      <c r="Q13" s="246">
        <v>17</v>
      </c>
      <c r="R13" s="246">
        <v>18</v>
      </c>
      <c r="S13" s="246">
        <v>19</v>
      </c>
      <c r="T13" s="246">
        <v>20</v>
      </c>
      <c r="U13" s="246">
        <v>21</v>
      </c>
      <c r="V13" s="246">
        <v>22</v>
      </c>
      <c r="W13" s="246">
        <v>23</v>
      </c>
      <c r="X13" s="246">
        <v>24</v>
      </c>
      <c r="Y13" s="246">
        <v>25</v>
      </c>
      <c r="Z13" s="246">
        <v>26</v>
      </c>
      <c r="AA13" s="246">
        <v>27</v>
      </c>
      <c r="AB13" s="246">
        <v>28</v>
      </c>
      <c r="AC13" s="246">
        <v>29</v>
      </c>
      <c r="AD13" s="246">
        <v>30</v>
      </c>
      <c r="AE13" s="246">
        <v>31</v>
      </c>
      <c r="AF13" s="246">
        <v>32</v>
      </c>
      <c r="AG13" s="246">
        <v>33</v>
      </c>
    </row>
    <row r="14" spans="1:39" s="212" customFormat="1" ht="41.65" customHeight="1">
      <c r="A14" s="211"/>
      <c r="B14" s="211" t="s">
        <v>14</v>
      </c>
      <c r="C14" s="293">
        <f t="shared" ref="C14:AF14" si="0">C15+C35</f>
        <v>27150</v>
      </c>
      <c r="D14" s="293">
        <f t="shared" si="0"/>
        <v>18545</v>
      </c>
      <c r="E14" s="293">
        <f t="shared" si="0"/>
        <v>0</v>
      </c>
      <c r="F14" s="293">
        <f t="shared" si="0"/>
        <v>0</v>
      </c>
      <c r="G14" s="293">
        <f t="shared" si="0"/>
        <v>0</v>
      </c>
      <c r="H14" s="293">
        <f t="shared" si="0"/>
        <v>0</v>
      </c>
      <c r="I14" s="293">
        <f t="shared" si="0"/>
        <v>0</v>
      </c>
      <c r="J14" s="293">
        <f t="shared" si="0"/>
        <v>0</v>
      </c>
      <c r="K14" s="293">
        <f t="shared" si="0"/>
        <v>0</v>
      </c>
      <c r="L14" s="293">
        <f t="shared" si="0"/>
        <v>8605</v>
      </c>
      <c r="M14" s="293">
        <f t="shared" si="0"/>
        <v>0</v>
      </c>
      <c r="N14" s="293">
        <f t="shared" si="0"/>
        <v>0</v>
      </c>
      <c r="O14" s="293">
        <f t="shared" si="0"/>
        <v>0</v>
      </c>
      <c r="P14" s="293">
        <f t="shared" si="0"/>
        <v>0</v>
      </c>
      <c r="Q14" s="293">
        <f t="shared" si="0"/>
        <v>0</v>
      </c>
      <c r="R14" s="293">
        <f t="shared" si="0"/>
        <v>0</v>
      </c>
      <c r="S14" s="293">
        <f t="shared" si="0"/>
        <v>0</v>
      </c>
      <c r="T14" s="293">
        <f t="shared" si="0"/>
        <v>0</v>
      </c>
      <c r="U14" s="293">
        <f t="shared" si="0"/>
        <v>0</v>
      </c>
      <c r="V14" s="293">
        <f t="shared" si="0"/>
        <v>0</v>
      </c>
      <c r="W14" s="293">
        <f t="shared" si="0"/>
        <v>27150</v>
      </c>
      <c r="X14" s="293">
        <f t="shared" si="0"/>
        <v>18545</v>
      </c>
      <c r="Y14" s="293">
        <f t="shared" si="0"/>
        <v>0</v>
      </c>
      <c r="Z14" s="293">
        <f t="shared" si="0"/>
        <v>0</v>
      </c>
      <c r="AA14" s="293">
        <f t="shared" si="0"/>
        <v>0</v>
      </c>
      <c r="AB14" s="293">
        <f t="shared" si="0"/>
        <v>0</v>
      </c>
      <c r="AC14" s="293">
        <f t="shared" si="0"/>
        <v>0</v>
      </c>
      <c r="AD14" s="293">
        <f t="shared" si="0"/>
        <v>0</v>
      </c>
      <c r="AE14" s="293">
        <f t="shared" si="0"/>
        <v>0</v>
      </c>
      <c r="AF14" s="293">
        <f t="shared" si="0"/>
        <v>8605</v>
      </c>
      <c r="AG14" s="211"/>
    </row>
    <row r="15" spans="1:39" s="284" customFormat="1" ht="62.25" customHeight="1">
      <c r="A15" s="213" t="s">
        <v>39</v>
      </c>
      <c r="B15" s="297" t="s">
        <v>330</v>
      </c>
      <c r="C15" s="293">
        <f>C16</f>
        <v>6395</v>
      </c>
      <c r="D15" s="293">
        <f t="shared" ref="D15:AF15" si="1">D16</f>
        <v>4678</v>
      </c>
      <c r="E15" s="293">
        <f t="shared" si="1"/>
        <v>0</v>
      </c>
      <c r="F15" s="293">
        <f t="shared" si="1"/>
        <v>0</v>
      </c>
      <c r="G15" s="293">
        <f t="shared" si="1"/>
        <v>0</v>
      </c>
      <c r="H15" s="293">
        <f t="shared" si="1"/>
        <v>0</v>
      </c>
      <c r="I15" s="293">
        <f t="shared" si="1"/>
        <v>0</v>
      </c>
      <c r="J15" s="293">
        <f t="shared" si="1"/>
        <v>0</v>
      </c>
      <c r="K15" s="293">
        <f t="shared" si="1"/>
        <v>0</v>
      </c>
      <c r="L15" s="293">
        <f t="shared" si="1"/>
        <v>1717</v>
      </c>
      <c r="M15" s="293">
        <f t="shared" si="1"/>
        <v>0</v>
      </c>
      <c r="N15" s="293">
        <f t="shared" si="1"/>
        <v>0</v>
      </c>
      <c r="O15" s="293">
        <f t="shared" si="1"/>
        <v>0</v>
      </c>
      <c r="P15" s="293">
        <f t="shared" si="1"/>
        <v>0</v>
      </c>
      <c r="Q15" s="293">
        <f t="shared" si="1"/>
        <v>0</v>
      </c>
      <c r="R15" s="293">
        <f t="shared" si="1"/>
        <v>0</v>
      </c>
      <c r="S15" s="293">
        <f t="shared" si="1"/>
        <v>0</v>
      </c>
      <c r="T15" s="293">
        <f t="shared" si="1"/>
        <v>0</v>
      </c>
      <c r="U15" s="293">
        <f t="shared" si="1"/>
        <v>0</v>
      </c>
      <c r="V15" s="293">
        <f t="shared" si="1"/>
        <v>0</v>
      </c>
      <c r="W15" s="293">
        <f t="shared" si="1"/>
        <v>6395</v>
      </c>
      <c r="X15" s="293">
        <f t="shared" si="1"/>
        <v>4678</v>
      </c>
      <c r="Y15" s="293">
        <f t="shared" si="1"/>
        <v>0</v>
      </c>
      <c r="Z15" s="293">
        <f t="shared" si="1"/>
        <v>0</v>
      </c>
      <c r="AA15" s="293">
        <f t="shared" si="1"/>
        <v>0</v>
      </c>
      <c r="AB15" s="293">
        <f t="shared" si="1"/>
        <v>0</v>
      </c>
      <c r="AC15" s="293">
        <f t="shared" si="1"/>
        <v>0</v>
      </c>
      <c r="AD15" s="293">
        <f t="shared" si="1"/>
        <v>0</v>
      </c>
      <c r="AE15" s="293">
        <f t="shared" si="1"/>
        <v>0</v>
      </c>
      <c r="AF15" s="293">
        <f t="shared" si="1"/>
        <v>1717</v>
      </c>
      <c r="AG15" s="283"/>
      <c r="AH15" s="594"/>
    </row>
    <row r="16" spans="1:39" s="284" customFormat="1" ht="48" customHeight="1">
      <c r="A16" s="213">
        <v>1</v>
      </c>
      <c r="B16" s="297" t="s">
        <v>744</v>
      </c>
      <c r="C16" s="293">
        <f>SUM(C17:C34)</f>
        <v>6395</v>
      </c>
      <c r="D16" s="293">
        <f t="shared" ref="D16:AF16" si="2">SUM(D17:D34)</f>
        <v>4678</v>
      </c>
      <c r="E16" s="293">
        <f t="shared" si="2"/>
        <v>0</v>
      </c>
      <c r="F16" s="293">
        <f t="shared" si="2"/>
        <v>0</v>
      </c>
      <c r="G16" s="293">
        <f t="shared" si="2"/>
        <v>0</v>
      </c>
      <c r="H16" s="293">
        <f t="shared" si="2"/>
        <v>0</v>
      </c>
      <c r="I16" s="293">
        <f t="shared" si="2"/>
        <v>0</v>
      </c>
      <c r="J16" s="293">
        <f t="shared" si="2"/>
        <v>0</v>
      </c>
      <c r="K16" s="293">
        <f t="shared" si="2"/>
        <v>0</v>
      </c>
      <c r="L16" s="293">
        <f t="shared" si="2"/>
        <v>1717</v>
      </c>
      <c r="M16" s="293">
        <f t="shared" si="2"/>
        <v>0</v>
      </c>
      <c r="N16" s="293">
        <f t="shared" si="2"/>
        <v>0</v>
      </c>
      <c r="O16" s="293">
        <f t="shared" si="2"/>
        <v>0</v>
      </c>
      <c r="P16" s="293">
        <f t="shared" si="2"/>
        <v>0</v>
      </c>
      <c r="Q16" s="293">
        <f t="shared" si="2"/>
        <v>0</v>
      </c>
      <c r="R16" s="293">
        <f t="shared" si="2"/>
        <v>0</v>
      </c>
      <c r="S16" s="293">
        <f t="shared" si="2"/>
        <v>0</v>
      </c>
      <c r="T16" s="293">
        <f t="shared" si="2"/>
        <v>0</v>
      </c>
      <c r="U16" s="293">
        <f t="shared" si="2"/>
        <v>0</v>
      </c>
      <c r="V16" s="293">
        <f t="shared" si="2"/>
        <v>0</v>
      </c>
      <c r="W16" s="293">
        <f t="shared" si="2"/>
        <v>6395</v>
      </c>
      <c r="X16" s="293">
        <f t="shared" si="2"/>
        <v>4678</v>
      </c>
      <c r="Y16" s="293">
        <f t="shared" si="2"/>
        <v>0</v>
      </c>
      <c r="Z16" s="293">
        <f t="shared" si="2"/>
        <v>0</v>
      </c>
      <c r="AA16" s="293">
        <f t="shared" si="2"/>
        <v>0</v>
      </c>
      <c r="AB16" s="293">
        <f t="shared" si="2"/>
        <v>0</v>
      </c>
      <c r="AC16" s="293">
        <f t="shared" si="2"/>
        <v>0</v>
      </c>
      <c r="AD16" s="293">
        <f t="shared" si="2"/>
        <v>0</v>
      </c>
      <c r="AE16" s="293">
        <f t="shared" si="2"/>
        <v>0</v>
      </c>
      <c r="AF16" s="293">
        <f t="shared" si="2"/>
        <v>1717</v>
      </c>
      <c r="AG16" s="283"/>
    </row>
    <row r="17" spans="1:33" s="290" customFormat="1" ht="52.5" customHeight="1">
      <c r="A17" s="280" t="s">
        <v>420</v>
      </c>
      <c r="B17" s="429" t="s">
        <v>771</v>
      </c>
      <c r="C17" s="288">
        <v>489</v>
      </c>
      <c r="D17" s="288">
        <v>474</v>
      </c>
      <c r="E17" s="288"/>
      <c r="F17" s="288"/>
      <c r="G17" s="288"/>
      <c r="H17" s="288"/>
      <c r="I17" s="288"/>
      <c r="J17" s="288"/>
      <c r="K17" s="288"/>
      <c r="L17" s="288">
        <f>C17-D17</f>
        <v>15</v>
      </c>
      <c r="M17" s="288"/>
      <c r="N17" s="288"/>
      <c r="O17" s="288"/>
      <c r="P17" s="288"/>
      <c r="Q17" s="288"/>
      <c r="R17" s="288"/>
      <c r="S17" s="288"/>
      <c r="T17" s="288"/>
      <c r="U17" s="288"/>
      <c r="V17" s="288"/>
      <c r="W17" s="288">
        <v>489</v>
      </c>
      <c r="X17" s="288">
        <v>474</v>
      </c>
      <c r="Y17" s="288"/>
      <c r="Z17" s="288"/>
      <c r="AA17" s="288"/>
      <c r="AB17" s="288"/>
      <c r="AC17" s="288"/>
      <c r="AD17" s="288"/>
      <c r="AE17" s="288"/>
      <c r="AF17" s="288">
        <f>W17-X17</f>
        <v>15</v>
      </c>
      <c r="AG17" s="289"/>
    </row>
    <row r="18" spans="1:33" s="290" customFormat="1" ht="28">
      <c r="A18" s="280" t="s">
        <v>421</v>
      </c>
      <c r="B18" s="476" t="s">
        <v>772</v>
      </c>
      <c r="C18" s="288">
        <v>361</v>
      </c>
      <c r="D18" s="288">
        <v>350</v>
      </c>
      <c r="E18" s="288"/>
      <c r="F18" s="288"/>
      <c r="G18" s="288"/>
      <c r="H18" s="288"/>
      <c r="I18" s="288"/>
      <c r="J18" s="288"/>
      <c r="K18" s="288"/>
      <c r="L18" s="288">
        <f t="shared" ref="L18:L61" si="3">C18-D18</f>
        <v>11</v>
      </c>
      <c r="M18" s="288"/>
      <c r="N18" s="288"/>
      <c r="O18" s="288"/>
      <c r="P18" s="288"/>
      <c r="Q18" s="288"/>
      <c r="R18" s="288"/>
      <c r="S18" s="288"/>
      <c r="T18" s="288"/>
      <c r="U18" s="288"/>
      <c r="V18" s="288"/>
      <c r="W18" s="288">
        <v>361</v>
      </c>
      <c r="X18" s="288">
        <v>350</v>
      </c>
      <c r="Y18" s="288"/>
      <c r="Z18" s="288"/>
      <c r="AA18" s="288"/>
      <c r="AB18" s="288"/>
      <c r="AC18" s="288"/>
      <c r="AD18" s="288"/>
      <c r="AE18" s="288"/>
      <c r="AF18" s="288">
        <f t="shared" ref="AF18:AF34" si="4">W18-X18</f>
        <v>11</v>
      </c>
      <c r="AG18" s="289"/>
    </row>
    <row r="19" spans="1:33" s="290" customFormat="1" ht="28">
      <c r="A19" s="280" t="s">
        <v>422</v>
      </c>
      <c r="B19" s="476" t="s">
        <v>773</v>
      </c>
      <c r="C19" s="288">
        <v>361</v>
      </c>
      <c r="D19" s="288">
        <v>350</v>
      </c>
      <c r="E19" s="288"/>
      <c r="F19" s="288"/>
      <c r="G19" s="288"/>
      <c r="H19" s="288"/>
      <c r="I19" s="288"/>
      <c r="J19" s="288"/>
      <c r="K19" s="288"/>
      <c r="L19" s="288">
        <f t="shared" si="3"/>
        <v>11</v>
      </c>
      <c r="M19" s="288"/>
      <c r="N19" s="288"/>
      <c r="O19" s="288"/>
      <c r="P19" s="288"/>
      <c r="Q19" s="288"/>
      <c r="R19" s="288"/>
      <c r="S19" s="288"/>
      <c r="T19" s="288"/>
      <c r="U19" s="288"/>
      <c r="V19" s="288"/>
      <c r="W19" s="288">
        <v>361</v>
      </c>
      <c r="X19" s="288">
        <v>350</v>
      </c>
      <c r="Y19" s="288"/>
      <c r="Z19" s="288"/>
      <c r="AA19" s="288"/>
      <c r="AB19" s="288"/>
      <c r="AC19" s="288"/>
      <c r="AD19" s="288"/>
      <c r="AE19" s="288"/>
      <c r="AF19" s="288">
        <f t="shared" si="4"/>
        <v>11</v>
      </c>
      <c r="AG19" s="289"/>
    </row>
    <row r="20" spans="1:33" s="290" customFormat="1" ht="28">
      <c r="A20" s="280" t="s">
        <v>423</v>
      </c>
      <c r="B20" s="476" t="s">
        <v>774</v>
      </c>
      <c r="C20" s="288">
        <v>215</v>
      </c>
      <c r="D20" s="288">
        <v>172</v>
      </c>
      <c r="E20" s="288"/>
      <c r="F20" s="288"/>
      <c r="G20" s="288"/>
      <c r="H20" s="288"/>
      <c r="I20" s="288"/>
      <c r="J20" s="288"/>
      <c r="K20" s="288"/>
      <c r="L20" s="288">
        <f t="shared" si="3"/>
        <v>43</v>
      </c>
      <c r="M20" s="288"/>
      <c r="N20" s="288"/>
      <c r="O20" s="288"/>
      <c r="P20" s="288"/>
      <c r="Q20" s="288"/>
      <c r="R20" s="288"/>
      <c r="S20" s="288"/>
      <c r="T20" s="288"/>
      <c r="U20" s="288"/>
      <c r="V20" s="288"/>
      <c r="W20" s="288">
        <v>215</v>
      </c>
      <c r="X20" s="288">
        <v>172</v>
      </c>
      <c r="Y20" s="288"/>
      <c r="Z20" s="288"/>
      <c r="AA20" s="288"/>
      <c r="AB20" s="288"/>
      <c r="AC20" s="288"/>
      <c r="AD20" s="288"/>
      <c r="AE20" s="288"/>
      <c r="AF20" s="288">
        <f t="shared" si="4"/>
        <v>43</v>
      </c>
      <c r="AG20" s="289"/>
    </row>
    <row r="21" spans="1:33" s="290" customFormat="1" ht="28">
      <c r="A21" s="280" t="s">
        <v>424</v>
      </c>
      <c r="B21" s="480" t="s">
        <v>775</v>
      </c>
      <c r="C21" s="288">
        <v>1056</v>
      </c>
      <c r="D21" s="288">
        <v>615</v>
      </c>
      <c r="E21" s="288"/>
      <c r="F21" s="288"/>
      <c r="G21" s="288"/>
      <c r="H21" s="288"/>
      <c r="I21" s="288"/>
      <c r="J21" s="288"/>
      <c r="K21" s="288"/>
      <c r="L21" s="288">
        <f t="shared" si="3"/>
        <v>441</v>
      </c>
      <c r="M21" s="288"/>
      <c r="N21" s="288"/>
      <c r="O21" s="288"/>
      <c r="P21" s="288"/>
      <c r="Q21" s="288"/>
      <c r="R21" s="288"/>
      <c r="S21" s="288"/>
      <c r="T21" s="288"/>
      <c r="U21" s="288"/>
      <c r="V21" s="288"/>
      <c r="W21" s="288">
        <v>1056</v>
      </c>
      <c r="X21" s="288">
        <v>615</v>
      </c>
      <c r="Y21" s="288"/>
      <c r="Z21" s="288"/>
      <c r="AA21" s="288"/>
      <c r="AB21" s="288"/>
      <c r="AC21" s="288"/>
      <c r="AD21" s="288"/>
      <c r="AE21" s="288"/>
      <c r="AF21" s="288">
        <f t="shared" si="4"/>
        <v>441</v>
      </c>
      <c r="AG21" s="289"/>
    </row>
    <row r="22" spans="1:33" s="290" customFormat="1" ht="28">
      <c r="A22" s="280" t="s">
        <v>425</v>
      </c>
      <c r="B22" s="477" t="s">
        <v>776</v>
      </c>
      <c r="C22" s="288">
        <v>342</v>
      </c>
      <c r="D22" s="288">
        <v>221</v>
      </c>
      <c r="E22" s="288"/>
      <c r="F22" s="288"/>
      <c r="G22" s="288"/>
      <c r="H22" s="288"/>
      <c r="I22" s="288"/>
      <c r="J22" s="288"/>
      <c r="K22" s="288"/>
      <c r="L22" s="288">
        <f t="shared" si="3"/>
        <v>121</v>
      </c>
      <c r="M22" s="288"/>
      <c r="N22" s="288"/>
      <c r="O22" s="288"/>
      <c r="P22" s="288"/>
      <c r="Q22" s="288"/>
      <c r="R22" s="288"/>
      <c r="S22" s="288"/>
      <c r="T22" s="288"/>
      <c r="U22" s="288"/>
      <c r="V22" s="288"/>
      <c r="W22" s="288">
        <v>342</v>
      </c>
      <c r="X22" s="288">
        <v>221</v>
      </c>
      <c r="Y22" s="288"/>
      <c r="Z22" s="288"/>
      <c r="AA22" s="288"/>
      <c r="AB22" s="288"/>
      <c r="AC22" s="288"/>
      <c r="AD22" s="288"/>
      <c r="AE22" s="288"/>
      <c r="AF22" s="288">
        <f t="shared" si="4"/>
        <v>121</v>
      </c>
      <c r="AG22" s="289"/>
    </row>
    <row r="23" spans="1:33" s="290" customFormat="1" ht="28">
      <c r="A23" s="280" t="s">
        <v>426</v>
      </c>
      <c r="B23" s="477" t="s">
        <v>777</v>
      </c>
      <c r="C23" s="288">
        <v>342</v>
      </c>
      <c r="D23" s="288">
        <v>221</v>
      </c>
      <c r="E23" s="288"/>
      <c r="F23" s="288"/>
      <c r="G23" s="288"/>
      <c r="H23" s="288"/>
      <c r="I23" s="288"/>
      <c r="J23" s="288"/>
      <c r="K23" s="288"/>
      <c r="L23" s="288">
        <f t="shared" si="3"/>
        <v>121</v>
      </c>
      <c r="M23" s="288"/>
      <c r="N23" s="288"/>
      <c r="O23" s="288"/>
      <c r="P23" s="288"/>
      <c r="Q23" s="288"/>
      <c r="R23" s="288"/>
      <c r="S23" s="288"/>
      <c r="T23" s="288"/>
      <c r="U23" s="288"/>
      <c r="V23" s="288"/>
      <c r="W23" s="288">
        <v>342</v>
      </c>
      <c r="X23" s="288">
        <v>221</v>
      </c>
      <c r="Y23" s="288"/>
      <c r="Z23" s="288"/>
      <c r="AA23" s="288"/>
      <c r="AB23" s="288"/>
      <c r="AC23" s="288"/>
      <c r="AD23" s="288"/>
      <c r="AE23" s="288"/>
      <c r="AF23" s="288">
        <f t="shared" si="4"/>
        <v>121</v>
      </c>
      <c r="AG23" s="289"/>
    </row>
    <row r="24" spans="1:33" s="290" customFormat="1" ht="28">
      <c r="A24" s="280" t="s">
        <v>427</v>
      </c>
      <c r="B24" s="477" t="s">
        <v>778</v>
      </c>
      <c r="C24" s="288">
        <v>320</v>
      </c>
      <c r="D24" s="288">
        <v>200</v>
      </c>
      <c r="E24" s="288"/>
      <c r="F24" s="288"/>
      <c r="G24" s="288"/>
      <c r="H24" s="288"/>
      <c r="I24" s="288"/>
      <c r="J24" s="288"/>
      <c r="K24" s="288"/>
      <c r="L24" s="288">
        <f t="shared" si="3"/>
        <v>120</v>
      </c>
      <c r="M24" s="288"/>
      <c r="N24" s="288"/>
      <c r="O24" s="288"/>
      <c r="P24" s="288"/>
      <c r="Q24" s="288"/>
      <c r="R24" s="288"/>
      <c r="S24" s="288"/>
      <c r="T24" s="288"/>
      <c r="U24" s="288"/>
      <c r="V24" s="288"/>
      <c r="W24" s="288">
        <v>320</v>
      </c>
      <c r="X24" s="288">
        <v>200</v>
      </c>
      <c r="Y24" s="288"/>
      <c r="Z24" s="288"/>
      <c r="AA24" s="288"/>
      <c r="AB24" s="288"/>
      <c r="AC24" s="288"/>
      <c r="AD24" s="288"/>
      <c r="AE24" s="288"/>
      <c r="AF24" s="288">
        <f t="shared" si="4"/>
        <v>120</v>
      </c>
      <c r="AG24" s="289"/>
    </row>
    <row r="25" spans="1:33" s="290" customFormat="1" ht="28">
      <c r="A25" s="280" t="s">
        <v>428</v>
      </c>
      <c r="B25" s="476" t="s">
        <v>779</v>
      </c>
      <c r="C25" s="288">
        <v>405</v>
      </c>
      <c r="D25" s="288">
        <v>300</v>
      </c>
      <c r="E25" s="288"/>
      <c r="F25" s="288"/>
      <c r="G25" s="288"/>
      <c r="H25" s="288"/>
      <c r="I25" s="288"/>
      <c r="J25" s="288"/>
      <c r="K25" s="288"/>
      <c r="L25" s="288">
        <f t="shared" si="3"/>
        <v>105</v>
      </c>
      <c r="M25" s="288"/>
      <c r="N25" s="288"/>
      <c r="O25" s="288"/>
      <c r="P25" s="288"/>
      <c r="Q25" s="288"/>
      <c r="R25" s="288"/>
      <c r="S25" s="288"/>
      <c r="T25" s="288"/>
      <c r="U25" s="288"/>
      <c r="V25" s="288"/>
      <c r="W25" s="288">
        <v>405</v>
      </c>
      <c r="X25" s="288">
        <v>300</v>
      </c>
      <c r="Y25" s="288"/>
      <c r="Z25" s="288"/>
      <c r="AA25" s="288"/>
      <c r="AB25" s="288"/>
      <c r="AC25" s="288"/>
      <c r="AD25" s="288"/>
      <c r="AE25" s="288"/>
      <c r="AF25" s="288">
        <f t="shared" si="4"/>
        <v>105</v>
      </c>
      <c r="AG25" s="289"/>
    </row>
    <row r="26" spans="1:33" s="290" customFormat="1" ht="28">
      <c r="A26" s="280" t="s">
        <v>430</v>
      </c>
      <c r="B26" s="476" t="s">
        <v>780</v>
      </c>
      <c r="C26" s="288">
        <v>405</v>
      </c>
      <c r="D26" s="288">
        <v>300</v>
      </c>
      <c r="E26" s="288"/>
      <c r="F26" s="288"/>
      <c r="G26" s="288"/>
      <c r="H26" s="288"/>
      <c r="I26" s="288"/>
      <c r="J26" s="288"/>
      <c r="K26" s="288"/>
      <c r="L26" s="288">
        <f t="shared" si="3"/>
        <v>105</v>
      </c>
      <c r="M26" s="288"/>
      <c r="N26" s="288"/>
      <c r="O26" s="288"/>
      <c r="P26" s="288"/>
      <c r="Q26" s="288"/>
      <c r="R26" s="288"/>
      <c r="S26" s="288"/>
      <c r="T26" s="288"/>
      <c r="U26" s="288"/>
      <c r="V26" s="288"/>
      <c r="W26" s="288">
        <v>405</v>
      </c>
      <c r="X26" s="288">
        <v>300</v>
      </c>
      <c r="Y26" s="288"/>
      <c r="Z26" s="288"/>
      <c r="AA26" s="288"/>
      <c r="AB26" s="288"/>
      <c r="AC26" s="288"/>
      <c r="AD26" s="288"/>
      <c r="AE26" s="288"/>
      <c r="AF26" s="288">
        <f t="shared" si="4"/>
        <v>105</v>
      </c>
      <c r="AG26" s="289"/>
    </row>
    <row r="27" spans="1:33" s="292" customFormat="1" ht="28">
      <c r="A27" s="285" t="s">
        <v>431</v>
      </c>
      <c r="B27" s="476" t="s">
        <v>781</v>
      </c>
      <c r="C27" s="281">
        <v>260</v>
      </c>
      <c r="D27" s="281">
        <v>169</v>
      </c>
      <c r="E27" s="281"/>
      <c r="F27" s="281"/>
      <c r="G27" s="281"/>
      <c r="H27" s="286"/>
      <c r="I27" s="281"/>
      <c r="J27" s="281"/>
      <c r="K27" s="281"/>
      <c r="L27" s="288">
        <f t="shared" si="3"/>
        <v>91</v>
      </c>
      <c r="M27" s="281"/>
      <c r="N27" s="281"/>
      <c r="O27" s="281"/>
      <c r="P27" s="281"/>
      <c r="Q27" s="281"/>
      <c r="R27" s="281"/>
      <c r="S27" s="281"/>
      <c r="T27" s="281"/>
      <c r="U27" s="281"/>
      <c r="V27" s="281"/>
      <c r="W27" s="281">
        <v>260</v>
      </c>
      <c r="X27" s="281">
        <v>169</v>
      </c>
      <c r="Y27" s="281"/>
      <c r="Z27" s="281"/>
      <c r="AA27" s="281"/>
      <c r="AB27" s="286"/>
      <c r="AC27" s="281"/>
      <c r="AD27" s="281"/>
      <c r="AE27" s="281"/>
      <c r="AF27" s="288">
        <f t="shared" si="4"/>
        <v>91</v>
      </c>
      <c r="AG27" s="291"/>
    </row>
    <row r="28" spans="1:33" s="290" customFormat="1" ht="28">
      <c r="A28" s="280" t="s">
        <v>432</v>
      </c>
      <c r="B28" s="476" t="s">
        <v>782</v>
      </c>
      <c r="C28" s="288">
        <v>260</v>
      </c>
      <c r="D28" s="288">
        <v>180</v>
      </c>
      <c r="E28" s="288"/>
      <c r="F28" s="288"/>
      <c r="G28" s="288"/>
      <c r="H28" s="288"/>
      <c r="I28" s="288"/>
      <c r="J28" s="288"/>
      <c r="K28" s="288"/>
      <c r="L28" s="288">
        <f t="shared" si="3"/>
        <v>80</v>
      </c>
      <c r="M28" s="288"/>
      <c r="N28" s="288"/>
      <c r="O28" s="288"/>
      <c r="P28" s="288"/>
      <c r="Q28" s="288"/>
      <c r="R28" s="288"/>
      <c r="S28" s="288"/>
      <c r="T28" s="288"/>
      <c r="U28" s="288"/>
      <c r="V28" s="288"/>
      <c r="W28" s="288">
        <v>260</v>
      </c>
      <c r="X28" s="288">
        <v>180</v>
      </c>
      <c r="Y28" s="288"/>
      <c r="Z28" s="288"/>
      <c r="AA28" s="288"/>
      <c r="AB28" s="288"/>
      <c r="AC28" s="288"/>
      <c r="AD28" s="288"/>
      <c r="AE28" s="288"/>
      <c r="AF28" s="288">
        <f t="shared" si="4"/>
        <v>80</v>
      </c>
      <c r="AG28" s="289"/>
    </row>
    <row r="29" spans="1:33" s="290" customFormat="1" ht="28">
      <c r="A29" s="280" t="s">
        <v>433</v>
      </c>
      <c r="B29" s="476" t="s">
        <v>783</v>
      </c>
      <c r="C29" s="288">
        <v>230</v>
      </c>
      <c r="D29" s="288">
        <v>160</v>
      </c>
      <c r="E29" s="288"/>
      <c r="F29" s="288"/>
      <c r="G29" s="288"/>
      <c r="H29" s="288"/>
      <c r="I29" s="288"/>
      <c r="J29" s="288"/>
      <c r="K29" s="288"/>
      <c r="L29" s="288">
        <f t="shared" si="3"/>
        <v>70</v>
      </c>
      <c r="M29" s="288"/>
      <c r="N29" s="288"/>
      <c r="O29" s="288"/>
      <c r="P29" s="288"/>
      <c r="Q29" s="288"/>
      <c r="R29" s="288"/>
      <c r="S29" s="288"/>
      <c r="T29" s="288"/>
      <c r="U29" s="288"/>
      <c r="V29" s="288"/>
      <c r="W29" s="288">
        <v>230</v>
      </c>
      <c r="X29" s="288">
        <v>160</v>
      </c>
      <c r="Y29" s="288"/>
      <c r="Z29" s="288"/>
      <c r="AA29" s="288"/>
      <c r="AB29" s="288"/>
      <c r="AC29" s="288"/>
      <c r="AD29" s="288"/>
      <c r="AE29" s="288"/>
      <c r="AF29" s="288">
        <f t="shared" si="4"/>
        <v>70</v>
      </c>
      <c r="AG29" s="289"/>
    </row>
    <row r="30" spans="1:33" s="290" customFormat="1" ht="56">
      <c r="A30" s="280" t="s">
        <v>434</v>
      </c>
      <c r="B30" s="476" t="s">
        <v>784</v>
      </c>
      <c r="C30" s="288">
        <v>177</v>
      </c>
      <c r="D30" s="288">
        <v>177</v>
      </c>
      <c r="E30" s="288"/>
      <c r="F30" s="288"/>
      <c r="G30" s="288"/>
      <c r="H30" s="288"/>
      <c r="I30" s="288"/>
      <c r="J30" s="288"/>
      <c r="K30" s="288"/>
      <c r="L30" s="288">
        <f t="shared" si="3"/>
        <v>0</v>
      </c>
      <c r="M30" s="288"/>
      <c r="N30" s="288"/>
      <c r="O30" s="288"/>
      <c r="P30" s="288"/>
      <c r="Q30" s="288"/>
      <c r="R30" s="288"/>
      <c r="S30" s="288"/>
      <c r="T30" s="288"/>
      <c r="U30" s="288"/>
      <c r="V30" s="288"/>
      <c r="W30" s="288">
        <v>177</v>
      </c>
      <c r="X30" s="288">
        <v>177</v>
      </c>
      <c r="Y30" s="288"/>
      <c r="Z30" s="288"/>
      <c r="AA30" s="288"/>
      <c r="AB30" s="288"/>
      <c r="AC30" s="288"/>
      <c r="AD30" s="288"/>
      <c r="AE30" s="288"/>
      <c r="AF30" s="288">
        <f t="shared" si="4"/>
        <v>0</v>
      </c>
      <c r="AG30" s="289"/>
    </row>
    <row r="31" spans="1:33" s="284" customFormat="1" ht="28">
      <c r="A31" s="213">
        <v>2</v>
      </c>
      <c r="B31" s="479" t="s">
        <v>785</v>
      </c>
      <c r="C31" s="287">
        <v>257</v>
      </c>
      <c r="D31" s="282">
        <v>172</v>
      </c>
      <c r="E31" s="282"/>
      <c r="F31" s="282"/>
      <c r="G31" s="282"/>
      <c r="H31" s="282"/>
      <c r="I31" s="282"/>
      <c r="J31" s="282"/>
      <c r="K31" s="282"/>
      <c r="L31" s="288">
        <f t="shared" si="3"/>
        <v>85</v>
      </c>
      <c r="M31" s="282"/>
      <c r="N31" s="282"/>
      <c r="O31" s="282"/>
      <c r="P31" s="282"/>
      <c r="Q31" s="282"/>
      <c r="R31" s="282"/>
      <c r="S31" s="282"/>
      <c r="T31" s="282"/>
      <c r="U31" s="282"/>
      <c r="V31" s="282"/>
      <c r="W31" s="287">
        <v>257</v>
      </c>
      <c r="X31" s="282">
        <v>172</v>
      </c>
      <c r="Y31" s="282"/>
      <c r="Z31" s="282"/>
      <c r="AA31" s="282"/>
      <c r="AB31" s="282"/>
      <c r="AC31" s="282"/>
      <c r="AD31" s="282"/>
      <c r="AE31" s="282"/>
      <c r="AF31" s="288">
        <f t="shared" si="4"/>
        <v>85</v>
      </c>
      <c r="AG31" s="283"/>
    </row>
    <row r="32" spans="1:33" s="290" customFormat="1" ht="28">
      <c r="A32" s="280" t="s">
        <v>205</v>
      </c>
      <c r="B32" s="476" t="s">
        <v>786</v>
      </c>
      <c r="C32" s="288">
        <v>511</v>
      </c>
      <c r="D32" s="288">
        <v>332</v>
      </c>
      <c r="E32" s="288"/>
      <c r="F32" s="288"/>
      <c r="G32" s="288"/>
      <c r="H32" s="288"/>
      <c r="I32" s="288"/>
      <c r="J32" s="288"/>
      <c r="K32" s="288"/>
      <c r="L32" s="288">
        <f t="shared" si="3"/>
        <v>179</v>
      </c>
      <c r="M32" s="288"/>
      <c r="N32" s="288"/>
      <c r="O32" s="288"/>
      <c r="P32" s="288"/>
      <c r="Q32" s="288"/>
      <c r="R32" s="288"/>
      <c r="S32" s="288"/>
      <c r="T32" s="288"/>
      <c r="U32" s="288"/>
      <c r="V32" s="288"/>
      <c r="W32" s="288">
        <v>511</v>
      </c>
      <c r="X32" s="288">
        <v>332</v>
      </c>
      <c r="Y32" s="288"/>
      <c r="Z32" s="288"/>
      <c r="AA32" s="288"/>
      <c r="AB32" s="288"/>
      <c r="AC32" s="288"/>
      <c r="AD32" s="288"/>
      <c r="AE32" s="288"/>
      <c r="AF32" s="288">
        <f t="shared" si="4"/>
        <v>179</v>
      </c>
      <c r="AG32" s="289"/>
    </row>
    <row r="33" spans="1:33" s="290" customFormat="1" ht="28">
      <c r="A33" s="280" t="s">
        <v>207</v>
      </c>
      <c r="B33" s="477" t="s">
        <v>787</v>
      </c>
      <c r="C33" s="288">
        <v>203</v>
      </c>
      <c r="D33" s="288">
        <v>143</v>
      </c>
      <c r="E33" s="288"/>
      <c r="F33" s="288"/>
      <c r="G33" s="288"/>
      <c r="H33" s="288"/>
      <c r="I33" s="288"/>
      <c r="J33" s="288"/>
      <c r="K33" s="288"/>
      <c r="L33" s="288">
        <f t="shared" si="3"/>
        <v>60</v>
      </c>
      <c r="M33" s="288"/>
      <c r="N33" s="288"/>
      <c r="O33" s="288"/>
      <c r="P33" s="288"/>
      <c r="Q33" s="288"/>
      <c r="R33" s="288"/>
      <c r="S33" s="288"/>
      <c r="T33" s="288"/>
      <c r="U33" s="288"/>
      <c r="V33" s="288"/>
      <c r="W33" s="288">
        <v>203</v>
      </c>
      <c r="X33" s="288">
        <v>143</v>
      </c>
      <c r="Y33" s="288"/>
      <c r="Z33" s="288"/>
      <c r="AA33" s="288"/>
      <c r="AB33" s="288"/>
      <c r="AC33" s="288"/>
      <c r="AD33" s="288"/>
      <c r="AE33" s="288"/>
      <c r="AF33" s="288">
        <f t="shared" si="4"/>
        <v>60</v>
      </c>
      <c r="AG33" s="289"/>
    </row>
    <row r="34" spans="1:33" s="290" customFormat="1" ht="28">
      <c r="A34" s="280" t="s">
        <v>209</v>
      </c>
      <c r="B34" s="477" t="s">
        <v>429</v>
      </c>
      <c r="C34" s="288">
        <v>201</v>
      </c>
      <c r="D34" s="288">
        <v>142</v>
      </c>
      <c r="E34" s="288"/>
      <c r="F34" s="288"/>
      <c r="G34" s="288"/>
      <c r="H34" s="288"/>
      <c r="I34" s="288"/>
      <c r="J34" s="288"/>
      <c r="K34" s="288"/>
      <c r="L34" s="288">
        <f t="shared" si="3"/>
        <v>59</v>
      </c>
      <c r="M34" s="288"/>
      <c r="N34" s="288"/>
      <c r="O34" s="288"/>
      <c r="P34" s="288"/>
      <c r="Q34" s="288"/>
      <c r="R34" s="288"/>
      <c r="S34" s="288"/>
      <c r="T34" s="288"/>
      <c r="U34" s="288"/>
      <c r="V34" s="288"/>
      <c r="W34" s="288">
        <v>201</v>
      </c>
      <c r="X34" s="288">
        <v>142</v>
      </c>
      <c r="Y34" s="288"/>
      <c r="Z34" s="288"/>
      <c r="AA34" s="288"/>
      <c r="AB34" s="288"/>
      <c r="AC34" s="288"/>
      <c r="AD34" s="288"/>
      <c r="AE34" s="288"/>
      <c r="AF34" s="288">
        <f t="shared" si="4"/>
        <v>59</v>
      </c>
      <c r="AG34" s="289"/>
    </row>
    <row r="35" spans="1:33" s="284" customFormat="1" ht="52.5">
      <c r="A35" s="213" t="s">
        <v>55</v>
      </c>
      <c r="B35" s="297" t="s">
        <v>331</v>
      </c>
      <c r="C35" s="293">
        <f>C36</f>
        <v>20755</v>
      </c>
      <c r="D35" s="293">
        <f t="shared" ref="D35:AF35" si="5">D36</f>
        <v>13867</v>
      </c>
      <c r="E35" s="293">
        <f t="shared" si="5"/>
        <v>0</v>
      </c>
      <c r="F35" s="293">
        <f t="shared" si="5"/>
        <v>0</v>
      </c>
      <c r="G35" s="293">
        <f t="shared" si="5"/>
        <v>0</v>
      </c>
      <c r="H35" s="293">
        <f t="shared" si="5"/>
        <v>0</v>
      </c>
      <c r="I35" s="293">
        <f t="shared" si="5"/>
        <v>0</v>
      </c>
      <c r="J35" s="293">
        <f t="shared" si="5"/>
        <v>0</v>
      </c>
      <c r="K35" s="293">
        <f t="shared" si="5"/>
        <v>0</v>
      </c>
      <c r="L35" s="293">
        <f t="shared" si="5"/>
        <v>6888</v>
      </c>
      <c r="M35" s="293">
        <f t="shared" si="5"/>
        <v>0</v>
      </c>
      <c r="N35" s="293">
        <f t="shared" si="5"/>
        <v>0</v>
      </c>
      <c r="O35" s="293">
        <f t="shared" si="5"/>
        <v>0</v>
      </c>
      <c r="P35" s="293">
        <f t="shared" si="5"/>
        <v>0</v>
      </c>
      <c r="Q35" s="293">
        <f t="shared" si="5"/>
        <v>0</v>
      </c>
      <c r="R35" s="293">
        <f t="shared" si="5"/>
        <v>0</v>
      </c>
      <c r="S35" s="293">
        <f t="shared" si="5"/>
        <v>0</v>
      </c>
      <c r="T35" s="293">
        <f t="shared" si="5"/>
        <v>0</v>
      </c>
      <c r="U35" s="293">
        <f t="shared" si="5"/>
        <v>0</v>
      </c>
      <c r="V35" s="293">
        <f t="shared" si="5"/>
        <v>0</v>
      </c>
      <c r="W35" s="293">
        <f t="shared" si="5"/>
        <v>20755</v>
      </c>
      <c r="X35" s="293">
        <f t="shared" si="5"/>
        <v>13867</v>
      </c>
      <c r="Y35" s="293">
        <f t="shared" si="5"/>
        <v>0</v>
      </c>
      <c r="Z35" s="293">
        <f t="shared" si="5"/>
        <v>0</v>
      </c>
      <c r="AA35" s="293">
        <f t="shared" si="5"/>
        <v>0</v>
      </c>
      <c r="AB35" s="293">
        <f t="shared" si="5"/>
        <v>0</v>
      </c>
      <c r="AC35" s="293">
        <f t="shared" si="5"/>
        <v>0</v>
      </c>
      <c r="AD35" s="293">
        <f t="shared" si="5"/>
        <v>0</v>
      </c>
      <c r="AE35" s="293">
        <f t="shared" si="5"/>
        <v>0</v>
      </c>
      <c r="AF35" s="293">
        <f t="shared" si="5"/>
        <v>6888</v>
      </c>
      <c r="AG35" s="283"/>
    </row>
    <row r="36" spans="1:33" s="284" customFormat="1" ht="69" customHeight="1">
      <c r="A36" s="213">
        <v>2</v>
      </c>
      <c r="B36" s="298" t="s">
        <v>744</v>
      </c>
      <c r="C36" s="293">
        <f>SUM(C37:C61)</f>
        <v>20755</v>
      </c>
      <c r="D36" s="293">
        <f t="shared" ref="D36:AF36" si="6">SUM(D37:D61)</f>
        <v>13867</v>
      </c>
      <c r="E36" s="293">
        <f t="shared" si="6"/>
        <v>0</v>
      </c>
      <c r="F36" s="293">
        <f t="shared" si="6"/>
        <v>0</v>
      </c>
      <c r="G36" s="293">
        <f t="shared" si="6"/>
        <v>0</v>
      </c>
      <c r="H36" s="293">
        <f t="shared" si="6"/>
        <v>0</v>
      </c>
      <c r="I36" s="293">
        <f t="shared" si="6"/>
        <v>0</v>
      </c>
      <c r="J36" s="293">
        <f t="shared" si="6"/>
        <v>0</v>
      </c>
      <c r="K36" s="293">
        <f t="shared" si="6"/>
        <v>0</v>
      </c>
      <c r="L36" s="293">
        <f t="shared" si="6"/>
        <v>6888</v>
      </c>
      <c r="M36" s="293">
        <f t="shared" si="6"/>
        <v>0</v>
      </c>
      <c r="N36" s="293">
        <f t="shared" si="6"/>
        <v>0</v>
      </c>
      <c r="O36" s="293">
        <f t="shared" si="6"/>
        <v>0</v>
      </c>
      <c r="P36" s="293">
        <f t="shared" si="6"/>
        <v>0</v>
      </c>
      <c r="Q36" s="293">
        <f t="shared" si="6"/>
        <v>0</v>
      </c>
      <c r="R36" s="293">
        <f t="shared" si="6"/>
        <v>0</v>
      </c>
      <c r="S36" s="293">
        <f t="shared" si="6"/>
        <v>0</v>
      </c>
      <c r="T36" s="293">
        <f t="shared" si="6"/>
        <v>0</v>
      </c>
      <c r="U36" s="293">
        <f t="shared" si="6"/>
        <v>0</v>
      </c>
      <c r="V36" s="293">
        <f t="shared" si="6"/>
        <v>0</v>
      </c>
      <c r="W36" s="293">
        <f t="shared" si="6"/>
        <v>20755</v>
      </c>
      <c r="X36" s="293">
        <f t="shared" si="6"/>
        <v>13867</v>
      </c>
      <c r="Y36" s="293">
        <f t="shared" si="6"/>
        <v>0</v>
      </c>
      <c r="Z36" s="293">
        <f t="shared" si="6"/>
        <v>0</v>
      </c>
      <c r="AA36" s="293">
        <f t="shared" si="6"/>
        <v>0</v>
      </c>
      <c r="AB36" s="293">
        <f t="shared" si="6"/>
        <v>0</v>
      </c>
      <c r="AC36" s="293">
        <f t="shared" si="6"/>
        <v>0</v>
      </c>
      <c r="AD36" s="293">
        <f t="shared" si="6"/>
        <v>0</v>
      </c>
      <c r="AE36" s="293">
        <f t="shared" si="6"/>
        <v>0</v>
      </c>
      <c r="AF36" s="293">
        <f t="shared" si="6"/>
        <v>6888</v>
      </c>
      <c r="AG36" s="283"/>
    </row>
    <row r="37" spans="1:33" s="284" customFormat="1" ht="18">
      <c r="A37" s="214" t="s">
        <v>205</v>
      </c>
      <c r="B37" s="377" t="s">
        <v>745</v>
      </c>
      <c r="C37" s="288">
        <v>1328</v>
      </c>
      <c r="D37" s="473">
        <v>1062</v>
      </c>
      <c r="E37" s="288"/>
      <c r="F37" s="288"/>
      <c r="G37" s="288"/>
      <c r="H37" s="288"/>
      <c r="I37" s="288"/>
      <c r="J37" s="288"/>
      <c r="K37" s="288"/>
      <c r="L37" s="288">
        <f t="shared" si="3"/>
        <v>266</v>
      </c>
      <c r="M37" s="288"/>
      <c r="N37" s="288"/>
      <c r="O37" s="288"/>
      <c r="P37" s="288"/>
      <c r="Q37" s="288"/>
      <c r="R37" s="288"/>
      <c r="S37" s="288"/>
      <c r="T37" s="288"/>
      <c r="U37" s="288"/>
      <c r="V37" s="288"/>
      <c r="W37" s="288">
        <v>1328</v>
      </c>
      <c r="X37" s="473">
        <v>1062</v>
      </c>
      <c r="Y37" s="288"/>
      <c r="Z37" s="288"/>
      <c r="AA37" s="288"/>
      <c r="AB37" s="288"/>
      <c r="AC37" s="288"/>
      <c r="AD37" s="288"/>
      <c r="AE37" s="288"/>
      <c r="AF37" s="288">
        <f t="shared" ref="AF37:AF61" si="7">W37-X37</f>
        <v>266</v>
      </c>
      <c r="AG37" s="283"/>
    </row>
    <row r="38" spans="1:33" s="284" customFormat="1" ht="18">
      <c r="A38" s="214" t="s">
        <v>207</v>
      </c>
      <c r="B38" s="377" t="s">
        <v>746</v>
      </c>
      <c r="C38" s="288">
        <v>60</v>
      </c>
      <c r="D38" s="475">
        <v>48</v>
      </c>
      <c r="E38" s="288"/>
      <c r="F38" s="288"/>
      <c r="G38" s="288"/>
      <c r="H38" s="288"/>
      <c r="I38" s="288"/>
      <c r="J38" s="288"/>
      <c r="K38" s="288"/>
      <c r="L38" s="288">
        <f t="shared" si="3"/>
        <v>12</v>
      </c>
      <c r="M38" s="288"/>
      <c r="N38" s="288"/>
      <c r="O38" s="288"/>
      <c r="P38" s="288"/>
      <c r="Q38" s="288"/>
      <c r="R38" s="288"/>
      <c r="S38" s="288"/>
      <c r="T38" s="288"/>
      <c r="U38" s="288"/>
      <c r="V38" s="288"/>
      <c r="W38" s="288">
        <v>60</v>
      </c>
      <c r="X38" s="475">
        <v>48</v>
      </c>
      <c r="Y38" s="288"/>
      <c r="Z38" s="288"/>
      <c r="AA38" s="288"/>
      <c r="AB38" s="288"/>
      <c r="AC38" s="288"/>
      <c r="AD38" s="288"/>
      <c r="AE38" s="288"/>
      <c r="AF38" s="288">
        <f t="shared" si="7"/>
        <v>12</v>
      </c>
      <c r="AG38" s="283"/>
    </row>
    <row r="39" spans="1:33" s="284" customFormat="1" ht="28">
      <c r="A39" s="214" t="s">
        <v>209</v>
      </c>
      <c r="B39" s="429" t="s">
        <v>747</v>
      </c>
      <c r="C39" s="288">
        <v>1862</v>
      </c>
      <c r="D39" s="474">
        <v>1000</v>
      </c>
      <c r="E39" s="288"/>
      <c r="F39" s="288"/>
      <c r="G39" s="288"/>
      <c r="H39" s="288"/>
      <c r="I39" s="288"/>
      <c r="J39" s="288"/>
      <c r="K39" s="288"/>
      <c r="L39" s="288">
        <f t="shared" si="3"/>
        <v>862</v>
      </c>
      <c r="M39" s="288"/>
      <c r="N39" s="288"/>
      <c r="O39" s="288"/>
      <c r="P39" s="288"/>
      <c r="Q39" s="288"/>
      <c r="R39" s="288"/>
      <c r="S39" s="288"/>
      <c r="T39" s="288"/>
      <c r="U39" s="288"/>
      <c r="V39" s="288"/>
      <c r="W39" s="288">
        <v>1862</v>
      </c>
      <c r="X39" s="474">
        <v>1000</v>
      </c>
      <c r="Y39" s="288"/>
      <c r="Z39" s="288"/>
      <c r="AA39" s="288"/>
      <c r="AB39" s="288"/>
      <c r="AC39" s="288"/>
      <c r="AD39" s="288"/>
      <c r="AE39" s="288"/>
      <c r="AF39" s="288">
        <f t="shared" si="7"/>
        <v>862</v>
      </c>
      <c r="AG39" s="283"/>
    </row>
    <row r="40" spans="1:33" s="284" customFormat="1" ht="28">
      <c r="A40" s="214" t="s">
        <v>210</v>
      </c>
      <c r="B40" s="429" t="s">
        <v>749</v>
      </c>
      <c r="C40" s="288">
        <v>6000</v>
      </c>
      <c r="D40" s="474">
        <v>3780</v>
      </c>
      <c r="E40" s="288"/>
      <c r="F40" s="288"/>
      <c r="G40" s="288"/>
      <c r="H40" s="288"/>
      <c r="I40" s="288"/>
      <c r="J40" s="288"/>
      <c r="K40" s="288"/>
      <c r="L40" s="288">
        <f t="shared" si="3"/>
        <v>2220</v>
      </c>
      <c r="M40" s="288"/>
      <c r="N40" s="288"/>
      <c r="O40" s="288"/>
      <c r="P40" s="288"/>
      <c r="Q40" s="288"/>
      <c r="R40" s="288"/>
      <c r="S40" s="288"/>
      <c r="T40" s="288"/>
      <c r="U40" s="288"/>
      <c r="V40" s="288"/>
      <c r="W40" s="288">
        <v>6000</v>
      </c>
      <c r="X40" s="474">
        <v>3780</v>
      </c>
      <c r="Y40" s="288"/>
      <c r="Z40" s="288"/>
      <c r="AA40" s="288"/>
      <c r="AB40" s="288"/>
      <c r="AC40" s="288"/>
      <c r="AD40" s="288"/>
      <c r="AE40" s="288"/>
      <c r="AF40" s="288">
        <f t="shared" si="7"/>
        <v>2220</v>
      </c>
      <c r="AG40" s="283"/>
    </row>
    <row r="41" spans="1:33" s="296" customFormat="1" ht="18">
      <c r="A41" s="214" t="s">
        <v>212</v>
      </c>
      <c r="B41" s="476" t="s">
        <v>750</v>
      </c>
      <c r="C41" s="294">
        <v>240</v>
      </c>
      <c r="D41" s="474">
        <v>192</v>
      </c>
      <c r="E41" s="281"/>
      <c r="F41" s="281"/>
      <c r="G41" s="281"/>
      <c r="H41" s="281"/>
      <c r="I41" s="281"/>
      <c r="J41" s="281"/>
      <c r="K41" s="281"/>
      <c r="L41" s="288">
        <f t="shared" si="3"/>
        <v>48</v>
      </c>
      <c r="M41" s="281"/>
      <c r="N41" s="281"/>
      <c r="O41" s="281"/>
      <c r="P41" s="281"/>
      <c r="Q41" s="281"/>
      <c r="R41" s="281"/>
      <c r="S41" s="281"/>
      <c r="T41" s="281"/>
      <c r="U41" s="281"/>
      <c r="V41" s="281"/>
      <c r="W41" s="294">
        <v>240</v>
      </c>
      <c r="X41" s="474">
        <v>192</v>
      </c>
      <c r="Y41" s="281"/>
      <c r="Z41" s="281"/>
      <c r="AA41" s="281"/>
      <c r="AB41" s="281"/>
      <c r="AC41" s="281"/>
      <c r="AD41" s="281"/>
      <c r="AE41" s="281"/>
      <c r="AF41" s="288">
        <f t="shared" si="7"/>
        <v>48</v>
      </c>
      <c r="AG41" s="295"/>
    </row>
    <row r="42" spans="1:33" s="296" customFormat="1" ht="28">
      <c r="A42" s="214" t="s">
        <v>436</v>
      </c>
      <c r="B42" s="476" t="s">
        <v>751</v>
      </c>
      <c r="C42" s="294">
        <v>200</v>
      </c>
      <c r="D42" s="474">
        <v>160</v>
      </c>
      <c r="E42" s="281"/>
      <c r="F42" s="281"/>
      <c r="G42" s="281"/>
      <c r="H42" s="281"/>
      <c r="I42" s="281"/>
      <c r="J42" s="281"/>
      <c r="K42" s="281"/>
      <c r="L42" s="288">
        <f t="shared" si="3"/>
        <v>40</v>
      </c>
      <c r="M42" s="281"/>
      <c r="N42" s="281"/>
      <c r="O42" s="281"/>
      <c r="P42" s="281"/>
      <c r="Q42" s="281"/>
      <c r="R42" s="281"/>
      <c r="S42" s="281"/>
      <c r="T42" s="281"/>
      <c r="U42" s="281"/>
      <c r="V42" s="281"/>
      <c r="W42" s="294">
        <v>200</v>
      </c>
      <c r="X42" s="474">
        <v>160</v>
      </c>
      <c r="Y42" s="281"/>
      <c r="Z42" s="281"/>
      <c r="AA42" s="281"/>
      <c r="AB42" s="281"/>
      <c r="AC42" s="281"/>
      <c r="AD42" s="281"/>
      <c r="AE42" s="281"/>
      <c r="AF42" s="288">
        <f t="shared" si="7"/>
        <v>40</v>
      </c>
      <c r="AG42" s="295"/>
    </row>
    <row r="43" spans="1:33" s="296" customFormat="1" ht="28">
      <c r="A43" s="214" t="s">
        <v>437</v>
      </c>
      <c r="B43" s="477" t="s">
        <v>752</v>
      </c>
      <c r="C43" s="281">
        <v>512</v>
      </c>
      <c r="D43" s="474">
        <v>300</v>
      </c>
      <c r="E43" s="281"/>
      <c r="F43" s="281"/>
      <c r="G43" s="281"/>
      <c r="H43" s="281"/>
      <c r="I43" s="281"/>
      <c r="J43" s="281"/>
      <c r="K43" s="281"/>
      <c r="L43" s="288">
        <f t="shared" si="3"/>
        <v>212</v>
      </c>
      <c r="M43" s="281"/>
      <c r="N43" s="281"/>
      <c r="O43" s="281"/>
      <c r="P43" s="281"/>
      <c r="Q43" s="281"/>
      <c r="R43" s="281"/>
      <c r="S43" s="281"/>
      <c r="T43" s="281"/>
      <c r="U43" s="281"/>
      <c r="V43" s="281"/>
      <c r="W43" s="281">
        <v>512</v>
      </c>
      <c r="X43" s="474">
        <v>300</v>
      </c>
      <c r="Y43" s="281"/>
      <c r="Z43" s="281"/>
      <c r="AA43" s="281"/>
      <c r="AB43" s="281"/>
      <c r="AC43" s="281"/>
      <c r="AD43" s="281"/>
      <c r="AE43" s="281"/>
      <c r="AF43" s="288">
        <f t="shared" si="7"/>
        <v>212</v>
      </c>
      <c r="AG43" s="295"/>
    </row>
    <row r="44" spans="1:33" s="284" customFormat="1" ht="28">
      <c r="A44" s="214" t="s">
        <v>438</v>
      </c>
      <c r="B44" s="477" t="s">
        <v>753</v>
      </c>
      <c r="C44" s="288">
        <v>742</v>
      </c>
      <c r="D44" s="474">
        <v>430</v>
      </c>
      <c r="E44" s="288"/>
      <c r="F44" s="288"/>
      <c r="G44" s="288"/>
      <c r="H44" s="288"/>
      <c r="I44" s="288"/>
      <c r="J44" s="288"/>
      <c r="K44" s="288"/>
      <c r="L44" s="288">
        <f t="shared" si="3"/>
        <v>312</v>
      </c>
      <c r="M44" s="288"/>
      <c r="N44" s="288"/>
      <c r="O44" s="288"/>
      <c r="P44" s="288"/>
      <c r="Q44" s="288"/>
      <c r="R44" s="288"/>
      <c r="S44" s="288"/>
      <c r="T44" s="288"/>
      <c r="U44" s="288"/>
      <c r="V44" s="288"/>
      <c r="W44" s="288">
        <v>742</v>
      </c>
      <c r="X44" s="474">
        <v>430</v>
      </c>
      <c r="Y44" s="288"/>
      <c r="Z44" s="288"/>
      <c r="AA44" s="288"/>
      <c r="AB44" s="288"/>
      <c r="AC44" s="288"/>
      <c r="AD44" s="288"/>
      <c r="AE44" s="288"/>
      <c r="AF44" s="288">
        <f t="shared" si="7"/>
        <v>312</v>
      </c>
      <c r="AG44" s="283"/>
    </row>
    <row r="45" spans="1:33" s="284" customFormat="1" ht="28">
      <c r="A45" s="214" t="s">
        <v>439</v>
      </c>
      <c r="B45" s="477" t="s">
        <v>754</v>
      </c>
      <c r="C45" s="288">
        <v>170</v>
      </c>
      <c r="D45" s="474">
        <v>100</v>
      </c>
      <c r="E45" s="288"/>
      <c r="F45" s="288"/>
      <c r="G45" s="288"/>
      <c r="H45" s="288"/>
      <c r="I45" s="288"/>
      <c r="J45" s="288"/>
      <c r="K45" s="288"/>
      <c r="L45" s="288">
        <f t="shared" si="3"/>
        <v>70</v>
      </c>
      <c r="M45" s="288"/>
      <c r="N45" s="288"/>
      <c r="O45" s="288"/>
      <c r="P45" s="288"/>
      <c r="Q45" s="288"/>
      <c r="R45" s="288"/>
      <c r="S45" s="288"/>
      <c r="T45" s="288"/>
      <c r="U45" s="288"/>
      <c r="V45" s="288"/>
      <c r="W45" s="288">
        <v>170</v>
      </c>
      <c r="X45" s="474">
        <v>100</v>
      </c>
      <c r="Y45" s="288"/>
      <c r="Z45" s="288"/>
      <c r="AA45" s="288"/>
      <c r="AB45" s="288"/>
      <c r="AC45" s="288"/>
      <c r="AD45" s="288"/>
      <c r="AE45" s="288"/>
      <c r="AF45" s="288">
        <f t="shared" si="7"/>
        <v>70</v>
      </c>
      <c r="AG45" s="283"/>
    </row>
    <row r="46" spans="1:33" s="284" customFormat="1" ht="28">
      <c r="A46" s="214" t="s">
        <v>440</v>
      </c>
      <c r="B46" s="477" t="s">
        <v>755</v>
      </c>
      <c r="C46" s="288">
        <v>2508</v>
      </c>
      <c r="D46" s="474">
        <v>1420</v>
      </c>
      <c r="E46" s="288"/>
      <c r="F46" s="288"/>
      <c r="G46" s="288"/>
      <c r="H46" s="288"/>
      <c r="I46" s="288"/>
      <c r="J46" s="288"/>
      <c r="K46" s="288"/>
      <c r="L46" s="288">
        <f t="shared" si="3"/>
        <v>1088</v>
      </c>
      <c r="M46" s="288"/>
      <c r="N46" s="288"/>
      <c r="O46" s="288"/>
      <c r="P46" s="288"/>
      <c r="Q46" s="288"/>
      <c r="R46" s="288"/>
      <c r="S46" s="288"/>
      <c r="T46" s="288"/>
      <c r="U46" s="288"/>
      <c r="V46" s="288"/>
      <c r="W46" s="288">
        <v>2508</v>
      </c>
      <c r="X46" s="474">
        <v>1420</v>
      </c>
      <c r="Y46" s="288"/>
      <c r="Z46" s="288"/>
      <c r="AA46" s="288"/>
      <c r="AB46" s="288"/>
      <c r="AC46" s="288"/>
      <c r="AD46" s="288"/>
      <c r="AE46" s="288"/>
      <c r="AF46" s="288">
        <f t="shared" si="7"/>
        <v>1088</v>
      </c>
      <c r="AG46" s="283"/>
    </row>
    <row r="47" spans="1:33" s="284" customFormat="1" ht="28">
      <c r="A47" s="214" t="s">
        <v>442</v>
      </c>
      <c r="B47" s="477" t="s">
        <v>756</v>
      </c>
      <c r="C47" s="288">
        <v>363</v>
      </c>
      <c r="D47" s="474">
        <v>206</v>
      </c>
      <c r="E47" s="288"/>
      <c r="F47" s="288"/>
      <c r="G47" s="288"/>
      <c r="H47" s="288"/>
      <c r="I47" s="288"/>
      <c r="J47" s="288"/>
      <c r="K47" s="288"/>
      <c r="L47" s="288">
        <f t="shared" si="3"/>
        <v>157</v>
      </c>
      <c r="M47" s="288"/>
      <c r="N47" s="288"/>
      <c r="O47" s="288"/>
      <c r="P47" s="288"/>
      <c r="Q47" s="288"/>
      <c r="R47" s="288"/>
      <c r="S47" s="288"/>
      <c r="T47" s="288"/>
      <c r="U47" s="288"/>
      <c r="V47" s="288"/>
      <c r="W47" s="288">
        <v>363</v>
      </c>
      <c r="X47" s="474">
        <v>206</v>
      </c>
      <c r="Y47" s="288"/>
      <c r="Z47" s="288"/>
      <c r="AA47" s="288"/>
      <c r="AB47" s="288"/>
      <c r="AC47" s="288"/>
      <c r="AD47" s="288"/>
      <c r="AE47" s="288"/>
      <c r="AF47" s="288">
        <f t="shared" si="7"/>
        <v>157</v>
      </c>
      <c r="AG47" s="283"/>
    </row>
    <row r="48" spans="1:33" s="284" customFormat="1" ht="28">
      <c r="A48" s="214" t="s">
        <v>443</v>
      </c>
      <c r="B48" s="476" t="s">
        <v>757</v>
      </c>
      <c r="C48" s="288">
        <v>400</v>
      </c>
      <c r="D48" s="474">
        <v>300</v>
      </c>
      <c r="E48" s="288"/>
      <c r="F48" s="288"/>
      <c r="G48" s="288"/>
      <c r="H48" s="288"/>
      <c r="I48" s="288"/>
      <c r="J48" s="288"/>
      <c r="K48" s="288"/>
      <c r="L48" s="288">
        <f t="shared" si="3"/>
        <v>100</v>
      </c>
      <c r="M48" s="288"/>
      <c r="N48" s="288"/>
      <c r="O48" s="288"/>
      <c r="P48" s="288"/>
      <c r="Q48" s="288"/>
      <c r="R48" s="288"/>
      <c r="S48" s="288"/>
      <c r="T48" s="288"/>
      <c r="U48" s="288"/>
      <c r="V48" s="288"/>
      <c r="W48" s="288">
        <v>400</v>
      </c>
      <c r="X48" s="474">
        <v>300</v>
      </c>
      <c r="Y48" s="288"/>
      <c r="Z48" s="288"/>
      <c r="AA48" s="288"/>
      <c r="AB48" s="288"/>
      <c r="AC48" s="288"/>
      <c r="AD48" s="288"/>
      <c r="AE48" s="288"/>
      <c r="AF48" s="288">
        <f t="shared" si="7"/>
        <v>100</v>
      </c>
      <c r="AG48" s="283"/>
    </row>
    <row r="49" spans="1:33" s="296" customFormat="1" ht="28">
      <c r="A49" s="214" t="s">
        <v>444</v>
      </c>
      <c r="B49" s="476" t="s">
        <v>758</v>
      </c>
      <c r="C49" s="281">
        <v>200</v>
      </c>
      <c r="D49" s="474">
        <v>160</v>
      </c>
      <c r="E49" s="281"/>
      <c r="F49" s="281"/>
      <c r="G49" s="281"/>
      <c r="H49" s="281"/>
      <c r="I49" s="281"/>
      <c r="J49" s="281"/>
      <c r="K49" s="281"/>
      <c r="L49" s="288">
        <f t="shared" si="3"/>
        <v>40</v>
      </c>
      <c r="M49" s="281"/>
      <c r="N49" s="281"/>
      <c r="O49" s="281"/>
      <c r="P49" s="281"/>
      <c r="Q49" s="281"/>
      <c r="R49" s="281"/>
      <c r="S49" s="281"/>
      <c r="T49" s="281"/>
      <c r="U49" s="281"/>
      <c r="V49" s="281"/>
      <c r="W49" s="281">
        <v>200</v>
      </c>
      <c r="X49" s="474">
        <v>160</v>
      </c>
      <c r="Y49" s="281"/>
      <c r="Z49" s="281"/>
      <c r="AA49" s="281"/>
      <c r="AB49" s="281"/>
      <c r="AC49" s="281"/>
      <c r="AD49" s="281"/>
      <c r="AE49" s="281"/>
      <c r="AF49" s="288">
        <f t="shared" si="7"/>
        <v>40</v>
      </c>
      <c r="AG49" s="295"/>
    </row>
    <row r="50" spans="1:33" s="284" customFormat="1" ht="28">
      <c r="A50" s="214" t="s">
        <v>445</v>
      </c>
      <c r="B50" s="476" t="s">
        <v>759</v>
      </c>
      <c r="C50" s="288">
        <v>350</v>
      </c>
      <c r="D50" s="474">
        <v>280</v>
      </c>
      <c r="E50" s="288"/>
      <c r="F50" s="288"/>
      <c r="G50" s="288"/>
      <c r="H50" s="288"/>
      <c r="I50" s="288"/>
      <c r="J50" s="288"/>
      <c r="K50" s="288"/>
      <c r="L50" s="288">
        <f t="shared" si="3"/>
        <v>70</v>
      </c>
      <c r="M50" s="288"/>
      <c r="N50" s="288"/>
      <c r="O50" s="288"/>
      <c r="P50" s="288"/>
      <c r="Q50" s="288"/>
      <c r="R50" s="288"/>
      <c r="S50" s="288"/>
      <c r="T50" s="288"/>
      <c r="U50" s="288"/>
      <c r="V50" s="288"/>
      <c r="W50" s="288">
        <v>350</v>
      </c>
      <c r="X50" s="474">
        <v>280</v>
      </c>
      <c r="Y50" s="288"/>
      <c r="Z50" s="288"/>
      <c r="AA50" s="288"/>
      <c r="AB50" s="288"/>
      <c r="AC50" s="288"/>
      <c r="AD50" s="288"/>
      <c r="AE50" s="288"/>
      <c r="AF50" s="288">
        <f t="shared" si="7"/>
        <v>70</v>
      </c>
      <c r="AG50" s="283"/>
    </row>
    <row r="51" spans="1:33" s="284" customFormat="1" ht="28">
      <c r="A51" s="214" t="s">
        <v>446</v>
      </c>
      <c r="B51" s="476" t="s">
        <v>760</v>
      </c>
      <c r="C51" s="288">
        <v>315</v>
      </c>
      <c r="D51" s="474">
        <v>189</v>
      </c>
      <c r="E51" s="288"/>
      <c r="F51" s="288"/>
      <c r="G51" s="288"/>
      <c r="H51" s="288"/>
      <c r="I51" s="288"/>
      <c r="J51" s="288"/>
      <c r="K51" s="288"/>
      <c r="L51" s="288">
        <f t="shared" si="3"/>
        <v>126</v>
      </c>
      <c r="M51" s="288"/>
      <c r="N51" s="288"/>
      <c r="O51" s="288"/>
      <c r="P51" s="288"/>
      <c r="Q51" s="288"/>
      <c r="R51" s="288"/>
      <c r="S51" s="288"/>
      <c r="T51" s="288"/>
      <c r="U51" s="288"/>
      <c r="V51" s="288"/>
      <c r="W51" s="288">
        <v>315</v>
      </c>
      <c r="X51" s="474">
        <v>189</v>
      </c>
      <c r="Y51" s="288"/>
      <c r="Z51" s="288"/>
      <c r="AA51" s="288"/>
      <c r="AB51" s="288"/>
      <c r="AC51" s="288"/>
      <c r="AD51" s="288"/>
      <c r="AE51" s="288"/>
      <c r="AF51" s="288">
        <f t="shared" si="7"/>
        <v>126</v>
      </c>
      <c r="AG51" s="283"/>
    </row>
    <row r="52" spans="1:33" s="284" customFormat="1" ht="28">
      <c r="A52" s="214" t="s">
        <v>447</v>
      </c>
      <c r="B52" s="476" t="s">
        <v>761</v>
      </c>
      <c r="C52" s="288">
        <v>250</v>
      </c>
      <c r="D52" s="474">
        <v>150</v>
      </c>
      <c r="E52" s="288"/>
      <c r="F52" s="288"/>
      <c r="G52" s="288"/>
      <c r="H52" s="288"/>
      <c r="I52" s="288"/>
      <c r="J52" s="288"/>
      <c r="K52" s="288"/>
      <c r="L52" s="288">
        <f t="shared" si="3"/>
        <v>100</v>
      </c>
      <c r="M52" s="288"/>
      <c r="N52" s="288"/>
      <c r="O52" s="288"/>
      <c r="P52" s="288"/>
      <c r="Q52" s="288"/>
      <c r="R52" s="288"/>
      <c r="S52" s="288"/>
      <c r="T52" s="288"/>
      <c r="U52" s="288"/>
      <c r="V52" s="288"/>
      <c r="W52" s="288">
        <v>250</v>
      </c>
      <c r="X52" s="474">
        <v>150</v>
      </c>
      <c r="Y52" s="288"/>
      <c r="Z52" s="288"/>
      <c r="AA52" s="288"/>
      <c r="AB52" s="288"/>
      <c r="AC52" s="288"/>
      <c r="AD52" s="288"/>
      <c r="AE52" s="288"/>
      <c r="AF52" s="288">
        <f t="shared" si="7"/>
        <v>100</v>
      </c>
      <c r="AG52" s="283"/>
    </row>
    <row r="53" spans="1:33" s="284" customFormat="1" ht="28">
      <c r="A53" s="214" t="s">
        <v>448</v>
      </c>
      <c r="B53" s="472" t="s">
        <v>762</v>
      </c>
      <c r="C53" s="288">
        <v>772</v>
      </c>
      <c r="D53" s="474">
        <v>545</v>
      </c>
      <c r="E53" s="288"/>
      <c r="F53" s="288"/>
      <c r="G53" s="288"/>
      <c r="H53" s="288"/>
      <c r="I53" s="288"/>
      <c r="J53" s="288"/>
      <c r="K53" s="288"/>
      <c r="L53" s="288">
        <f t="shared" si="3"/>
        <v>227</v>
      </c>
      <c r="M53" s="288"/>
      <c r="N53" s="288"/>
      <c r="O53" s="288"/>
      <c r="P53" s="288"/>
      <c r="Q53" s="288"/>
      <c r="R53" s="288"/>
      <c r="S53" s="288"/>
      <c r="T53" s="288"/>
      <c r="U53" s="288"/>
      <c r="V53" s="288"/>
      <c r="W53" s="288">
        <v>772</v>
      </c>
      <c r="X53" s="474">
        <v>545</v>
      </c>
      <c r="Y53" s="288"/>
      <c r="Z53" s="288"/>
      <c r="AA53" s="288"/>
      <c r="AB53" s="288"/>
      <c r="AC53" s="288"/>
      <c r="AD53" s="288"/>
      <c r="AE53" s="288"/>
      <c r="AF53" s="288">
        <f t="shared" si="7"/>
        <v>227</v>
      </c>
      <c r="AG53" s="283"/>
    </row>
    <row r="54" spans="1:33" s="284" customFormat="1" ht="18">
      <c r="A54" s="214" t="s">
        <v>449</v>
      </c>
      <c r="B54" s="476" t="s">
        <v>763</v>
      </c>
      <c r="C54" s="288">
        <v>489</v>
      </c>
      <c r="D54" s="474">
        <v>391</v>
      </c>
      <c r="E54" s="288"/>
      <c r="F54" s="288"/>
      <c r="G54" s="288"/>
      <c r="H54" s="288"/>
      <c r="I54" s="288"/>
      <c r="J54" s="288"/>
      <c r="K54" s="288"/>
      <c r="L54" s="288">
        <f t="shared" si="3"/>
        <v>98</v>
      </c>
      <c r="M54" s="288"/>
      <c r="N54" s="288"/>
      <c r="O54" s="288"/>
      <c r="P54" s="288"/>
      <c r="Q54" s="288"/>
      <c r="R54" s="288"/>
      <c r="S54" s="288"/>
      <c r="T54" s="288"/>
      <c r="U54" s="288"/>
      <c r="V54" s="288"/>
      <c r="W54" s="288">
        <v>489</v>
      </c>
      <c r="X54" s="474">
        <v>391</v>
      </c>
      <c r="Y54" s="288"/>
      <c r="Z54" s="288"/>
      <c r="AA54" s="288"/>
      <c r="AB54" s="288"/>
      <c r="AC54" s="288"/>
      <c r="AD54" s="288"/>
      <c r="AE54" s="288"/>
      <c r="AF54" s="288">
        <f t="shared" si="7"/>
        <v>98</v>
      </c>
      <c r="AG54" s="283"/>
    </row>
    <row r="55" spans="1:33" s="284" customFormat="1" ht="18">
      <c r="A55" s="214" t="s">
        <v>450</v>
      </c>
      <c r="B55" s="476" t="s">
        <v>764</v>
      </c>
      <c r="C55" s="288">
        <v>489</v>
      </c>
      <c r="D55" s="474">
        <v>391</v>
      </c>
      <c r="E55" s="288"/>
      <c r="F55" s="288"/>
      <c r="G55" s="288"/>
      <c r="H55" s="288"/>
      <c r="I55" s="288"/>
      <c r="J55" s="288"/>
      <c r="K55" s="288"/>
      <c r="L55" s="288">
        <f t="shared" si="3"/>
        <v>98</v>
      </c>
      <c r="M55" s="288"/>
      <c r="N55" s="288"/>
      <c r="O55" s="288"/>
      <c r="P55" s="288"/>
      <c r="Q55" s="288"/>
      <c r="R55" s="288"/>
      <c r="S55" s="288"/>
      <c r="T55" s="288"/>
      <c r="U55" s="288"/>
      <c r="V55" s="288"/>
      <c r="W55" s="288">
        <v>489</v>
      </c>
      <c r="X55" s="474">
        <v>391</v>
      </c>
      <c r="Y55" s="288"/>
      <c r="Z55" s="288"/>
      <c r="AA55" s="288"/>
      <c r="AB55" s="288"/>
      <c r="AC55" s="288"/>
      <c r="AD55" s="288"/>
      <c r="AE55" s="288"/>
      <c r="AF55" s="288">
        <f t="shared" si="7"/>
        <v>98</v>
      </c>
      <c r="AG55" s="283"/>
    </row>
    <row r="56" spans="1:33" s="284" customFormat="1" ht="28">
      <c r="A56" s="214" t="s">
        <v>451</v>
      </c>
      <c r="B56" s="476" t="s">
        <v>765</v>
      </c>
      <c r="C56" s="288">
        <v>280</v>
      </c>
      <c r="D56" s="474">
        <v>196</v>
      </c>
      <c r="E56" s="288"/>
      <c r="F56" s="288"/>
      <c r="G56" s="288"/>
      <c r="H56" s="288"/>
      <c r="I56" s="288"/>
      <c r="J56" s="288"/>
      <c r="K56" s="288"/>
      <c r="L56" s="288">
        <f t="shared" si="3"/>
        <v>84</v>
      </c>
      <c r="M56" s="288"/>
      <c r="N56" s="288"/>
      <c r="O56" s="288"/>
      <c r="P56" s="288"/>
      <c r="Q56" s="288"/>
      <c r="R56" s="288"/>
      <c r="S56" s="288"/>
      <c r="T56" s="288"/>
      <c r="U56" s="288"/>
      <c r="V56" s="288"/>
      <c r="W56" s="288">
        <v>280</v>
      </c>
      <c r="X56" s="474">
        <v>196</v>
      </c>
      <c r="Y56" s="288"/>
      <c r="Z56" s="288"/>
      <c r="AA56" s="288"/>
      <c r="AB56" s="288"/>
      <c r="AC56" s="288"/>
      <c r="AD56" s="288"/>
      <c r="AE56" s="288"/>
      <c r="AF56" s="288">
        <f t="shared" si="7"/>
        <v>84</v>
      </c>
      <c r="AG56" s="283"/>
    </row>
    <row r="57" spans="1:33" s="284" customFormat="1" ht="18">
      <c r="A57" s="214" t="s">
        <v>452</v>
      </c>
      <c r="B57" s="476" t="s">
        <v>766</v>
      </c>
      <c r="C57" s="288">
        <v>486</v>
      </c>
      <c r="D57" s="474">
        <v>271</v>
      </c>
      <c r="E57" s="288"/>
      <c r="F57" s="288"/>
      <c r="G57" s="288"/>
      <c r="H57" s="288"/>
      <c r="I57" s="288"/>
      <c r="J57" s="288"/>
      <c r="K57" s="288"/>
      <c r="L57" s="288">
        <f t="shared" si="3"/>
        <v>215</v>
      </c>
      <c r="M57" s="288"/>
      <c r="N57" s="288"/>
      <c r="O57" s="288"/>
      <c r="P57" s="288"/>
      <c r="Q57" s="288"/>
      <c r="R57" s="288"/>
      <c r="S57" s="288"/>
      <c r="T57" s="288"/>
      <c r="U57" s="288"/>
      <c r="V57" s="288"/>
      <c r="W57" s="288">
        <v>486</v>
      </c>
      <c r="X57" s="474">
        <v>271</v>
      </c>
      <c r="Y57" s="288"/>
      <c r="Z57" s="288"/>
      <c r="AA57" s="288"/>
      <c r="AB57" s="288"/>
      <c r="AC57" s="288"/>
      <c r="AD57" s="288"/>
      <c r="AE57" s="288"/>
      <c r="AF57" s="288">
        <f t="shared" si="7"/>
        <v>215</v>
      </c>
      <c r="AG57" s="283"/>
    </row>
    <row r="58" spans="1:33" s="284" customFormat="1" ht="28">
      <c r="A58" s="214" t="s">
        <v>453</v>
      </c>
      <c r="B58" s="478" t="s">
        <v>767</v>
      </c>
      <c r="C58" s="288">
        <v>700</v>
      </c>
      <c r="D58" s="474">
        <v>560</v>
      </c>
      <c r="E58" s="288"/>
      <c r="F58" s="288"/>
      <c r="G58" s="288"/>
      <c r="H58" s="288"/>
      <c r="I58" s="288"/>
      <c r="J58" s="288"/>
      <c r="K58" s="288"/>
      <c r="L58" s="288">
        <f t="shared" si="3"/>
        <v>140</v>
      </c>
      <c r="M58" s="288"/>
      <c r="N58" s="288"/>
      <c r="O58" s="288"/>
      <c r="P58" s="288"/>
      <c r="Q58" s="288"/>
      <c r="R58" s="288"/>
      <c r="S58" s="288"/>
      <c r="T58" s="288"/>
      <c r="U58" s="288"/>
      <c r="V58" s="288"/>
      <c r="W58" s="288">
        <v>700</v>
      </c>
      <c r="X58" s="474">
        <v>560</v>
      </c>
      <c r="Y58" s="288"/>
      <c r="Z58" s="288"/>
      <c r="AA58" s="288"/>
      <c r="AB58" s="288"/>
      <c r="AC58" s="288"/>
      <c r="AD58" s="288"/>
      <c r="AE58" s="288"/>
      <c r="AF58" s="288">
        <f t="shared" si="7"/>
        <v>140</v>
      </c>
      <c r="AG58" s="283"/>
    </row>
    <row r="59" spans="1:33" s="284" customFormat="1" ht="42">
      <c r="A59" s="214" t="s">
        <v>454</v>
      </c>
      <c r="B59" s="476" t="s">
        <v>768</v>
      </c>
      <c r="C59" s="288">
        <v>500</v>
      </c>
      <c r="D59" s="474">
        <v>400</v>
      </c>
      <c r="E59" s="288"/>
      <c r="F59" s="288"/>
      <c r="G59" s="288"/>
      <c r="H59" s="288"/>
      <c r="I59" s="288"/>
      <c r="J59" s="288"/>
      <c r="K59" s="288"/>
      <c r="L59" s="288">
        <f t="shared" si="3"/>
        <v>100</v>
      </c>
      <c r="M59" s="288"/>
      <c r="N59" s="288"/>
      <c r="O59" s="288"/>
      <c r="P59" s="288"/>
      <c r="Q59" s="288"/>
      <c r="R59" s="288"/>
      <c r="S59" s="288"/>
      <c r="T59" s="288"/>
      <c r="U59" s="288"/>
      <c r="V59" s="288"/>
      <c r="W59" s="288">
        <v>500</v>
      </c>
      <c r="X59" s="474">
        <v>400</v>
      </c>
      <c r="Y59" s="288"/>
      <c r="Z59" s="288"/>
      <c r="AA59" s="288"/>
      <c r="AB59" s="288"/>
      <c r="AC59" s="288"/>
      <c r="AD59" s="288"/>
      <c r="AE59" s="288"/>
      <c r="AF59" s="288">
        <f t="shared" si="7"/>
        <v>100</v>
      </c>
      <c r="AG59" s="283"/>
    </row>
    <row r="60" spans="1:33" s="284" customFormat="1" ht="42">
      <c r="A60" s="214" t="s">
        <v>455</v>
      </c>
      <c r="B60" s="476" t="s">
        <v>769</v>
      </c>
      <c r="C60" s="288">
        <v>1050</v>
      </c>
      <c r="D60" s="474">
        <v>945</v>
      </c>
      <c r="E60" s="288"/>
      <c r="F60" s="288"/>
      <c r="G60" s="288"/>
      <c r="H60" s="288"/>
      <c r="I60" s="288"/>
      <c r="J60" s="288"/>
      <c r="K60" s="288"/>
      <c r="L60" s="288">
        <f t="shared" si="3"/>
        <v>105</v>
      </c>
      <c r="M60" s="288"/>
      <c r="N60" s="288"/>
      <c r="O60" s="288"/>
      <c r="P60" s="288"/>
      <c r="Q60" s="288"/>
      <c r="R60" s="288"/>
      <c r="S60" s="288"/>
      <c r="T60" s="288"/>
      <c r="U60" s="288"/>
      <c r="V60" s="288"/>
      <c r="W60" s="288">
        <v>1050</v>
      </c>
      <c r="X60" s="474">
        <v>945</v>
      </c>
      <c r="Y60" s="288"/>
      <c r="Z60" s="288"/>
      <c r="AA60" s="288"/>
      <c r="AB60" s="288"/>
      <c r="AC60" s="288"/>
      <c r="AD60" s="288"/>
      <c r="AE60" s="288"/>
      <c r="AF60" s="288">
        <f t="shared" si="7"/>
        <v>105</v>
      </c>
      <c r="AG60" s="283"/>
    </row>
    <row r="61" spans="1:33" s="284" customFormat="1" ht="18">
      <c r="A61" s="214" t="s">
        <v>456</v>
      </c>
      <c r="B61" s="476" t="s">
        <v>770</v>
      </c>
      <c r="C61" s="288">
        <v>489</v>
      </c>
      <c r="D61" s="474">
        <v>391</v>
      </c>
      <c r="E61" s="288"/>
      <c r="F61" s="288"/>
      <c r="G61" s="288"/>
      <c r="H61" s="288"/>
      <c r="I61" s="288"/>
      <c r="J61" s="288"/>
      <c r="K61" s="288"/>
      <c r="L61" s="288">
        <f t="shared" si="3"/>
        <v>98</v>
      </c>
      <c r="M61" s="288"/>
      <c r="N61" s="288"/>
      <c r="O61" s="288"/>
      <c r="P61" s="288"/>
      <c r="Q61" s="288"/>
      <c r="R61" s="288"/>
      <c r="S61" s="288"/>
      <c r="T61" s="288"/>
      <c r="U61" s="288"/>
      <c r="V61" s="288"/>
      <c r="W61" s="288">
        <v>489</v>
      </c>
      <c r="X61" s="474">
        <v>391</v>
      </c>
      <c r="Y61" s="288"/>
      <c r="Z61" s="288"/>
      <c r="AA61" s="288"/>
      <c r="AB61" s="288"/>
      <c r="AC61" s="288"/>
      <c r="AD61" s="288"/>
      <c r="AE61" s="288"/>
      <c r="AF61" s="288">
        <f t="shared" si="7"/>
        <v>98</v>
      </c>
      <c r="AG61" s="283"/>
    </row>
    <row r="63" spans="1:33" ht="18" hidden="1">
      <c r="B63" s="4" t="s">
        <v>26</v>
      </c>
      <c r="C63" s="216"/>
      <c r="D63" s="216"/>
      <c r="E63" s="216"/>
      <c r="F63" s="216"/>
      <c r="G63" s="216"/>
      <c r="H63" s="216"/>
      <c r="I63" s="216"/>
      <c r="J63" s="216"/>
      <c r="K63" s="216"/>
      <c r="L63" s="216"/>
      <c r="M63" s="216"/>
      <c r="N63" s="216"/>
      <c r="O63" s="216"/>
      <c r="P63" s="216"/>
      <c r="Q63" s="216"/>
      <c r="R63" s="216"/>
      <c r="S63" s="216"/>
      <c r="T63" s="216"/>
      <c r="U63" s="216"/>
    </row>
    <row r="64" spans="1:33" ht="18" hidden="1">
      <c r="B64" s="217" t="s">
        <v>27</v>
      </c>
      <c r="C64" s="216"/>
      <c r="D64" s="216"/>
      <c r="E64" s="216"/>
      <c r="F64" s="216"/>
      <c r="G64" s="216"/>
      <c r="H64" s="216"/>
      <c r="I64" s="216"/>
      <c r="J64" s="216"/>
      <c r="K64" s="216"/>
      <c r="L64" s="216"/>
      <c r="M64" s="216"/>
      <c r="N64" s="216"/>
      <c r="O64" s="216"/>
      <c r="P64" s="216"/>
      <c r="Q64" s="216"/>
      <c r="R64" s="216"/>
      <c r="S64" s="216"/>
      <c r="T64" s="216"/>
      <c r="U64" s="216"/>
    </row>
    <row r="65" spans="2:22" ht="18" hidden="1">
      <c r="B65" s="1517" t="s">
        <v>309</v>
      </c>
      <c r="C65" s="1359"/>
      <c r="D65" s="1359"/>
      <c r="E65" s="1359"/>
      <c r="F65" s="1359"/>
      <c r="G65" s="1359"/>
      <c r="H65" s="1359"/>
      <c r="I65" s="1359"/>
      <c r="J65" s="1359"/>
      <c r="K65" s="1359"/>
      <c r="L65" s="1359"/>
      <c r="M65" s="1359"/>
      <c r="N65" s="1359"/>
      <c r="O65" s="1359"/>
      <c r="P65" s="1359"/>
      <c r="Q65" s="1359"/>
      <c r="R65" s="1359"/>
      <c r="S65" s="1359"/>
      <c r="T65" s="1359"/>
      <c r="U65" s="1359"/>
    </row>
    <row r="80" spans="2:22">
      <c r="C80" s="1515"/>
      <c r="D80" s="1515"/>
      <c r="E80" s="1515"/>
      <c r="F80" s="1515"/>
      <c r="G80" s="1515"/>
      <c r="H80" s="1515"/>
      <c r="I80" s="1515"/>
      <c r="J80" s="1515"/>
      <c r="K80" s="1515"/>
      <c r="L80" s="1515"/>
      <c r="M80" s="1515"/>
      <c r="N80" s="1515"/>
      <c r="O80" s="1515"/>
      <c r="P80" s="1515"/>
      <c r="Q80" s="1515"/>
      <c r="R80" s="1515"/>
      <c r="S80" s="1515"/>
      <c r="T80" s="1515"/>
      <c r="U80" s="1515"/>
      <c r="V80" s="1515"/>
    </row>
    <row r="81" spans="3:22">
      <c r="C81" s="1515"/>
      <c r="D81" s="1515"/>
      <c r="E81" s="1515"/>
      <c r="F81" s="1515"/>
      <c r="G81" s="1515"/>
      <c r="H81" s="1515"/>
      <c r="I81" s="1515"/>
      <c r="J81" s="1515"/>
      <c r="K81" s="1515"/>
      <c r="L81" s="1515"/>
      <c r="M81" s="1515"/>
      <c r="N81" s="1515"/>
      <c r="O81" s="1515"/>
      <c r="P81" s="1515"/>
      <c r="Q81" s="1515"/>
      <c r="R81" s="1515"/>
      <c r="S81" s="1515"/>
      <c r="T81" s="1515"/>
      <c r="U81" s="1515"/>
      <c r="V81" s="1515"/>
    </row>
    <row r="82" spans="3:22">
      <c r="C82" s="1515"/>
      <c r="D82" s="1515"/>
      <c r="E82" s="1515"/>
      <c r="F82" s="1515"/>
      <c r="G82" s="1515"/>
      <c r="H82" s="1515"/>
      <c r="I82" s="1515"/>
      <c r="J82" s="1515"/>
      <c r="K82" s="1515"/>
      <c r="L82" s="1515"/>
      <c r="M82" s="1515"/>
      <c r="N82" s="1515"/>
      <c r="O82" s="1515"/>
      <c r="P82" s="1515"/>
      <c r="Q82" s="1515"/>
      <c r="R82" s="1515"/>
      <c r="S82" s="1515"/>
      <c r="T82" s="1515"/>
      <c r="U82" s="1515"/>
      <c r="V82" s="1515"/>
    </row>
    <row r="83" spans="3:22">
      <c r="C83" s="1515"/>
      <c r="D83" s="1515"/>
      <c r="E83" s="1515"/>
      <c r="F83" s="1515"/>
      <c r="G83" s="1515"/>
      <c r="H83" s="1515"/>
      <c r="I83" s="1515"/>
      <c r="J83" s="1515"/>
      <c r="K83" s="1515"/>
      <c r="L83" s="1515"/>
      <c r="M83" s="1515"/>
      <c r="N83" s="1515"/>
      <c r="O83" s="1515"/>
      <c r="P83" s="1515"/>
      <c r="Q83" s="1515"/>
      <c r="R83" s="1515"/>
      <c r="S83" s="1515"/>
      <c r="T83" s="1515"/>
      <c r="U83" s="1515"/>
      <c r="V83" s="1515"/>
    </row>
    <row r="84" spans="3:22">
      <c r="C84" s="1515"/>
      <c r="D84" s="247"/>
      <c r="E84" s="247"/>
      <c r="F84" s="247"/>
      <c r="G84" s="247"/>
      <c r="H84" s="1515"/>
      <c r="I84" s="1515"/>
      <c r="J84" s="1515"/>
      <c r="K84" s="1515"/>
      <c r="L84" s="1515"/>
      <c r="M84" s="1515"/>
      <c r="N84" s="247"/>
      <c r="O84" s="247"/>
      <c r="P84" s="247"/>
      <c r="Q84" s="247"/>
      <c r="R84" s="1515"/>
      <c r="S84" s="1515"/>
      <c r="T84" s="1515"/>
      <c r="U84" s="1515"/>
      <c r="V84" s="1515"/>
    </row>
  </sheetData>
  <mergeCells count="84">
    <mergeCell ref="A4:AG4"/>
    <mergeCell ref="R82:S82"/>
    <mergeCell ref="D83:E83"/>
    <mergeCell ref="F83:G83"/>
    <mergeCell ref="H83:H84"/>
    <mergeCell ref="I83:I84"/>
    <mergeCell ref="N83:O83"/>
    <mergeCell ref="P83:Q83"/>
    <mergeCell ref="R83:R84"/>
    <mergeCell ref="S83:S84"/>
    <mergeCell ref="B65:U65"/>
    <mergeCell ref="C80:C84"/>
    <mergeCell ref="D80:L80"/>
    <mergeCell ref="M80:M84"/>
    <mergeCell ref="N80:V80"/>
    <mergeCell ref="D81:I81"/>
    <mergeCell ref="U81:U84"/>
    <mergeCell ref="V81:V84"/>
    <mergeCell ref="D82:G82"/>
    <mergeCell ref="H82:I82"/>
    <mergeCell ref="N82:Q82"/>
    <mergeCell ref="J81:J84"/>
    <mergeCell ref="K81:K84"/>
    <mergeCell ref="L81:L84"/>
    <mergeCell ref="N81:S81"/>
    <mergeCell ref="T81:T84"/>
    <mergeCell ref="A1:AG1"/>
    <mergeCell ref="A3:AG3"/>
    <mergeCell ref="A5:AG5"/>
    <mergeCell ref="W6:AF6"/>
    <mergeCell ref="AG6:AG12"/>
    <mergeCell ref="C7:C12"/>
    <mergeCell ref="D7:L7"/>
    <mergeCell ref="M7:M12"/>
    <mergeCell ref="N7:V7"/>
    <mergeCell ref="N8:S8"/>
    <mergeCell ref="T8:T12"/>
    <mergeCell ref="U8:U12"/>
    <mergeCell ref="V8:V12"/>
    <mergeCell ref="A6:A12"/>
    <mergeCell ref="B6:B12"/>
    <mergeCell ref="C6:L6"/>
    <mergeCell ref="AD8:AD12"/>
    <mergeCell ref="AE8:AE12"/>
    <mergeCell ref="AF8:AF12"/>
    <mergeCell ref="AB9:AC9"/>
    <mergeCell ref="Z10:AA10"/>
    <mergeCell ref="X9:AA9"/>
    <mergeCell ref="AC10:AC12"/>
    <mergeCell ref="AB10:AB12"/>
    <mergeCell ref="Z11:Z12"/>
    <mergeCell ref="AA11:AA12"/>
    <mergeCell ref="D11:D12"/>
    <mergeCell ref="E11:E12"/>
    <mergeCell ref="F11:F12"/>
    <mergeCell ref="M6:V6"/>
    <mergeCell ref="X8:AC8"/>
    <mergeCell ref="R9:S9"/>
    <mergeCell ref="W7:W12"/>
    <mergeCell ref="X7:AF7"/>
    <mergeCell ref="D10:E10"/>
    <mergeCell ref="N10:O10"/>
    <mergeCell ref="P10:Q10"/>
    <mergeCell ref="D9:G9"/>
    <mergeCell ref="H9:I9"/>
    <mergeCell ref="N9:Q9"/>
    <mergeCell ref="K8:K12"/>
    <mergeCell ref="L8:L12"/>
    <mergeCell ref="A2:AG2"/>
    <mergeCell ref="G11:G12"/>
    <mergeCell ref="Y11:Y12"/>
    <mergeCell ref="R10:R12"/>
    <mergeCell ref="S10:S12"/>
    <mergeCell ref="X10:Y10"/>
    <mergeCell ref="N11:N12"/>
    <mergeCell ref="O11:O12"/>
    <mergeCell ref="P11:P12"/>
    <mergeCell ref="Q11:Q12"/>
    <mergeCell ref="X11:X12"/>
    <mergeCell ref="F10:G10"/>
    <mergeCell ref="H10:H12"/>
    <mergeCell ref="I10:I12"/>
    <mergeCell ref="D8:I8"/>
    <mergeCell ref="J8:J12"/>
  </mergeCells>
  <pageMargins left="0.23622047244094491" right="0.23622047244094491" top="0.51181102362204722" bottom="0.51181102362204722" header="0.31496062992125984" footer="0.31496062992125984"/>
  <pageSetup paperSize="9" scale="5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U318"/>
  <sheetViews>
    <sheetView topLeftCell="A5" zoomScale="55" zoomScaleNormal="55" workbookViewId="0">
      <selection activeCell="A3" sqref="A3:AQ3"/>
    </sheetView>
  </sheetViews>
  <sheetFormatPr defaultColWidth="9.1796875" defaultRowHeight="18"/>
  <cols>
    <col min="1" max="1" width="5.1796875" style="39" customWidth="1"/>
    <col min="2" max="2" width="23.54296875" style="40" customWidth="1"/>
    <col min="3" max="3" width="13.7265625" style="40" customWidth="1"/>
    <col min="4" max="4" width="12.81640625" style="43" customWidth="1"/>
    <col min="5" max="5" width="13.26953125" style="43" customWidth="1"/>
    <col min="6" max="6" width="8.26953125" style="43" customWidth="1"/>
    <col min="7" max="7" width="14.26953125" style="43" customWidth="1"/>
    <col min="8" max="8" width="11" style="3" customWidth="1"/>
    <col min="9" max="9" width="11.453125" style="3" customWidth="1"/>
    <col min="10" max="10" width="8.7265625" style="3" customWidth="1"/>
    <col min="11" max="11" width="9.54296875" style="3" customWidth="1"/>
    <col min="12" max="13" width="11" style="3" customWidth="1"/>
    <col min="14" max="14" width="12.26953125" style="3" customWidth="1"/>
    <col min="15" max="15" width="9.7265625" style="3" customWidth="1"/>
    <col min="16" max="16" width="10.453125" style="3" customWidth="1"/>
    <col min="17" max="17" width="10.81640625" style="3" customWidth="1"/>
    <col min="18" max="18" width="8.7265625" style="3" customWidth="1"/>
    <col min="19" max="21" width="11" style="3" customWidth="1"/>
    <col min="22" max="22" width="8.81640625" style="3" customWidth="1"/>
    <col min="23" max="24" width="8" style="3" customWidth="1"/>
    <col min="25" max="25" width="8.26953125" style="3" customWidth="1"/>
    <col min="26" max="28" width="11" style="3" customWidth="1"/>
    <col min="29" max="29" width="10" style="3" customWidth="1"/>
    <col min="30" max="30" width="10.54296875" style="3" customWidth="1"/>
    <col min="31" max="31" width="10" style="3" customWidth="1"/>
    <col min="32" max="32" width="8.54296875" style="3" customWidth="1"/>
    <col min="33" max="33" width="10" style="3" customWidth="1"/>
    <col min="34" max="34" width="11.453125" style="3" customWidth="1"/>
    <col min="35" max="35" width="9.26953125" style="3" customWidth="1"/>
    <col min="36" max="36" width="10.54296875" style="3" customWidth="1"/>
    <col min="37" max="37" width="10.26953125" style="3" customWidth="1"/>
    <col min="38" max="38" width="9.453125" style="3" customWidth="1"/>
    <col min="39" max="39" width="8.81640625" style="3" customWidth="1"/>
    <col min="40" max="40" width="8.7265625" style="3" customWidth="1"/>
    <col min="41" max="41" width="10.81640625" style="3" customWidth="1"/>
    <col min="42" max="42" width="10.54296875" style="3" customWidth="1"/>
    <col min="43" max="43" width="5.7265625" style="3" customWidth="1"/>
    <col min="44" max="16384" width="9.1796875" style="13"/>
  </cols>
  <sheetData>
    <row r="1" spans="1:44" s="14" customFormat="1" ht="22.5" hidden="1">
      <c r="A1" s="1389" t="s">
        <v>310</v>
      </c>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1389"/>
      <c r="AE1" s="1389"/>
      <c r="AF1" s="1389"/>
      <c r="AG1" s="1389"/>
      <c r="AH1" s="1389"/>
      <c r="AI1" s="1389"/>
      <c r="AJ1" s="1389"/>
      <c r="AK1" s="1389"/>
      <c r="AL1" s="1389"/>
      <c r="AM1" s="1389"/>
      <c r="AN1" s="1389"/>
      <c r="AO1" s="1389"/>
      <c r="AP1" s="1389"/>
      <c r="AQ1" s="1389"/>
    </row>
    <row r="2" spans="1:44" s="14" customFormat="1" ht="29.25" customHeight="1">
      <c r="A2" s="1519" t="s">
        <v>668</v>
      </c>
      <c r="B2" s="1519"/>
      <c r="C2" s="1519"/>
      <c r="D2" s="1519"/>
      <c r="E2" s="1519"/>
      <c r="F2" s="1519"/>
      <c r="G2" s="1519"/>
      <c r="H2" s="1519"/>
      <c r="I2" s="1519"/>
      <c r="J2" s="1519"/>
      <c r="K2" s="1519"/>
      <c r="L2" s="1519"/>
      <c r="M2" s="1519"/>
      <c r="N2" s="1519"/>
      <c r="O2" s="1519"/>
      <c r="P2" s="1519"/>
      <c r="Q2" s="1519"/>
      <c r="R2" s="1519"/>
      <c r="S2" s="1519"/>
      <c r="T2" s="1519"/>
      <c r="U2" s="1519"/>
      <c r="V2" s="1519"/>
      <c r="W2" s="1519"/>
      <c r="X2" s="1519"/>
      <c r="Y2" s="1519"/>
      <c r="Z2" s="1519"/>
      <c r="AA2" s="1519"/>
      <c r="AB2" s="1519"/>
      <c r="AC2" s="1519"/>
      <c r="AD2" s="1519"/>
      <c r="AE2" s="1519"/>
      <c r="AF2" s="1519"/>
      <c r="AG2" s="1519"/>
      <c r="AH2" s="1519"/>
      <c r="AI2" s="1519"/>
      <c r="AJ2" s="1519"/>
      <c r="AK2" s="1519"/>
      <c r="AL2" s="1519"/>
      <c r="AM2" s="1519"/>
      <c r="AN2" s="1519"/>
      <c r="AO2" s="1519"/>
      <c r="AP2" s="1519"/>
      <c r="AQ2" s="1519"/>
    </row>
    <row r="3" spans="1:44" ht="29.25" customHeight="1">
      <c r="A3" s="1391" t="s">
        <v>332</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c r="AA3" s="1391"/>
      <c r="AB3" s="1391"/>
      <c r="AC3" s="1391"/>
      <c r="AD3" s="1391"/>
      <c r="AE3" s="1391"/>
      <c r="AF3" s="1391"/>
      <c r="AG3" s="1391"/>
      <c r="AH3" s="1391"/>
      <c r="AI3" s="1391"/>
      <c r="AJ3" s="1391"/>
      <c r="AK3" s="1391"/>
      <c r="AL3" s="1391"/>
      <c r="AM3" s="1391"/>
      <c r="AN3" s="1391"/>
      <c r="AO3" s="1391"/>
      <c r="AP3" s="1391"/>
      <c r="AQ3" s="1391"/>
    </row>
    <row r="4" spans="1:44" ht="29.25" customHeight="1">
      <c r="A4" s="1392" t="str">
        <f>GN!A4</f>
        <v>(Ban hành kèm theo Báo cáo số:      /BC-UBND ngày       /         /2019 của UBND huyện Krông Nô)</v>
      </c>
      <c r="B4" s="1392"/>
      <c r="C4" s="1392"/>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c r="AD4" s="1392"/>
      <c r="AE4" s="1392"/>
      <c r="AF4" s="1392"/>
      <c r="AG4" s="1392"/>
      <c r="AH4" s="1392"/>
      <c r="AI4" s="1392"/>
      <c r="AJ4" s="1392"/>
      <c r="AK4" s="1392"/>
      <c r="AL4" s="1392"/>
      <c r="AM4" s="1392"/>
      <c r="AN4" s="1392"/>
      <c r="AO4" s="1392"/>
      <c r="AP4" s="1392"/>
      <c r="AQ4" s="1392"/>
    </row>
    <row r="5" spans="1:44" s="15" customFormat="1" ht="23">
      <c r="A5" s="1393" t="s">
        <v>3</v>
      </c>
      <c r="B5" s="1393"/>
      <c r="C5" s="1393"/>
      <c r="D5" s="1393"/>
      <c r="E5" s="1393"/>
      <c r="F5" s="1393"/>
      <c r="G5" s="1393"/>
      <c r="H5" s="1393"/>
      <c r="I5" s="1393"/>
      <c r="J5" s="1393"/>
      <c r="K5" s="1393"/>
      <c r="L5" s="1393"/>
      <c r="M5" s="1393"/>
      <c r="N5" s="1393"/>
      <c r="O5" s="1393"/>
      <c r="P5" s="1393"/>
      <c r="Q5" s="1393"/>
      <c r="R5" s="1393"/>
      <c r="S5" s="1393"/>
      <c r="T5" s="1393"/>
      <c r="U5" s="1393"/>
      <c r="V5" s="1393"/>
      <c r="W5" s="1393"/>
      <c r="X5" s="1393"/>
      <c r="Y5" s="1393"/>
      <c r="Z5" s="1393"/>
      <c r="AA5" s="1393"/>
      <c r="AB5" s="1393"/>
      <c r="AC5" s="1393"/>
      <c r="AD5" s="1393"/>
      <c r="AE5" s="1393"/>
      <c r="AF5" s="1393"/>
      <c r="AG5" s="1393"/>
      <c r="AH5" s="1393"/>
      <c r="AI5" s="1393"/>
      <c r="AJ5" s="1393"/>
      <c r="AK5" s="1393"/>
      <c r="AL5" s="1393"/>
      <c r="AM5" s="1393"/>
      <c r="AN5" s="1393"/>
      <c r="AO5" s="1393"/>
      <c r="AP5" s="1393"/>
      <c r="AQ5" s="1393"/>
      <c r="AR5" s="15" t="s">
        <v>296</v>
      </c>
    </row>
    <row r="6" spans="1:44" s="17" customFormat="1">
      <c r="A6" s="1371" t="s">
        <v>29</v>
      </c>
      <c r="B6" s="1371" t="s">
        <v>30</v>
      </c>
      <c r="C6" s="1371" t="s">
        <v>290</v>
      </c>
      <c r="D6" s="1371" t="s">
        <v>59</v>
      </c>
      <c r="E6" s="1371" t="s">
        <v>60</v>
      </c>
      <c r="F6" s="1371" t="s">
        <v>297</v>
      </c>
      <c r="G6" s="1369" t="s">
        <v>120</v>
      </c>
      <c r="H6" s="1374"/>
      <c r="I6" s="1374"/>
      <c r="J6" s="1374"/>
      <c r="K6" s="1374"/>
      <c r="L6" s="1374"/>
      <c r="M6" s="1374"/>
      <c r="N6" s="1370"/>
      <c r="O6" s="1381" t="s">
        <v>334</v>
      </c>
      <c r="P6" s="1382"/>
      <c r="Q6" s="1382"/>
      <c r="R6" s="1382"/>
      <c r="S6" s="1382"/>
      <c r="T6" s="1382"/>
      <c r="U6" s="1383"/>
      <c r="V6" s="1381" t="s">
        <v>335</v>
      </c>
      <c r="W6" s="1382"/>
      <c r="X6" s="1382"/>
      <c r="Y6" s="1382"/>
      <c r="Z6" s="1382"/>
      <c r="AA6" s="1382"/>
      <c r="AB6" s="1383"/>
      <c r="AC6" s="1381" t="s">
        <v>328</v>
      </c>
      <c r="AD6" s="1382"/>
      <c r="AE6" s="1382"/>
      <c r="AF6" s="1382"/>
      <c r="AG6" s="1382"/>
      <c r="AH6" s="1382"/>
      <c r="AI6" s="1383"/>
      <c r="AJ6" s="1381" t="s">
        <v>329</v>
      </c>
      <c r="AK6" s="1382"/>
      <c r="AL6" s="1382"/>
      <c r="AM6" s="1382"/>
      <c r="AN6" s="1382"/>
      <c r="AO6" s="1382"/>
      <c r="AP6" s="1383"/>
      <c r="AQ6" s="1371" t="s">
        <v>8</v>
      </c>
    </row>
    <row r="7" spans="1:44" s="17" customFormat="1">
      <c r="A7" s="1372"/>
      <c r="B7" s="1372"/>
      <c r="C7" s="1372"/>
      <c r="D7" s="1372"/>
      <c r="E7" s="1372"/>
      <c r="F7" s="1372"/>
      <c r="G7" s="1367" t="s">
        <v>67</v>
      </c>
      <c r="H7" s="1367" t="s">
        <v>37</v>
      </c>
      <c r="I7" s="1367"/>
      <c r="J7" s="1367"/>
      <c r="K7" s="1367"/>
      <c r="L7" s="1367"/>
      <c r="M7" s="1367"/>
      <c r="N7" s="1367"/>
      <c r="O7" s="1384"/>
      <c r="P7" s="1385"/>
      <c r="Q7" s="1385"/>
      <c r="R7" s="1385"/>
      <c r="S7" s="1385"/>
      <c r="T7" s="1385"/>
      <c r="U7" s="1386"/>
      <c r="V7" s="1384"/>
      <c r="W7" s="1385"/>
      <c r="X7" s="1385"/>
      <c r="Y7" s="1385"/>
      <c r="Z7" s="1385"/>
      <c r="AA7" s="1385"/>
      <c r="AB7" s="1386"/>
      <c r="AC7" s="1384"/>
      <c r="AD7" s="1385"/>
      <c r="AE7" s="1385"/>
      <c r="AF7" s="1385"/>
      <c r="AG7" s="1385"/>
      <c r="AH7" s="1385"/>
      <c r="AI7" s="1386"/>
      <c r="AJ7" s="1384"/>
      <c r="AK7" s="1385"/>
      <c r="AL7" s="1385"/>
      <c r="AM7" s="1385"/>
      <c r="AN7" s="1385"/>
      <c r="AO7" s="1385"/>
      <c r="AP7" s="1386"/>
      <c r="AQ7" s="1372"/>
    </row>
    <row r="8" spans="1:44" s="17" customFormat="1" ht="24.75" customHeight="1">
      <c r="A8" s="1372"/>
      <c r="B8" s="1372"/>
      <c r="C8" s="1372"/>
      <c r="D8" s="1372"/>
      <c r="E8" s="1372"/>
      <c r="F8" s="1372"/>
      <c r="G8" s="1367"/>
      <c r="H8" s="1367" t="s">
        <v>38</v>
      </c>
      <c r="I8" s="1377" t="s">
        <v>19</v>
      </c>
      <c r="J8" s="1377"/>
      <c r="K8" s="1377"/>
      <c r="L8" s="1377"/>
      <c r="M8" s="1377"/>
      <c r="N8" s="1377"/>
      <c r="O8" s="1367" t="s">
        <v>38</v>
      </c>
      <c r="P8" s="1377" t="s">
        <v>19</v>
      </c>
      <c r="Q8" s="1377"/>
      <c r="R8" s="1377"/>
      <c r="S8" s="1377"/>
      <c r="T8" s="1377"/>
      <c r="U8" s="1377"/>
      <c r="V8" s="1367" t="s">
        <v>38</v>
      </c>
      <c r="W8" s="1377" t="s">
        <v>19</v>
      </c>
      <c r="X8" s="1377"/>
      <c r="Y8" s="1377"/>
      <c r="Z8" s="1377"/>
      <c r="AA8" s="1377"/>
      <c r="AB8" s="1377"/>
      <c r="AC8" s="1367" t="s">
        <v>38</v>
      </c>
      <c r="AD8" s="1377" t="s">
        <v>19</v>
      </c>
      <c r="AE8" s="1377"/>
      <c r="AF8" s="1377"/>
      <c r="AG8" s="1377"/>
      <c r="AH8" s="1377"/>
      <c r="AI8" s="1377"/>
      <c r="AJ8" s="1367" t="s">
        <v>38</v>
      </c>
      <c r="AK8" s="1377" t="s">
        <v>19</v>
      </c>
      <c r="AL8" s="1377"/>
      <c r="AM8" s="1377"/>
      <c r="AN8" s="1377"/>
      <c r="AO8" s="1377"/>
      <c r="AP8" s="1377"/>
      <c r="AQ8" s="1372"/>
    </row>
    <row r="9" spans="1:44" s="17" customFormat="1" ht="61.5" customHeight="1">
      <c r="A9" s="1372"/>
      <c r="B9" s="1372"/>
      <c r="C9" s="1372"/>
      <c r="D9" s="1372"/>
      <c r="E9" s="1372"/>
      <c r="F9" s="1372"/>
      <c r="G9" s="1367"/>
      <c r="H9" s="1367"/>
      <c r="I9" s="1381" t="s">
        <v>298</v>
      </c>
      <c r="J9" s="1382"/>
      <c r="K9" s="1367" t="s">
        <v>299</v>
      </c>
      <c r="L9" s="1367"/>
      <c r="M9" s="1367"/>
      <c r="N9" s="1367"/>
      <c r="O9" s="1367"/>
      <c r="P9" s="1378" t="s">
        <v>70</v>
      </c>
      <c r="Q9" s="1378"/>
      <c r="R9" s="1378"/>
      <c r="S9" s="1367" t="s">
        <v>71</v>
      </c>
      <c r="T9" s="1367"/>
      <c r="U9" s="1367"/>
      <c r="V9" s="1367"/>
      <c r="W9" s="1378" t="s">
        <v>70</v>
      </c>
      <c r="X9" s="1378"/>
      <c r="Y9" s="1378"/>
      <c r="Z9" s="1367" t="s">
        <v>71</v>
      </c>
      <c r="AA9" s="1367"/>
      <c r="AB9" s="1367"/>
      <c r="AC9" s="1367"/>
      <c r="AD9" s="1378" t="s">
        <v>70</v>
      </c>
      <c r="AE9" s="1378"/>
      <c r="AF9" s="1378"/>
      <c r="AG9" s="1367" t="s">
        <v>71</v>
      </c>
      <c r="AH9" s="1367"/>
      <c r="AI9" s="1367"/>
      <c r="AJ9" s="1367"/>
      <c r="AK9" s="1378" t="s">
        <v>70</v>
      </c>
      <c r="AL9" s="1378"/>
      <c r="AM9" s="1378"/>
      <c r="AN9" s="1367" t="s">
        <v>71</v>
      </c>
      <c r="AO9" s="1367"/>
      <c r="AP9" s="1367"/>
      <c r="AQ9" s="1372"/>
    </row>
    <row r="10" spans="1:44" s="17" customFormat="1" ht="42.75" customHeight="1">
      <c r="A10" s="1372"/>
      <c r="B10" s="1372"/>
      <c r="C10" s="1372"/>
      <c r="D10" s="1372"/>
      <c r="E10" s="1372"/>
      <c r="F10" s="1372"/>
      <c r="G10" s="1367"/>
      <c r="H10" s="1367"/>
      <c r="I10" s="1384"/>
      <c r="J10" s="1385"/>
      <c r="K10" s="1367"/>
      <c r="L10" s="1367"/>
      <c r="M10" s="1367"/>
      <c r="N10" s="1367"/>
      <c r="O10" s="1367"/>
      <c r="P10" s="1367" t="s">
        <v>10</v>
      </c>
      <c r="Q10" s="1367" t="s">
        <v>333</v>
      </c>
      <c r="R10" s="1367"/>
      <c r="S10" s="1371" t="s">
        <v>10</v>
      </c>
      <c r="T10" s="1378" t="s">
        <v>72</v>
      </c>
      <c r="U10" s="1378"/>
      <c r="V10" s="1367"/>
      <c r="W10" s="1367" t="s">
        <v>10</v>
      </c>
      <c r="X10" s="1367" t="s">
        <v>333</v>
      </c>
      <c r="Y10" s="1367"/>
      <c r="Z10" s="1371" t="s">
        <v>10</v>
      </c>
      <c r="AA10" s="1378" t="s">
        <v>72</v>
      </c>
      <c r="AB10" s="1378"/>
      <c r="AC10" s="1367"/>
      <c r="AD10" s="1367" t="s">
        <v>10</v>
      </c>
      <c r="AE10" s="1367" t="s">
        <v>333</v>
      </c>
      <c r="AF10" s="1367"/>
      <c r="AG10" s="1371" t="s">
        <v>10</v>
      </c>
      <c r="AH10" s="1378" t="s">
        <v>72</v>
      </c>
      <c r="AI10" s="1378"/>
      <c r="AJ10" s="1367"/>
      <c r="AK10" s="1367" t="s">
        <v>10</v>
      </c>
      <c r="AL10" s="1367" t="s">
        <v>333</v>
      </c>
      <c r="AM10" s="1367"/>
      <c r="AN10" s="1371" t="s">
        <v>10</v>
      </c>
      <c r="AO10" s="1378" t="s">
        <v>72</v>
      </c>
      <c r="AP10" s="1378"/>
      <c r="AQ10" s="1372"/>
    </row>
    <row r="11" spans="1:44" s="17" customFormat="1" ht="37.5" customHeight="1">
      <c r="A11" s="1372"/>
      <c r="B11" s="1372"/>
      <c r="C11" s="1372"/>
      <c r="D11" s="1372"/>
      <c r="E11" s="1372"/>
      <c r="F11" s="1372"/>
      <c r="G11" s="1367"/>
      <c r="H11" s="1367"/>
      <c r="I11" s="1367" t="s">
        <v>10</v>
      </c>
      <c r="J11" s="1367" t="s">
        <v>333</v>
      </c>
      <c r="K11" s="1367" t="s">
        <v>73</v>
      </c>
      <c r="L11" s="1367" t="s">
        <v>74</v>
      </c>
      <c r="M11" s="1367"/>
      <c r="N11" s="1367"/>
      <c r="O11" s="1367"/>
      <c r="P11" s="1367"/>
      <c r="Q11" s="1367" t="s">
        <v>10</v>
      </c>
      <c r="R11" s="1518" t="s">
        <v>79</v>
      </c>
      <c r="S11" s="1372"/>
      <c r="T11" s="1360" t="s">
        <v>77</v>
      </c>
      <c r="U11" s="1360" t="s">
        <v>78</v>
      </c>
      <c r="V11" s="1367"/>
      <c r="W11" s="1367"/>
      <c r="X11" s="1367" t="s">
        <v>10</v>
      </c>
      <c r="Y11" s="1518" t="s">
        <v>79</v>
      </c>
      <c r="Z11" s="1372"/>
      <c r="AA11" s="1360" t="s">
        <v>77</v>
      </c>
      <c r="AB11" s="1360" t="s">
        <v>78</v>
      </c>
      <c r="AC11" s="1367"/>
      <c r="AD11" s="1367"/>
      <c r="AE11" s="1367" t="s">
        <v>10</v>
      </c>
      <c r="AF11" s="1518" t="s">
        <v>79</v>
      </c>
      <c r="AG11" s="1372"/>
      <c r="AH11" s="1360" t="s">
        <v>77</v>
      </c>
      <c r="AI11" s="1360" t="s">
        <v>78</v>
      </c>
      <c r="AJ11" s="1367"/>
      <c r="AK11" s="1367"/>
      <c r="AL11" s="1367" t="s">
        <v>10</v>
      </c>
      <c r="AM11" s="1518" t="s">
        <v>79</v>
      </c>
      <c r="AN11" s="1372"/>
      <c r="AO11" s="1360" t="s">
        <v>77</v>
      </c>
      <c r="AP11" s="1360" t="s">
        <v>78</v>
      </c>
      <c r="AQ11" s="1372"/>
    </row>
    <row r="12" spans="1:44" s="17" customFormat="1" ht="31.5" customHeight="1">
      <c r="A12" s="1372"/>
      <c r="B12" s="1372"/>
      <c r="C12" s="1372"/>
      <c r="D12" s="1372"/>
      <c r="E12" s="1372"/>
      <c r="F12" s="1372"/>
      <c r="G12" s="1367"/>
      <c r="H12" s="1367"/>
      <c r="I12" s="1367"/>
      <c r="J12" s="1367"/>
      <c r="K12" s="1367"/>
      <c r="L12" s="1367" t="s">
        <v>10</v>
      </c>
      <c r="M12" s="1367" t="s">
        <v>16</v>
      </c>
      <c r="N12" s="1367"/>
      <c r="O12" s="1367"/>
      <c r="P12" s="1367"/>
      <c r="Q12" s="1367"/>
      <c r="R12" s="1518"/>
      <c r="S12" s="1372"/>
      <c r="T12" s="1368"/>
      <c r="U12" s="1368"/>
      <c r="V12" s="1367"/>
      <c r="W12" s="1367"/>
      <c r="X12" s="1367"/>
      <c r="Y12" s="1518"/>
      <c r="Z12" s="1372"/>
      <c r="AA12" s="1368"/>
      <c r="AB12" s="1368"/>
      <c r="AC12" s="1367"/>
      <c r="AD12" s="1367"/>
      <c r="AE12" s="1367"/>
      <c r="AF12" s="1518"/>
      <c r="AG12" s="1372"/>
      <c r="AH12" s="1368"/>
      <c r="AI12" s="1368"/>
      <c r="AJ12" s="1367"/>
      <c r="AK12" s="1367"/>
      <c r="AL12" s="1367"/>
      <c r="AM12" s="1518"/>
      <c r="AN12" s="1372"/>
      <c r="AO12" s="1368"/>
      <c r="AP12" s="1368"/>
      <c r="AQ12" s="1372"/>
    </row>
    <row r="13" spans="1:44" s="17" customFormat="1" ht="74.25" customHeight="1">
      <c r="A13" s="1373"/>
      <c r="B13" s="1373"/>
      <c r="C13" s="1373"/>
      <c r="D13" s="1373"/>
      <c r="E13" s="1373"/>
      <c r="F13" s="1373"/>
      <c r="G13" s="1367"/>
      <c r="H13" s="1367"/>
      <c r="I13" s="1367"/>
      <c r="J13" s="1367"/>
      <c r="K13" s="1367"/>
      <c r="L13" s="1367"/>
      <c r="M13" s="199" t="s">
        <v>77</v>
      </c>
      <c r="N13" s="199" t="s">
        <v>78</v>
      </c>
      <c r="O13" s="1367"/>
      <c r="P13" s="1367"/>
      <c r="Q13" s="1367"/>
      <c r="R13" s="1518"/>
      <c r="S13" s="1373"/>
      <c r="T13" s="1361"/>
      <c r="U13" s="1361"/>
      <c r="V13" s="1367"/>
      <c r="W13" s="1367"/>
      <c r="X13" s="1367"/>
      <c r="Y13" s="1518"/>
      <c r="Z13" s="1373"/>
      <c r="AA13" s="1361"/>
      <c r="AB13" s="1361"/>
      <c r="AC13" s="1367"/>
      <c r="AD13" s="1367"/>
      <c r="AE13" s="1367"/>
      <c r="AF13" s="1518"/>
      <c r="AG13" s="1373"/>
      <c r="AH13" s="1361"/>
      <c r="AI13" s="1361"/>
      <c r="AJ13" s="1367"/>
      <c r="AK13" s="1367"/>
      <c r="AL13" s="1367"/>
      <c r="AM13" s="1518"/>
      <c r="AN13" s="1373"/>
      <c r="AO13" s="1361"/>
      <c r="AP13" s="1361"/>
      <c r="AQ13" s="1373"/>
    </row>
    <row r="14" spans="1:44" s="19" customFormat="1">
      <c r="A14" s="18">
        <v>1</v>
      </c>
      <c r="B14" s="18">
        <f>A14+1</f>
        <v>2</v>
      </c>
      <c r="C14" s="18">
        <v>3</v>
      </c>
      <c r="D14" s="18">
        <v>4</v>
      </c>
      <c r="E14" s="18">
        <f t="shared" ref="E14" si="0">D14+1</f>
        <v>5</v>
      </c>
      <c r="F14" s="18">
        <v>6</v>
      </c>
      <c r="G14" s="18">
        <v>7</v>
      </c>
      <c r="H14" s="18">
        <v>8</v>
      </c>
      <c r="I14" s="18">
        <v>9</v>
      </c>
      <c r="J14" s="18">
        <v>10</v>
      </c>
      <c r="K14" s="18">
        <v>11</v>
      </c>
      <c r="L14" s="18">
        <v>12</v>
      </c>
      <c r="M14" s="18">
        <v>13</v>
      </c>
      <c r="N14" s="18">
        <v>14</v>
      </c>
      <c r="O14" s="18">
        <v>15</v>
      </c>
      <c r="P14" s="18">
        <v>16</v>
      </c>
      <c r="Q14" s="18">
        <v>17</v>
      </c>
      <c r="R14" s="18">
        <v>18</v>
      </c>
      <c r="S14" s="18">
        <v>19</v>
      </c>
      <c r="T14" s="18">
        <v>20</v>
      </c>
      <c r="U14" s="18">
        <v>21</v>
      </c>
      <c r="V14" s="18">
        <v>22</v>
      </c>
      <c r="W14" s="18">
        <v>23</v>
      </c>
      <c r="X14" s="18">
        <v>24</v>
      </c>
      <c r="Y14" s="18">
        <v>25</v>
      </c>
      <c r="Z14" s="18">
        <v>26</v>
      </c>
      <c r="AA14" s="18">
        <v>27</v>
      </c>
      <c r="AB14" s="18">
        <v>28</v>
      </c>
      <c r="AC14" s="18">
        <v>29</v>
      </c>
      <c r="AD14" s="18">
        <v>30</v>
      </c>
      <c r="AE14" s="18">
        <v>31</v>
      </c>
      <c r="AF14" s="18">
        <v>32</v>
      </c>
      <c r="AG14" s="18">
        <v>33</v>
      </c>
      <c r="AH14" s="18">
        <v>34</v>
      </c>
      <c r="AI14" s="18">
        <v>35</v>
      </c>
      <c r="AJ14" s="18">
        <v>36</v>
      </c>
      <c r="AK14" s="18">
        <v>37</v>
      </c>
      <c r="AL14" s="18">
        <v>38</v>
      </c>
      <c r="AM14" s="18">
        <v>39</v>
      </c>
      <c r="AN14" s="18">
        <v>40</v>
      </c>
      <c r="AO14" s="18">
        <v>41</v>
      </c>
      <c r="AP14" s="18">
        <v>42</v>
      </c>
      <c r="AQ14" s="18">
        <v>43</v>
      </c>
    </row>
    <row r="15" spans="1:44" s="19" customFormat="1">
      <c r="A15" s="18"/>
      <c r="B15" s="20" t="s">
        <v>14</v>
      </c>
      <c r="C15" s="20"/>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4" s="46" customFormat="1" ht="117.75" customHeight="1">
      <c r="A16" s="45" t="s">
        <v>80</v>
      </c>
      <c r="B16" s="256" t="s">
        <v>300</v>
      </c>
      <c r="C16" s="20"/>
      <c r="D16" s="45"/>
      <c r="E16" s="45"/>
      <c r="F16" s="45"/>
      <c r="G16" s="45"/>
      <c r="H16" s="45">
        <f t="shared" ref="H16:AO16" si="1">H17+H27</f>
        <v>41010.226999999999</v>
      </c>
      <c r="I16" s="45">
        <f t="shared" si="1"/>
        <v>4101.0226999999995</v>
      </c>
      <c r="J16" s="45">
        <f t="shared" si="1"/>
        <v>0</v>
      </c>
      <c r="K16" s="45">
        <f t="shared" si="1"/>
        <v>0</v>
      </c>
      <c r="L16" s="45">
        <f t="shared" si="1"/>
        <v>36909.204299999998</v>
      </c>
      <c r="M16" s="45">
        <f t="shared" si="1"/>
        <v>32808.181599999996</v>
      </c>
      <c r="N16" s="45">
        <f t="shared" si="1"/>
        <v>4101.0226999999995</v>
      </c>
      <c r="O16" s="45">
        <f t="shared" si="1"/>
        <v>5665.2269999999999</v>
      </c>
      <c r="P16" s="45">
        <f t="shared" si="1"/>
        <v>566.52269999999999</v>
      </c>
      <c r="Q16" s="45">
        <f t="shared" si="1"/>
        <v>566.52269999999999</v>
      </c>
      <c r="R16" s="45">
        <f t="shared" si="1"/>
        <v>0</v>
      </c>
      <c r="S16" s="45">
        <f t="shared" si="1"/>
        <v>5098.7042999999994</v>
      </c>
      <c r="T16" s="45">
        <f t="shared" si="1"/>
        <v>4532.1815999999999</v>
      </c>
      <c r="U16" s="45">
        <f t="shared" si="1"/>
        <v>566.52269999999999</v>
      </c>
      <c r="V16" s="45">
        <f t="shared" si="1"/>
        <v>0</v>
      </c>
      <c r="W16" s="45">
        <f t="shared" si="1"/>
        <v>0</v>
      </c>
      <c r="X16" s="45">
        <f t="shared" si="1"/>
        <v>0</v>
      </c>
      <c r="Y16" s="45">
        <f t="shared" si="1"/>
        <v>0</v>
      </c>
      <c r="Z16" s="45">
        <f t="shared" si="1"/>
        <v>3878.4</v>
      </c>
      <c r="AA16" s="45">
        <f t="shared" si="1"/>
        <v>3447.5</v>
      </c>
      <c r="AB16" s="45">
        <f t="shared" si="1"/>
        <v>430.9</v>
      </c>
      <c r="AC16" s="45">
        <f t="shared" si="1"/>
        <v>26508.75</v>
      </c>
      <c r="AD16" s="45">
        <f t="shared" si="1"/>
        <v>2650.875</v>
      </c>
      <c r="AE16" s="45">
        <f t="shared" si="1"/>
        <v>2650.875</v>
      </c>
      <c r="AF16" s="45">
        <f t="shared" si="1"/>
        <v>0</v>
      </c>
      <c r="AG16" s="45">
        <f t="shared" si="1"/>
        <v>23857.875</v>
      </c>
      <c r="AH16" s="45">
        <f t="shared" si="1"/>
        <v>22291.6816</v>
      </c>
      <c r="AI16" s="45">
        <f t="shared" si="1"/>
        <v>2786.4976999999999</v>
      </c>
      <c r="AJ16" s="45">
        <f t="shared" si="1"/>
        <v>26508.75</v>
      </c>
      <c r="AK16" s="45">
        <f t="shared" si="1"/>
        <v>2650.875</v>
      </c>
      <c r="AL16" s="45">
        <f t="shared" si="1"/>
        <v>2650.875</v>
      </c>
      <c r="AM16" s="45">
        <f t="shared" si="1"/>
        <v>0</v>
      </c>
      <c r="AN16" s="45">
        <f t="shared" si="1"/>
        <v>23857.875</v>
      </c>
      <c r="AO16" s="45">
        <f t="shared" si="1"/>
        <v>22291.6816</v>
      </c>
      <c r="AP16" s="45">
        <f>AP17+AP27</f>
        <v>2786.4976999999999</v>
      </c>
      <c r="AQ16" s="45"/>
    </row>
    <row r="17" spans="1:47" s="25" customFormat="1" ht="83.25" customHeight="1">
      <c r="A17" s="27" t="s">
        <v>44</v>
      </c>
      <c r="B17" s="257" t="s">
        <v>318</v>
      </c>
      <c r="C17" s="28"/>
      <c r="D17" s="23"/>
      <c r="E17" s="23"/>
      <c r="F17" s="23"/>
      <c r="G17" s="23"/>
      <c r="H17" s="282">
        <f t="shared" ref="H17:R17" si="2">SUM(H18:H20)</f>
        <v>5665.2269999999999</v>
      </c>
      <c r="I17" s="282">
        <f t="shared" si="2"/>
        <v>566.52269999999999</v>
      </c>
      <c r="J17" s="282">
        <f t="shared" si="2"/>
        <v>0</v>
      </c>
      <c r="K17" s="282">
        <f t="shared" si="2"/>
        <v>0</v>
      </c>
      <c r="L17" s="282">
        <f t="shared" si="2"/>
        <v>5098.7042999999994</v>
      </c>
      <c r="M17" s="282">
        <f t="shared" si="2"/>
        <v>4532.1815999999999</v>
      </c>
      <c r="N17" s="282">
        <f t="shared" si="2"/>
        <v>566.52269999999999</v>
      </c>
      <c r="O17" s="282">
        <f t="shared" si="2"/>
        <v>5665.2269999999999</v>
      </c>
      <c r="P17" s="282">
        <f t="shared" si="2"/>
        <v>566.52269999999999</v>
      </c>
      <c r="Q17" s="282">
        <f t="shared" si="2"/>
        <v>566.52269999999999</v>
      </c>
      <c r="R17" s="282">
        <f t="shared" si="2"/>
        <v>0</v>
      </c>
      <c r="S17" s="282">
        <f>SUM(S18:S20)</f>
        <v>5098.7042999999994</v>
      </c>
      <c r="T17" s="282">
        <f t="shared" ref="T17:AP17" si="3">SUM(T18:T20)</f>
        <v>4532.1815999999999</v>
      </c>
      <c r="U17" s="282">
        <f t="shared" si="3"/>
        <v>566.52269999999999</v>
      </c>
      <c r="V17" s="282">
        <f t="shared" si="3"/>
        <v>0</v>
      </c>
      <c r="W17" s="282">
        <f t="shared" si="3"/>
        <v>0</v>
      </c>
      <c r="X17" s="282">
        <f t="shared" si="3"/>
        <v>0</v>
      </c>
      <c r="Y17" s="282">
        <f t="shared" si="3"/>
        <v>0</v>
      </c>
      <c r="Z17" s="282">
        <f t="shared" si="3"/>
        <v>3878.4</v>
      </c>
      <c r="AA17" s="282">
        <f t="shared" si="3"/>
        <v>3447.5</v>
      </c>
      <c r="AB17" s="282">
        <f t="shared" si="3"/>
        <v>430.9</v>
      </c>
      <c r="AC17" s="282">
        <f t="shared" si="3"/>
        <v>0</v>
      </c>
      <c r="AD17" s="282">
        <f t="shared" si="3"/>
        <v>0</v>
      </c>
      <c r="AE17" s="282">
        <f t="shared" si="3"/>
        <v>0</v>
      </c>
      <c r="AF17" s="282">
        <f t="shared" si="3"/>
        <v>0</v>
      </c>
      <c r="AG17" s="282">
        <f t="shared" si="3"/>
        <v>0</v>
      </c>
      <c r="AH17" s="282">
        <f t="shared" si="3"/>
        <v>1084.6815999999999</v>
      </c>
      <c r="AI17" s="282">
        <f t="shared" si="3"/>
        <v>135.62269999999998</v>
      </c>
      <c r="AJ17" s="282">
        <f t="shared" si="3"/>
        <v>0</v>
      </c>
      <c r="AK17" s="282">
        <f t="shared" si="3"/>
        <v>0</v>
      </c>
      <c r="AL17" s="282">
        <f t="shared" si="3"/>
        <v>0</v>
      </c>
      <c r="AM17" s="282">
        <f t="shared" si="3"/>
        <v>0</v>
      </c>
      <c r="AN17" s="282">
        <f t="shared" si="3"/>
        <v>0</v>
      </c>
      <c r="AO17" s="282">
        <f t="shared" si="3"/>
        <v>1084.6815999999999</v>
      </c>
      <c r="AP17" s="282">
        <f t="shared" si="3"/>
        <v>135.62269999999998</v>
      </c>
      <c r="AQ17" s="24"/>
      <c r="AR17" s="203"/>
      <c r="AS17" s="203"/>
      <c r="AT17" s="203"/>
      <c r="AU17" s="203"/>
    </row>
    <row r="18" spans="1:47" ht="75.75" customHeight="1">
      <c r="A18" s="29" t="s">
        <v>44</v>
      </c>
      <c r="B18" s="220" t="s">
        <v>415</v>
      </c>
      <c r="C18" s="30">
        <v>7689716</v>
      </c>
      <c r="D18" s="33" t="s">
        <v>406</v>
      </c>
      <c r="E18" s="233" t="s">
        <v>409</v>
      </c>
      <c r="F18" s="33">
        <v>2021</v>
      </c>
      <c r="G18" s="98" t="s">
        <v>412</v>
      </c>
      <c r="H18" s="230">
        <f>I18+L18</f>
        <v>1693.6969999999999</v>
      </c>
      <c r="I18" s="231">
        <v>169.36969999999999</v>
      </c>
      <c r="J18" s="248"/>
      <c r="K18" s="248"/>
      <c r="L18" s="230">
        <f>M18+N18</f>
        <v>1524.3272999999999</v>
      </c>
      <c r="M18" s="230">
        <v>1354.9576</v>
      </c>
      <c r="N18" s="231">
        <v>169.36969999999999</v>
      </c>
      <c r="O18" s="230">
        <f>H18</f>
        <v>1693.6969999999999</v>
      </c>
      <c r="P18" s="249">
        <f>I18</f>
        <v>169.36969999999999</v>
      </c>
      <c r="Q18" s="250">
        <f>P18</f>
        <v>169.36969999999999</v>
      </c>
      <c r="R18" s="230"/>
      <c r="S18" s="230">
        <f>T18+U18</f>
        <v>1524.3272999999999</v>
      </c>
      <c r="T18" s="230">
        <f t="shared" ref="T18:U20" si="4">M18</f>
        <v>1354.9576</v>
      </c>
      <c r="U18" s="250">
        <f t="shared" si="4"/>
        <v>169.36969999999999</v>
      </c>
      <c r="V18" s="230"/>
      <c r="W18" s="230"/>
      <c r="X18" s="230"/>
      <c r="Y18" s="230"/>
      <c r="Z18" s="230">
        <f>AA18+AB18</f>
        <v>1125</v>
      </c>
      <c r="AA18" s="230">
        <v>1000</v>
      </c>
      <c r="AB18" s="250">
        <v>125</v>
      </c>
      <c r="AC18" s="230"/>
      <c r="AD18" s="230"/>
      <c r="AE18" s="230"/>
      <c r="AF18" s="230"/>
      <c r="AG18" s="230"/>
      <c r="AH18" s="250">
        <f>M18-AA18</f>
        <v>354.95759999999996</v>
      </c>
      <c r="AI18" s="250">
        <f>U18-AB18</f>
        <v>44.369699999999995</v>
      </c>
      <c r="AJ18" s="230"/>
      <c r="AK18" s="230"/>
      <c r="AL18" s="230"/>
      <c r="AM18" s="230"/>
      <c r="AN18" s="230"/>
      <c r="AO18" s="250">
        <f>AH18</f>
        <v>354.95759999999996</v>
      </c>
      <c r="AP18" s="250">
        <f>AI18</f>
        <v>44.369699999999995</v>
      </c>
      <c r="AQ18" s="230"/>
      <c r="AR18" s="204"/>
      <c r="AS18" s="204"/>
      <c r="AT18" s="204"/>
      <c r="AU18" s="204"/>
    </row>
    <row r="19" spans="1:47" ht="105" customHeight="1">
      <c r="A19" s="29" t="s">
        <v>46</v>
      </c>
      <c r="B19" s="220" t="s">
        <v>416</v>
      </c>
      <c r="C19" s="31">
        <v>7689717</v>
      </c>
      <c r="D19" s="33" t="s">
        <v>406</v>
      </c>
      <c r="E19" s="233" t="s">
        <v>409</v>
      </c>
      <c r="F19" s="33">
        <v>2021</v>
      </c>
      <c r="G19" s="98" t="s">
        <v>413</v>
      </c>
      <c r="H19" s="230">
        <f>I19+L19</f>
        <v>2371.5299999999997</v>
      </c>
      <c r="I19" s="231">
        <v>237.15299999999999</v>
      </c>
      <c r="J19" s="34"/>
      <c r="K19" s="34"/>
      <c r="L19" s="230">
        <f>M19+N19</f>
        <v>2134.377</v>
      </c>
      <c r="M19" s="230">
        <v>1897.2239999999999</v>
      </c>
      <c r="N19" s="250">
        <f>I19</f>
        <v>237.15299999999999</v>
      </c>
      <c r="O19" s="251">
        <f>H19</f>
        <v>2371.5299999999997</v>
      </c>
      <c r="P19" s="250">
        <f>Q19</f>
        <v>237.15299999999999</v>
      </c>
      <c r="Q19" s="250">
        <f>I19</f>
        <v>237.15299999999999</v>
      </c>
      <c r="R19" s="251"/>
      <c r="S19" s="251">
        <f>T19+U19</f>
        <v>2134.377</v>
      </c>
      <c r="T19" s="251">
        <f t="shared" si="4"/>
        <v>1897.2239999999999</v>
      </c>
      <c r="U19" s="250">
        <f t="shared" si="4"/>
        <v>237.15299999999999</v>
      </c>
      <c r="V19" s="251"/>
      <c r="W19" s="251"/>
      <c r="X19" s="251"/>
      <c r="Y19" s="251"/>
      <c r="Z19" s="252">
        <f>AA19+AB19</f>
        <v>1687.5</v>
      </c>
      <c r="AA19" s="251">
        <v>1500</v>
      </c>
      <c r="AB19" s="250">
        <v>187.5</v>
      </c>
      <c r="AC19" s="251"/>
      <c r="AD19" s="251"/>
      <c r="AE19" s="251"/>
      <c r="AF19" s="251"/>
      <c r="AG19" s="251"/>
      <c r="AH19" s="250">
        <f t="shared" ref="AH19:AH20" si="5">M19-AA19</f>
        <v>397.22399999999993</v>
      </c>
      <c r="AI19" s="250">
        <f t="shared" ref="AI19:AI20" si="6">U19-AB19</f>
        <v>49.652999999999992</v>
      </c>
      <c r="AJ19" s="251"/>
      <c r="AK19" s="251"/>
      <c r="AL19" s="251"/>
      <c r="AM19" s="251"/>
      <c r="AN19" s="251"/>
      <c r="AO19" s="250">
        <f t="shared" ref="AO19:AP20" si="7">AH19</f>
        <v>397.22399999999993</v>
      </c>
      <c r="AP19" s="250">
        <f t="shared" si="7"/>
        <v>49.652999999999992</v>
      </c>
      <c r="AQ19" s="251"/>
      <c r="AR19" s="204"/>
      <c r="AS19" s="204"/>
      <c r="AT19" s="204"/>
      <c r="AU19" s="204"/>
    </row>
    <row r="20" spans="1:47" ht="110.25" customHeight="1">
      <c r="A20" s="29" t="s">
        <v>84</v>
      </c>
      <c r="B20" s="220" t="s">
        <v>407</v>
      </c>
      <c r="C20" s="31">
        <v>7699690</v>
      </c>
      <c r="D20" s="33" t="s">
        <v>406</v>
      </c>
      <c r="E20" s="233" t="s">
        <v>409</v>
      </c>
      <c r="F20" s="33">
        <v>2021</v>
      </c>
      <c r="G20" s="98" t="s">
        <v>414</v>
      </c>
      <c r="H20" s="230">
        <f>I20+L20</f>
        <v>1600</v>
      </c>
      <c r="I20" s="34">
        <v>160</v>
      </c>
      <c r="J20" s="34"/>
      <c r="K20" s="34"/>
      <c r="L20" s="230">
        <f>M20+N20</f>
        <v>1440</v>
      </c>
      <c r="M20" s="34">
        <v>1280</v>
      </c>
      <c r="N20" s="250">
        <v>160</v>
      </c>
      <c r="O20" s="251">
        <f>H20</f>
        <v>1600</v>
      </c>
      <c r="P20" s="250">
        <f>Q20</f>
        <v>160</v>
      </c>
      <c r="Q20" s="250">
        <f>I20</f>
        <v>160</v>
      </c>
      <c r="R20" s="251"/>
      <c r="S20" s="251">
        <f>T20+U20</f>
        <v>1440</v>
      </c>
      <c r="T20" s="251">
        <f t="shared" si="4"/>
        <v>1280</v>
      </c>
      <c r="U20" s="250">
        <f t="shared" si="4"/>
        <v>160</v>
      </c>
      <c r="V20" s="251"/>
      <c r="W20" s="251"/>
      <c r="X20" s="251"/>
      <c r="Y20" s="251"/>
      <c r="Z20" s="252">
        <f>AA20+AB20</f>
        <v>1065.9000000000001</v>
      </c>
      <c r="AA20" s="253">
        <v>947.5</v>
      </c>
      <c r="AB20" s="250">
        <v>118.4</v>
      </c>
      <c r="AC20" s="251"/>
      <c r="AD20" s="251"/>
      <c r="AE20" s="251"/>
      <c r="AF20" s="251"/>
      <c r="AG20" s="251"/>
      <c r="AH20" s="250">
        <f t="shared" si="5"/>
        <v>332.5</v>
      </c>
      <c r="AI20" s="250">
        <f t="shared" si="6"/>
        <v>41.599999999999994</v>
      </c>
      <c r="AJ20" s="251"/>
      <c r="AK20" s="251"/>
      <c r="AL20" s="251"/>
      <c r="AM20" s="251"/>
      <c r="AN20" s="251"/>
      <c r="AO20" s="250">
        <f t="shared" si="7"/>
        <v>332.5</v>
      </c>
      <c r="AP20" s="250">
        <f t="shared" si="7"/>
        <v>41.599999999999994</v>
      </c>
      <c r="AQ20" s="251"/>
      <c r="AR20" s="254"/>
      <c r="AS20" s="254"/>
      <c r="AT20" s="254"/>
      <c r="AU20" s="254"/>
    </row>
    <row r="21" spans="1:47" s="14" customFormat="1" ht="68.25" customHeight="1">
      <c r="A21" s="27" t="s">
        <v>46</v>
      </c>
      <c r="B21" s="257" t="s">
        <v>319</v>
      </c>
      <c r="C21" s="28"/>
      <c r="D21" s="51"/>
      <c r="E21" s="51"/>
      <c r="F21" s="51"/>
      <c r="G21" s="51"/>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205"/>
      <c r="AS21" s="205"/>
      <c r="AT21" s="205"/>
      <c r="AU21" s="205"/>
    </row>
    <row r="22" spans="1:47" ht="30" hidden="1" customHeight="1">
      <c r="A22" s="29" t="s">
        <v>40</v>
      </c>
      <c r="B22" s="220" t="s">
        <v>45</v>
      </c>
      <c r="C22" s="30"/>
      <c r="D22" s="33"/>
      <c r="E22" s="33"/>
      <c r="F22" s="33"/>
      <c r="G22" s="33"/>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204"/>
      <c r="AS22" s="204"/>
      <c r="AT22" s="204"/>
      <c r="AU22" s="204"/>
    </row>
    <row r="23" spans="1:47" ht="30" hidden="1" customHeight="1">
      <c r="A23" s="29" t="s">
        <v>47</v>
      </c>
      <c r="B23" s="221" t="s">
        <v>48</v>
      </c>
      <c r="C23" s="31"/>
      <c r="D23" s="33"/>
      <c r="E23" s="33"/>
      <c r="F23" s="33"/>
      <c r="G23" s="33"/>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204"/>
      <c r="AS23" s="204"/>
      <c r="AT23" s="204"/>
      <c r="AU23" s="204"/>
    </row>
    <row r="24" spans="1:47" s="14" customFormat="1" ht="78.75" customHeight="1">
      <c r="A24" s="27" t="s">
        <v>84</v>
      </c>
      <c r="B24" s="257" t="s">
        <v>336</v>
      </c>
      <c r="C24" s="28"/>
      <c r="D24" s="51"/>
      <c r="E24" s="51"/>
      <c r="F24" s="51"/>
      <c r="G24" s="51"/>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205"/>
      <c r="AS24" s="205"/>
      <c r="AT24" s="205"/>
      <c r="AU24" s="205"/>
    </row>
    <row r="25" spans="1:47" ht="30" hidden="1" customHeight="1">
      <c r="A25" s="29" t="s">
        <v>40</v>
      </c>
      <c r="B25" s="220" t="s">
        <v>45</v>
      </c>
      <c r="C25" s="30"/>
      <c r="D25" s="33"/>
      <c r="E25" s="33"/>
      <c r="F25" s="33"/>
      <c r="G25" s="33"/>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204"/>
      <c r="AS25" s="204"/>
      <c r="AT25" s="204"/>
      <c r="AU25" s="204"/>
    </row>
    <row r="26" spans="1:47" ht="27.75" hidden="1" customHeight="1">
      <c r="A26" s="29" t="s">
        <v>47</v>
      </c>
      <c r="B26" s="221" t="s">
        <v>48</v>
      </c>
      <c r="C26" s="31"/>
      <c r="D26" s="33"/>
      <c r="E26" s="33"/>
      <c r="F26" s="33"/>
      <c r="G26" s="33"/>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204"/>
      <c r="AS26" s="204"/>
      <c r="AT26" s="204"/>
      <c r="AU26" s="204"/>
    </row>
    <row r="27" spans="1:47" s="50" customFormat="1" ht="69" customHeight="1">
      <c r="A27" s="27" t="s">
        <v>86</v>
      </c>
      <c r="B27" s="257" t="s">
        <v>337</v>
      </c>
      <c r="C27" s="28"/>
      <c r="D27" s="48"/>
      <c r="E27" s="48"/>
      <c r="F27" s="48"/>
      <c r="G27" s="48"/>
      <c r="H27" s="282">
        <f t="shared" ref="H27:AB27" si="8">SUM(H28:H30)</f>
        <v>35345</v>
      </c>
      <c r="I27" s="282">
        <f t="shared" si="8"/>
        <v>3534.5</v>
      </c>
      <c r="J27" s="282">
        <f t="shared" si="8"/>
        <v>0</v>
      </c>
      <c r="K27" s="282">
        <f t="shared" si="8"/>
        <v>0</v>
      </c>
      <c r="L27" s="282">
        <f t="shared" si="8"/>
        <v>31810.5</v>
      </c>
      <c r="M27" s="282">
        <f t="shared" si="8"/>
        <v>28276</v>
      </c>
      <c r="N27" s="282">
        <f t="shared" si="8"/>
        <v>3534.5</v>
      </c>
      <c r="O27" s="282">
        <f t="shared" si="8"/>
        <v>0</v>
      </c>
      <c r="P27" s="282">
        <f t="shared" si="8"/>
        <v>0</v>
      </c>
      <c r="Q27" s="282">
        <f t="shared" si="8"/>
        <v>0</v>
      </c>
      <c r="R27" s="282">
        <f t="shared" si="8"/>
        <v>0</v>
      </c>
      <c r="S27" s="282">
        <f t="shared" si="8"/>
        <v>0</v>
      </c>
      <c r="T27" s="282">
        <f t="shared" si="8"/>
        <v>0</v>
      </c>
      <c r="U27" s="282">
        <f t="shared" si="8"/>
        <v>0</v>
      </c>
      <c r="V27" s="282">
        <f t="shared" si="8"/>
        <v>0</v>
      </c>
      <c r="W27" s="282">
        <f t="shared" si="8"/>
        <v>0</v>
      </c>
      <c r="X27" s="282">
        <f t="shared" si="8"/>
        <v>0</v>
      </c>
      <c r="Y27" s="282">
        <f t="shared" si="8"/>
        <v>0</v>
      </c>
      <c r="Z27" s="282">
        <f t="shared" si="8"/>
        <v>0</v>
      </c>
      <c r="AA27" s="282">
        <f t="shared" si="8"/>
        <v>0</v>
      </c>
      <c r="AB27" s="282">
        <f t="shared" si="8"/>
        <v>0</v>
      </c>
      <c r="AC27" s="282">
        <f>SUM(AC28:AC30)</f>
        <v>26508.75</v>
      </c>
      <c r="AD27" s="282">
        <f t="shared" ref="AD27:AP27" si="9">SUM(AD28:AD30)</f>
        <v>2650.875</v>
      </c>
      <c r="AE27" s="282">
        <f t="shared" si="9"/>
        <v>2650.875</v>
      </c>
      <c r="AF27" s="282">
        <f t="shared" si="9"/>
        <v>0</v>
      </c>
      <c r="AG27" s="282">
        <f t="shared" si="9"/>
        <v>23857.875</v>
      </c>
      <c r="AH27" s="282">
        <f t="shared" si="9"/>
        <v>21207</v>
      </c>
      <c r="AI27" s="282">
        <f t="shared" si="9"/>
        <v>2650.875</v>
      </c>
      <c r="AJ27" s="282">
        <f t="shared" si="9"/>
        <v>26508.75</v>
      </c>
      <c r="AK27" s="282">
        <f t="shared" si="9"/>
        <v>2650.875</v>
      </c>
      <c r="AL27" s="282">
        <f t="shared" si="9"/>
        <v>2650.875</v>
      </c>
      <c r="AM27" s="282">
        <f t="shared" si="9"/>
        <v>0</v>
      </c>
      <c r="AN27" s="282">
        <f t="shared" si="9"/>
        <v>23857.875</v>
      </c>
      <c r="AO27" s="282">
        <f t="shared" si="9"/>
        <v>21207</v>
      </c>
      <c r="AP27" s="282">
        <f t="shared" si="9"/>
        <v>2650.875</v>
      </c>
      <c r="AQ27" s="49"/>
      <c r="AR27" s="206"/>
      <c r="AS27" s="206"/>
      <c r="AT27" s="206"/>
      <c r="AU27" s="206"/>
    </row>
    <row r="28" spans="1:47" s="50" customFormat="1" ht="90">
      <c r="A28" s="29" t="s">
        <v>44</v>
      </c>
      <c r="B28" s="220" t="s">
        <v>417</v>
      </c>
      <c r="C28" s="30">
        <v>7738882</v>
      </c>
      <c r="D28" s="33" t="s">
        <v>406</v>
      </c>
      <c r="E28" s="233" t="s">
        <v>409</v>
      </c>
      <c r="F28" s="33">
        <v>2021</v>
      </c>
      <c r="G28" s="98" t="s">
        <v>418</v>
      </c>
      <c r="H28" s="230">
        <f>I28+L28</f>
        <v>14945</v>
      </c>
      <c r="I28" s="252">
        <f>N28</f>
        <v>1494.5</v>
      </c>
      <c r="J28" s="34"/>
      <c r="K28" s="34"/>
      <c r="L28" s="230">
        <f>M28+N28</f>
        <v>13450.5</v>
      </c>
      <c r="M28" s="230">
        <v>11956</v>
      </c>
      <c r="N28" s="230">
        <v>1494.5</v>
      </c>
      <c r="O28" s="230"/>
      <c r="P28" s="230"/>
      <c r="Q28" s="230"/>
      <c r="R28" s="230"/>
      <c r="S28" s="230"/>
      <c r="T28" s="230"/>
      <c r="U28" s="230"/>
      <c r="V28" s="230"/>
      <c r="W28" s="230"/>
      <c r="X28" s="230"/>
      <c r="Y28" s="230"/>
      <c r="Z28" s="230"/>
      <c r="AA28" s="230"/>
      <c r="AB28" s="230"/>
      <c r="AC28" s="230">
        <f>AD28+AG28</f>
        <v>11208.75</v>
      </c>
      <c r="AD28" s="230">
        <f>AE28</f>
        <v>1120.875</v>
      </c>
      <c r="AE28" s="230">
        <f>I28*75%</f>
        <v>1120.875</v>
      </c>
      <c r="AF28" s="230"/>
      <c r="AG28" s="230">
        <f>AH28+AI28</f>
        <v>10087.875</v>
      </c>
      <c r="AH28" s="230">
        <f>M28*75%</f>
        <v>8967</v>
      </c>
      <c r="AI28" s="230">
        <f>N28*75%</f>
        <v>1120.875</v>
      </c>
      <c r="AJ28" s="230">
        <f>AK28+AN28</f>
        <v>11208.75</v>
      </c>
      <c r="AK28" s="230">
        <f>AL28</f>
        <v>1120.875</v>
      </c>
      <c r="AL28" s="230">
        <f>AE28</f>
        <v>1120.875</v>
      </c>
      <c r="AM28" s="230"/>
      <c r="AN28" s="230">
        <f>AO28+AP28</f>
        <v>10087.875</v>
      </c>
      <c r="AO28" s="230">
        <f>AH28</f>
        <v>8967</v>
      </c>
      <c r="AP28" s="230">
        <f>AL28</f>
        <v>1120.875</v>
      </c>
      <c r="AQ28" s="230"/>
      <c r="AR28" s="206"/>
      <c r="AS28" s="206"/>
      <c r="AT28" s="206"/>
      <c r="AU28" s="206"/>
    </row>
    <row r="29" spans="1:47" s="50" customFormat="1" ht="72">
      <c r="A29" s="29" t="s">
        <v>46</v>
      </c>
      <c r="B29" s="220" t="s">
        <v>408</v>
      </c>
      <c r="C29" s="30"/>
      <c r="D29" s="33" t="s">
        <v>406</v>
      </c>
      <c r="E29" s="233" t="s">
        <v>409</v>
      </c>
      <c r="F29" s="33">
        <v>2021</v>
      </c>
      <c r="G29" s="98" t="s">
        <v>419</v>
      </c>
      <c r="H29" s="230">
        <v>7400</v>
      </c>
      <c r="I29" s="230">
        <f>H29*0.1</f>
        <v>740</v>
      </c>
      <c r="J29" s="34"/>
      <c r="K29" s="34"/>
      <c r="L29" s="230">
        <f>M29+N29</f>
        <v>6660</v>
      </c>
      <c r="M29" s="230">
        <f>H29*0.8</f>
        <v>5920</v>
      </c>
      <c r="N29" s="230">
        <f>H29*0.1</f>
        <v>740</v>
      </c>
      <c r="O29" s="230"/>
      <c r="P29" s="230"/>
      <c r="Q29" s="230"/>
      <c r="R29" s="230"/>
      <c r="S29" s="230"/>
      <c r="T29" s="230"/>
      <c r="U29" s="230"/>
      <c r="V29" s="230"/>
      <c r="W29" s="230"/>
      <c r="X29" s="230"/>
      <c r="Y29" s="230"/>
      <c r="Z29" s="230"/>
      <c r="AA29" s="230"/>
      <c r="AB29" s="230"/>
      <c r="AC29" s="230">
        <f t="shared" ref="AC29:AC30" si="10">AD29+AG29</f>
        <v>5550</v>
      </c>
      <c r="AD29" s="230">
        <f t="shared" ref="AD29:AD30" si="11">AE29</f>
        <v>555</v>
      </c>
      <c r="AE29" s="230">
        <f t="shared" ref="AE29:AE30" si="12">I29*75%</f>
        <v>555</v>
      </c>
      <c r="AF29" s="230"/>
      <c r="AG29" s="230">
        <f t="shared" ref="AG29:AG30" si="13">AH29+AI29</f>
        <v>4995</v>
      </c>
      <c r="AH29" s="230">
        <f t="shared" ref="AH29:AH30" si="14">M29*75%</f>
        <v>4440</v>
      </c>
      <c r="AI29" s="230">
        <f t="shared" ref="AI29:AI30" si="15">AE29</f>
        <v>555</v>
      </c>
      <c r="AJ29" s="230">
        <f t="shared" ref="AJ29:AJ30" si="16">AK29+AN29</f>
        <v>5550</v>
      </c>
      <c r="AK29" s="230">
        <f t="shared" ref="AK29:AK30" si="17">AL29</f>
        <v>555</v>
      </c>
      <c r="AL29" s="230">
        <f t="shared" ref="AL29:AL30" si="18">AE29</f>
        <v>555</v>
      </c>
      <c r="AM29" s="230"/>
      <c r="AN29" s="230">
        <f t="shared" ref="AN29:AN30" si="19">AO29+AP29</f>
        <v>4995</v>
      </c>
      <c r="AO29" s="230">
        <f t="shared" ref="AO29:AO30" si="20">AH29</f>
        <v>4440</v>
      </c>
      <c r="AP29" s="230">
        <f t="shared" ref="AP29:AP30" si="21">AL29</f>
        <v>555</v>
      </c>
      <c r="AQ29" s="230"/>
      <c r="AR29" s="206"/>
      <c r="AS29" s="206"/>
      <c r="AT29" s="206"/>
      <c r="AU29" s="206"/>
    </row>
    <row r="30" spans="1:47" s="50" customFormat="1" ht="93.75" customHeight="1">
      <c r="A30" s="29" t="s">
        <v>84</v>
      </c>
      <c r="B30" s="221" t="s">
        <v>411</v>
      </c>
      <c r="C30" s="31"/>
      <c r="D30" s="33" t="s">
        <v>406</v>
      </c>
      <c r="E30" s="233" t="s">
        <v>409</v>
      </c>
      <c r="F30" s="33">
        <v>2021</v>
      </c>
      <c r="G30" s="98" t="s">
        <v>410</v>
      </c>
      <c r="H30" s="230">
        <v>13000</v>
      </c>
      <c r="I30" s="230">
        <f>H30*0.1</f>
        <v>1300</v>
      </c>
      <c r="J30" s="34"/>
      <c r="K30" s="34"/>
      <c r="L30" s="230">
        <f>M30+N30</f>
        <v>11700</v>
      </c>
      <c r="M30" s="230">
        <f>H30*0.8</f>
        <v>10400</v>
      </c>
      <c r="N30" s="230">
        <f>H30*0.1</f>
        <v>1300</v>
      </c>
      <c r="O30" s="230"/>
      <c r="P30" s="230"/>
      <c r="Q30" s="230"/>
      <c r="R30" s="34"/>
      <c r="S30" s="230"/>
      <c r="T30" s="230"/>
      <c r="U30" s="230"/>
      <c r="V30" s="34"/>
      <c r="W30" s="34"/>
      <c r="X30" s="34"/>
      <c r="Y30" s="34"/>
      <c r="Z30" s="34"/>
      <c r="AA30" s="34"/>
      <c r="AB30" s="34"/>
      <c r="AC30" s="230">
        <f t="shared" si="10"/>
        <v>9750</v>
      </c>
      <c r="AD30" s="230">
        <f t="shared" si="11"/>
        <v>975</v>
      </c>
      <c r="AE30" s="230">
        <f t="shared" si="12"/>
        <v>975</v>
      </c>
      <c r="AF30" s="34"/>
      <c r="AG30" s="230">
        <f t="shared" si="13"/>
        <v>8775</v>
      </c>
      <c r="AH30" s="230">
        <f t="shared" si="14"/>
        <v>7800</v>
      </c>
      <c r="AI30" s="230">
        <f t="shared" si="15"/>
        <v>975</v>
      </c>
      <c r="AJ30" s="230">
        <f t="shared" si="16"/>
        <v>9750</v>
      </c>
      <c r="AK30" s="230">
        <f t="shared" si="17"/>
        <v>975</v>
      </c>
      <c r="AL30" s="230">
        <f t="shared" si="18"/>
        <v>975</v>
      </c>
      <c r="AM30" s="34"/>
      <c r="AN30" s="230">
        <f t="shared" si="19"/>
        <v>8775</v>
      </c>
      <c r="AO30" s="230">
        <f t="shared" si="20"/>
        <v>7800</v>
      </c>
      <c r="AP30" s="230">
        <f t="shared" si="21"/>
        <v>975</v>
      </c>
      <c r="AQ30" s="34"/>
      <c r="AR30" s="206"/>
      <c r="AS30" s="206"/>
      <c r="AT30" s="206"/>
      <c r="AU30" s="206"/>
    </row>
    <row r="31" spans="1:47" ht="101.25" customHeight="1">
      <c r="A31" s="21" t="s">
        <v>89</v>
      </c>
      <c r="B31" s="255" t="s">
        <v>301</v>
      </c>
      <c r="C31" s="20"/>
      <c r="D31" s="33"/>
      <c r="E31" s="33"/>
      <c r="F31" s="33"/>
      <c r="G31" s="33"/>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row>
    <row r="32" spans="1:47" s="25" customFormat="1" ht="44.25" hidden="1" customHeight="1">
      <c r="A32" s="21" t="s">
        <v>47</v>
      </c>
      <c r="B32" s="255" t="s">
        <v>91</v>
      </c>
      <c r="C32" s="26"/>
      <c r="D32" s="23"/>
      <c r="E32" s="23"/>
      <c r="F32" s="23"/>
      <c r="G32" s="23"/>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row>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sheetData>
  <mergeCells count="77">
    <mergeCell ref="A4:AQ4"/>
    <mergeCell ref="A1:AQ1"/>
    <mergeCell ref="A3:AQ3"/>
    <mergeCell ref="A5:AQ5"/>
    <mergeCell ref="A6:A13"/>
    <mergeCell ref="B6:B13"/>
    <mergeCell ref="C6:C13"/>
    <mergeCell ref="D6:D13"/>
    <mergeCell ref="E6:E13"/>
    <mergeCell ref="A2:AQ2"/>
    <mergeCell ref="F6:F13"/>
    <mergeCell ref="G6:N6"/>
    <mergeCell ref="O6:U7"/>
    <mergeCell ref="V6:AB7"/>
    <mergeCell ref="AC6:AI7"/>
    <mergeCell ref="AD8:AI8"/>
    <mergeCell ref="I9:J10"/>
    <mergeCell ref="AQ6:AQ13"/>
    <mergeCell ref="G7:G13"/>
    <mergeCell ref="H7:N7"/>
    <mergeCell ref="H8:H13"/>
    <mergeCell ref="I8:N8"/>
    <mergeCell ref="O8:O13"/>
    <mergeCell ref="P8:U8"/>
    <mergeCell ref="V8:V13"/>
    <mergeCell ref="W8:AB8"/>
    <mergeCell ref="AC8:AC13"/>
    <mergeCell ref="AJ6:AP7"/>
    <mergeCell ref="AJ8:AJ13"/>
    <mergeCell ref="AK8:AP8"/>
    <mergeCell ref="AG9:AI9"/>
    <mergeCell ref="AK9:AM9"/>
    <mergeCell ref="AN9:AP9"/>
    <mergeCell ref="X10:Y10"/>
    <mergeCell ref="Z10:Z13"/>
    <mergeCell ref="P9:R9"/>
    <mergeCell ref="S9:U9"/>
    <mergeCell ref="W9:Y9"/>
    <mergeCell ref="Z9:AB9"/>
    <mergeCell ref="P10:P13"/>
    <mergeCell ref="Q10:R10"/>
    <mergeCell ref="S10:S13"/>
    <mergeCell ref="T10:U10"/>
    <mergeCell ref="W10:W13"/>
    <mergeCell ref="AD9:AF9"/>
    <mergeCell ref="AA10:AB10"/>
    <mergeCell ref="AK10:AK13"/>
    <mergeCell ref="AL10:AM10"/>
    <mergeCell ref="R11:R13"/>
    <mergeCell ref="L12:L13"/>
    <mergeCell ref="M12:N12"/>
    <mergeCell ref="AG10:AG13"/>
    <mergeCell ref="AH10:AI10"/>
    <mergeCell ref="K9:N10"/>
    <mergeCell ref="AD10:AD13"/>
    <mergeCell ref="AE10:AF10"/>
    <mergeCell ref="T11:T13"/>
    <mergeCell ref="AF11:AF13"/>
    <mergeCell ref="AH11:AH13"/>
    <mergeCell ref="AI11:AI13"/>
    <mergeCell ref="I11:I13"/>
    <mergeCell ref="J11:J13"/>
    <mergeCell ref="K11:K13"/>
    <mergeCell ref="L11:N11"/>
    <mergeCell ref="Q11:Q13"/>
    <mergeCell ref="AO11:AO13"/>
    <mergeCell ref="U11:U13"/>
    <mergeCell ref="X11:X13"/>
    <mergeCell ref="Y11:Y13"/>
    <mergeCell ref="AA11:AA13"/>
    <mergeCell ref="AB11:AB13"/>
    <mergeCell ref="AE11:AE13"/>
    <mergeCell ref="AM11:AM13"/>
    <mergeCell ref="AN10:AN13"/>
    <mergeCell ref="AO10:AP10"/>
    <mergeCell ref="AP11:AP13"/>
    <mergeCell ref="AL11:AL13"/>
  </mergeCells>
  <pageMargins left="0.23622047244094491" right="0.23622047244094491" top="0.51181102362204722" bottom="0.51181102362204722" header="0.31496062992125984" footer="0.31496062992125984"/>
  <pageSetup paperSize="9" scale="32"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349"/>
  <sheetViews>
    <sheetView topLeftCell="L3" workbookViewId="0">
      <selection activeCell="O8" sqref="O8:O9"/>
    </sheetView>
  </sheetViews>
  <sheetFormatPr defaultRowHeight="18"/>
  <cols>
    <col min="1" max="1" width="5.1796875" style="39" customWidth="1"/>
    <col min="2" max="2" width="32.453125" style="40" customWidth="1"/>
    <col min="3" max="3" width="13.453125" style="40" bestFit="1" customWidth="1"/>
    <col min="4" max="4" width="12.453125" style="40" customWidth="1"/>
    <col min="5" max="5" width="15.26953125" style="43" customWidth="1"/>
    <col min="6" max="6" width="10.26953125" style="3" customWidth="1"/>
    <col min="7" max="7" width="10.7265625" style="3" customWidth="1"/>
    <col min="8" max="8" width="11" style="3" customWidth="1"/>
    <col min="9" max="9" width="10.1796875" style="3" customWidth="1"/>
    <col min="10" max="10" width="11" style="3" customWidth="1"/>
    <col min="11" max="11" width="8.81640625" style="3" customWidth="1"/>
    <col min="12" max="12" width="15.7265625" style="3" customWidth="1"/>
    <col min="13" max="13" width="15.453125" style="3" customWidth="1"/>
    <col min="14" max="14" width="14.7265625" style="3" customWidth="1"/>
    <col min="15" max="15" width="15.26953125" style="3" customWidth="1"/>
    <col min="16" max="16" width="11" style="3" customWidth="1"/>
    <col min="17" max="17" width="14.54296875" style="3" customWidth="1"/>
    <col min="18" max="18" width="14.1796875" style="3" customWidth="1"/>
    <col min="19" max="19" width="13.453125" style="3" customWidth="1"/>
    <col min="20" max="20" width="10.1796875" style="3" customWidth="1"/>
    <col min="21" max="21" width="14.453125" style="3" customWidth="1"/>
    <col min="22" max="22" width="7" style="3" customWidth="1"/>
    <col min="23" max="23" width="9.453125" style="3" hidden="1" customWidth="1"/>
    <col min="24" max="24" width="10.453125" style="3" hidden="1" customWidth="1"/>
    <col min="25" max="25" width="9.7265625" style="3" hidden="1" customWidth="1"/>
    <col min="26" max="26" width="9.1796875" style="13"/>
    <col min="27" max="27" width="14.81640625" style="13" customWidth="1"/>
    <col min="28" max="253" width="9.1796875" style="13"/>
    <col min="254" max="254" width="5.1796875" style="13" customWidth="1"/>
    <col min="255" max="255" width="32.453125" style="13" customWidth="1"/>
    <col min="256" max="258" width="10.26953125" style="13" customWidth="1"/>
    <col min="259" max="260" width="12.453125" style="13" customWidth="1"/>
    <col min="261" max="261" width="11.26953125" style="13" customWidth="1"/>
    <col min="262" max="262" width="12.453125" style="13" customWidth="1"/>
    <col min="263" max="263" width="11.26953125" style="13" customWidth="1"/>
    <col min="264" max="264" width="12.453125" style="13" customWidth="1"/>
    <col min="265" max="265" width="11.26953125" style="13" customWidth="1"/>
    <col min="266" max="266" width="12.453125" style="13" customWidth="1"/>
    <col min="267" max="267" width="11.26953125" style="13" customWidth="1"/>
    <col min="268" max="268" width="12.453125" style="13" customWidth="1"/>
    <col min="269" max="269" width="11.26953125" style="13" customWidth="1"/>
    <col min="270" max="270" width="14.1796875" style="13" customWidth="1"/>
    <col min="271" max="271" width="10.26953125" style="13" customWidth="1"/>
    <col min="272" max="272" width="17.1796875" style="13" customWidth="1"/>
    <col min="273" max="273" width="12" style="13" customWidth="1"/>
    <col min="274" max="274" width="14.1796875" style="13" customWidth="1"/>
    <col min="275" max="275" width="10.26953125" style="13" customWidth="1"/>
    <col min="276" max="276" width="17.1796875" style="13" customWidth="1"/>
    <col min="277" max="277" width="12" style="13" customWidth="1"/>
    <col min="278" max="278" width="10.7265625" style="13" customWidth="1"/>
    <col min="279" max="281" width="0" style="13" hidden="1" customWidth="1"/>
    <col min="282" max="509" width="9.1796875" style="13"/>
    <col min="510" max="510" width="5.1796875" style="13" customWidth="1"/>
    <col min="511" max="511" width="32.453125" style="13" customWidth="1"/>
    <col min="512" max="514" width="10.26953125" style="13" customWidth="1"/>
    <col min="515" max="516" width="12.453125" style="13" customWidth="1"/>
    <col min="517" max="517" width="11.26953125" style="13" customWidth="1"/>
    <col min="518" max="518" width="12.453125" style="13" customWidth="1"/>
    <col min="519" max="519" width="11.26953125" style="13" customWidth="1"/>
    <col min="520" max="520" width="12.453125" style="13" customWidth="1"/>
    <col min="521" max="521" width="11.26953125" style="13" customWidth="1"/>
    <col min="522" max="522" width="12.453125" style="13" customWidth="1"/>
    <col min="523" max="523" width="11.26953125" style="13" customWidth="1"/>
    <col min="524" max="524" width="12.453125" style="13" customWidth="1"/>
    <col min="525" max="525" width="11.26953125" style="13" customWidth="1"/>
    <col min="526" max="526" width="14.1796875" style="13" customWidth="1"/>
    <col min="527" max="527" width="10.26953125" style="13" customWidth="1"/>
    <col min="528" max="528" width="17.1796875" style="13" customWidth="1"/>
    <col min="529" max="529" width="12" style="13" customWidth="1"/>
    <col min="530" max="530" width="14.1796875" style="13" customWidth="1"/>
    <col min="531" max="531" width="10.26953125" style="13" customWidth="1"/>
    <col min="532" max="532" width="17.1796875" style="13" customWidth="1"/>
    <col min="533" max="533" width="12" style="13" customWidth="1"/>
    <col min="534" max="534" width="10.7265625" style="13" customWidth="1"/>
    <col min="535" max="537" width="0" style="13" hidden="1" customWidth="1"/>
    <col min="538" max="765" width="9.1796875" style="13"/>
    <col min="766" max="766" width="5.1796875" style="13" customWidth="1"/>
    <col min="767" max="767" width="32.453125" style="13" customWidth="1"/>
    <col min="768" max="770" width="10.26953125" style="13" customWidth="1"/>
    <col min="771" max="772" width="12.453125" style="13" customWidth="1"/>
    <col min="773" max="773" width="11.26953125" style="13" customWidth="1"/>
    <col min="774" max="774" width="12.453125" style="13" customWidth="1"/>
    <col min="775" max="775" width="11.26953125" style="13" customWidth="1"/>
    <col min="776" max="776" width="12.453125" style="13" customWidth="1"/>
    <col min="777" max="777" width="11.26953125" style="13" customWidth="1"/>
    <col min="778" max="778" width="12.453125" style="13" customWidth="1"/>
    <col min="779" max="779" width="11.26953125" style="13" customWidth="1"/>
    <col min="780" max="780" width="12.453125" style="13" customWidth="1"/>
    <col min="781" max="781" width="11.26953125" style="13" customWidth="1"/>
    <col min="782" max="782" width="14.1796875" style="13" customWidth="1"/>
    <col min="783" max="783" width="10.26953125" style="13" customWidth="1"/>
    <col min="784" max="784" width="17.1796875" style="13" customWidth="1"/>
    <col min="785" max="785" width="12" style="13" customWidth="1"/>
    <col min="786" max="786" width="14.1796875" style="13" customWidth="1"/>
    <col min="787" max="787" width="10.26953125" style="13" customWidth="1"/>
    <col min="788" max="788" width="17.1796875" style="13" customWidth="1"/>
    <col min="789" max="789" width="12" style="13" customWidth="1"/>
    <col min="790" max="790" width="10.7265625" style="13" customWidth="1"/>
    <col min="791" max="793" width="0" style="13" hidden="1" customWidth="1"/>
    <col min="794" max="1021" width="9.1796875" style="13"/>
    <col min="1022" max="1022" width="5.1796875" style="13" customWidth="1"/>
    <col min="1023" max="1023" width="32.453125" style="13" customWidth="1"/>
    <col min="1024" max="1026" width="10.26953125" style="13" customWidth="1"/>
    <col min="1027" max="1028" width="12.453125" style="13" customWidth="1"/>
    <col min="1029" max="1029" width="11.26953125" style="13" customWidth="1"/>
    <col min="1030" max="1030" width="12.453125" style="13" customWidth="1"/>
    <col min="1031" max="1031" width="11.26953125" style="13" customWidth="1"/>
    <col min="1032" max="1032" width="12.453125" style="13" customWidth="1"/>
    <col min="1033" max="1033" width="11.26953125" style="13" customWidth="1"/>
    <col min="1034" max="1034" width="12.453125" style="13" customWidth="1"/>
    <col min="1035" max="1035" width="11.26953125" style="13" customWidth="1"/>
    <col min="1036" max="1036" width="12.453125" style="13" customWidth="1"/>
    <col min="1037" max="1037" width="11.26953125" style="13" customWidth="1"/>
    <col min="1038" max="1038" width="14.1796875" style="13" customWidth="1"/>
    <col min="1039" max="1039" width="10.26953125" style="13" customWidth="1"/>
    <col min="1040" max="1040" width="17.1796875" style="13" customWidth="1"/>
    <col min="1041" max="1041" width="12" style="13" customWidth="1"/>
    <col min="1042" max="1042" width="14.1796875" style="13" customWidth="1"/>
    <col min="1043" max="1043" width="10.26953125" style="13" customWidth="1"/>
    <col min="1044" max="1044" width="17.1796875" style="13" customWidth="1"/>
    <col min="1045" max="1045" width="12" style="13" customWidth="1"/>
    <col min="1046" max="1046" width="10.7265625" style="13" customWidth="1"/>
    <col min="1047" max="1049" width="0" style="13" hidden="1" customWidth="1"/>
    <col min="1050" max="1277" width="9.1796875" style="13"/>
    <col min="1278" max="1278" width="5.1796875" style="13" customWidth="1"/>
    <col min="1279" max="1279" width="32.453125" style="13" customWidth="1"/>
    <col min="1280" max="1282" width="10.26953125" style="13" customWidth="1"/>
    <col min="1283" max="1284" width="12.453125" style="13" customWidth="1"/>
    <col min="1285" max="1285" width="11.26953125" style="13" customWidth="1"/>
    <col min="1286" max="1286" width="12.453125" style="13" customWidth="1"/>
    <col min="1287" max="1287" width="11.26953125" style="13" customWidth="1"/>
    <col min="1288" max="1288" width="12.453125" style="13" customWidth="1"/>
    <col min="1289" max="1289" width="11.26953125" style="13" customWidth="1"/>
    <col min="1290" max="1290" width="12.453125" style="13" customWidth="1"/>
    <col min="1291" max="1291" width="11.26953125" style="13" customWidth="1"/>
    <col min="1292" max="1292" width="12.453125" style="13" customWidth="1"/>
    <col min="1293" max="1293" width="11.26953125" style="13" customWidth="1"/>
    <col min="1294" max="1294" width="14.1796875" style="13" customWidth="1"/>
    <col min="1295" max="1295" width="10.26953125" style="13" customWidth="1"/>
    <col min="1296" max="1296" width="17.1796875" style="13" customWidth="1"/>
    <col min="1297" max="1297" width="12" style="13" customWidth="1"/>
    <col min="1298" max="1298" width="14.1796875" style="13" customWidth="1"/>
    <col min="1299" max="1299" width="10.26953125" style="13" customWidth="1"/>
    <col min="1300" max="1300" width="17.1796875" style="13" customWidth="1"/>
    <col min="1301" max="1301" width="12" style="13" customWidth="1"/>
    <col min="1302" max="1302" width="10.7265625" style="13" customWidth="1"/>
    <col min="1303" max="1305" width="0" style="13" hidden="1" customWidth="1"/>
    <col min="1306" max="1533" width="9.1796875" style="13"/>
    <col min="1534" max="1534" width="5.1796875" style="13" customWidth="1"/>
    <col min="1535" max="1535" width="32.453125" style="13" customWidth="1"/>
    <col min="1536" max="1538" width="10.26953125" style="13" customWidth="1"/>
    <col min="1539" max="1540" width="12.453125" style="13" customWidth="1"/>
    <col min="1541" max="1541" width="11.26953125" style="13" customWidth="1"/>
    <col min="1542" max="1542" width="12.453125" style="13" customWidth="1"/>
    <col min="1543" max="1543" width="11.26953125" style="13" customWidth="1"/>
    <col min="1544" max="1544" width="12.453125" style="13" customWidth="1"/>
    <col min="1545" max="1545" width="11.26953125" style="13" customWidth="1"/>
    <col min="1546" max="1546" width="12.453125" style="13" customWidth="1"/>
    <col min="1547" max="1547" width="11.26953125" style="13" customWidth="1"/>
    <col min="1548" max="1548" width="12.453125" style="13" customWidth="1"/>
    <col min="1549" max="1549" width="11.26953125" style="13" customWidth="1"/>
    <col min="1550" max="1550" width="14.1796875" style="13" customWidth="1"/>
    <col min="1551" max="1551" width="10.26953125" style="13" customWidth="1"/>
    <col min="1552" max="1552" width="17.1796875" style="13" customWidth="1"/>
    <col min="1553" max="1553" width="12" style="13" customWidth="1"/>
    <col min="1554" max="1554" width="14.1796875" style="13" customWidth="1"/>
    <col min="1555" max="1555" width="10.26953125" style="13" customWidth="1"/>
    <col min="1556" max="1556" width="17.1796875" style="13" customWidth="1"/>
    <col min="1557" max="1557" width="12" style="13" customWidth="1"/>
    <col min="1558" max="1558" width="10.7265625" style="13" customWidth="1"/>
    <col min="1559" max="1561" width="0" style="13" hidden="1" customWidth="1"/>
    <col min="1562" max="1789" width="9.1796875" style="13"/>
    <col min="1790" max="1790" width="5.1796875" style="13" customWidth="1"/>
    <col min="1791" max="1791" width="32.453125" style="13" customWidth="1"/>
    <col min="1792" max="1794" width="10.26953125" style="13" customWidth="1"/>
    <col min="1795" max="1796" width="12.453125" style="13" customWidth="1"/>
    <col min="1797" max="1797" width="11.26953125" style="13" customWidth="1"/>
    <col min="1798" max="1798" width="12.453125" style="13" customWidth="1"/>
    <col min="1799" max="1799" width="11.26953125" style="13" customWidth="1"/>
    <col min="1800" max="1800" width="12.453125" style="13" customWidth="1"/>
    <col min="1801" max="1801" width="11.26953125" style="13" customWidth="1"/>
    <col min="1802" max="1802" width="12.453125" style="13" customWidth="1"/>
    <col min="1803" max="1803" width="11.26953125" style="13" customWidth="1"/>
    <col min="1804" max="1804" width="12.453125" style="13" customWidth="1"/>
    <col min="1805" max="1805" width="11.26953125" style="13" customWidth="1"/>
    <col min="1806" max="1806" width="14.1796875" style="13" customWidth="1"/>
    <col min="1807" max="1807" width="10.26953125" style="13" customWidth="1"/>
    <col min="1808" max="1808" width="17.1796875" style="13" customWidth="1"/>
    <col min="1809" max="1809" width="12" style="13" customWidth="1"/>
    <col min="1810" max="1810" width="14.1796875" style="13" customWidth="1"/>
    <col min="1811" max="1811" width="10.26953125" style="13" customWidth="1"/>
    <col min="1812" max="1812" width="17.1796875" style="13" customWidth="1"/>
    <col min="1813" max="1813" width="12" style="13" customWidth="1"/>
    <col min="1814" max="1814" width="10.7265625" style="13" customWidth="1"/>
    <col min="1815" max="1817" width="0" style="13" hidden="1" customWidth="1"/>
    <col min="1818" max="2045" width="9.1796875" style="13"/>
    <col min="2046" max="2046" width="5.1796875" style="13" customWidth="1"/>
    <col min="2047" max="2047" width="32.453125" style="13" customWidth="1"/>
    <col min="2048" max="2050" width="10.26953125" style="13" customWidth="1"/>
    <col min="2051" max="2052" width="12.453125" style="13" customWidth="1"/>
    <col min="2053" max="2053" width="11.26953125" style="13" customWidth="1"/>
    <col min="2054" max="2054" width="12.453125" style="13" customWidth="1"/>
    <col min="2055" max="2055" width="11.26953125" style="13" customWidth="1"/>
    <col min="2056" max="2056" width="12.453125" style="13" customWidth="1"/>
    <col min="2057" max="2057" width="11.26953125" style="13" customWidth="1"/>
    <col min="2058" max="2058" width="12.453125" style="13" customWidth="1"/>
    <col min="2059" max="2059" width="11.26953125" style="13" customWidth="1"/>
    <col min="2060" max="2060" width="12.453125" style="13" customWidth="1"/>
    <col min="2061" max="2061" width="11.26953125" style="13" customWidth="1"/>
    <col min="2062" max="2062" width="14.1796875" style="13" customWidth="1"/>
    <col min="2063" max="2063" width="10.26953125" style="13" customWidth="1"/>
    <col min="2064" max="2064" width="17.1796875" style="13" customWidth="1"/>
    <col min="2065" max="2065" width="12" style="13" customWidth="1"/>
    <col min="2066" max="2066" width="14.1796875" style="13" customWidth="1"/>
    <col min="2067" max="2067" width="10.26953125" style="13" customWidth="1"/>
    <col min="2068" max="2068" width="17.1796875" style="13" customWidth="1"/>
    <col min="2069" max="2069" width="12" style="13" customWidth="1"/>
    <col min="2070" max="2070" width="10.7265625" style="13" customWidth="1"/>
    <col min="2071" max="2073" width="0" style="13" hidden="1" customWidth="1"/>
    <col min="2074" max="2301" width="9.1796875" style="13"/>
    <col min="2302" max="2302" width="5.1796875" style="13" customWidth="1"/>
    <col min="2303" max="2303" width="32.453125" style="13" customWidth="1"/>
    <col min="2304" max="2306" width="10.26953125" style="13" customWidth="1"/>
    <col min="2307" max="2308" width="12.453125" style="13" customWidth="1"/>
    <col min="2309" max="2309" width="11.26953125" style="13" customWidth="1"/>
    <col min="2310" max="2310" width="12.453125" style="13" customWidth="1"/>
    <col min="2311" max="2311" width="11.26953125" style="13" customWidth="1"/>
    <col min="2312" max="2312" width="12.453125" style="13" customWidth="1"/>
    <col min="2313" max="2313" width="11.26953125" style="13" customWidth="1"/>
    <col min="2314" max="2314" width="12.453125" style="13" customWidth="1"/>
    <col min="2315" max="2315" width="11.26953125" style="13" customWidth="1"/>
    <col min="2316" max="2316" width="12.453125" style="13" customWidth="1"/>
    <col min="2317" max="2317" width="11.26953125" style="13" customWidth="1"/>
    <col min="2318" max="2318" width="14.1796875" style="13" customWidth="1"/>
    <col min="2319" max="2319" width="10.26953125" style="13" customWidth="1"/>
    <col min="2320" max="2320" width="17.1796875" style="13" customWidth="1"/>
    <col min="2321" max="2321" width="12" style="13" customWidth="1"/>
    <col min="2322" max="2322" width="14.1796875" style="13" customWidth="1"/>
    <col min="2323" max="2323" width="10.26953125" style="13" customWidth="1"/>
    <col min="2324" max="2324" width="17.1796875" style="13" customWidth="1"/>
    <col min="2325" max="2325" width="12" style="13" customWidth="1"/>
    <col min="2326" max="2326" width="10.7265625" style="13" customWidth="1"/>
    <col min="2327" max="2329" width="0" style="13" hidden="1" customWidth="1"/>
    <col min="2330" max="2557" width="9.1796875" style="13"/>
    <col min="2558" max="2558" width="5.1796875" style="13" customWidth="1"/>
    <col min="2559" max="2559" width="32.453125" style="13" customWidth="1"/>
    <col min="2560" max="2562" width="10.26953125" style="13" customWidth="1"/>
    <col min="2563" max="2564" width="12.453125" style="13" customWidth="1"/>
    <col min="2565" max="2565" width="11.26953125" style="13" customWidth="1"/>
    <col min="2566" max="2566" width="12.453125" style="13" customWidth="1"/>
    <col min="2567" max="2567" width="11.26953125" style="13" customWidth="1"/>
    <col min="2568" max="2568" width="12.453125" style="13" customWidth="1"/>
    <col min="2569" max="2569" width="11.26953125" style="13" customWidth="1"/>
    <col min="2570" max="2570" width="12.453125" style="13" customWidth="1"/>
    <col min="2571" max="2571" width="11.26953125" style="13" customWidth="1"/>
    <col min="2572" max="2572" width="12.453125" style="13" customWidth="1"/>
    <col min="2573" max="2573" width="11.26953125" style="13" customWidth="1"/>
    <col min="2574" max="2574" width="14.1796875" style="13" customWidth="1"/>
    <col min="2575" max="2575" width="10.26953125" style="13" customWidth="1"/>
    <col min="2576" max="2576" width="17.1796875" style="13" customWidth="1"/>
    <col min="2577" max="2577" width="12" style="13" customWidth="1"/>
    <col min="2578" max="2578" width="14.1796875" style="13" customWidth="1"/>
    <col min="2579" max="2579" width="10.26953125" style="13" customWidth="1"/>
    <col min="2580" max="2580" width="17.1796875" style="13" customWidth="1"/>
    <col min="2581" max="2581" width="12" style="13" customWidth="1"/>
    <col min="2582" max="2582" width="10.7265625" style="13" customWidth="1"/>
    <col min="2583" max="2585" width="0" style="13" hidden="1" customWidth="1"/>
    <col min="2586" max="2813" width="9.1796875" style="13"/>
    <col min="2814" max="2814" width="5.1796875" style="13" customWidth="1"/>
    <col min="2815" max="2815" width="32.453125" style="13" customWidth="1"/>
    <col min="2816" max="2818" width="10.26953125" style="13" customWidth="1"/>
    <col min="2819" max="2820" width="12.453125" style="13" customWidth="1"/>
    <col min="2821" max="2821" width="11.26953125" style="13" customWidth="1"/>
    <col min="2822" max="2822" width="12.453125" style="13" customWidth="1"/>
    <col min="2823" max="2823" width="11.26953125" style="13" customWidth="1"/>
    <col min="2824" max="2824" width="12.453125" style="13" customWidth="1"/>
    <col min="2825" max="2825" width="11.26953125" style="13" customWidth="1"/>
    <col min="2826" max="2826" width="12.453125" style="13" customWidth="1"/>
    <col min="2827" max="2827" width="11.26953125" style="13" customWidth="1"/>
    <col min="2828" max="2828" width="12.453125" style="13" customWidth="1"/>
    <col min="2829" max="2829" width="11.26953125" style="13" customWidth="1"/>
    <col min="2830" max="2830" width="14.1796875" style="13" customWidth="1"/>
    <col min="2831" max="2831" width="10.26953125" style="13" customWidth="1"/>
    <col min="2832" max="2832" width="17.1796875" style="13" customWidth="1"/>
    <col min="2833" max="2833" width="12" style="13" customWidth="1"/>
    <col min="2834" max="2834" width="14.1796875" style="13" customWidth="1"/>
    <col min="2835" max="2835" width="10.26953125" style="13" customWidth="1"/>
    <col min="2836" max="2836" width="17.1796875" style="13" customWidth="1"/>
    <col min="2837" max="2837" width="12" style="13" customWidth="1"/>
    <col min="2838" max="2838" width="10.7265625" style="13" customWidth="1"/>
    <col min="2839" max="2841" width="0" style="13" hidden="1" customWidth="1"/>
    <col min="2842" max="3069" width="9.1796875" style="13"/>
    <col min="3070" max="3070" width="5.1796875" style="13" customWidth="1"/>
    <col min="3071" max="3071" width="32.453125" style="13" customWidth="1"/>
    <col min="3072" max="3074" width="10.26953125" style="13" customWidth="1"/>
    <col min="3075" max="3076" width="12.453125" style="13" customWidth="1"/>
    <col min="3077" max="3077" width="11.26953125" style="13" customWidth="1"/>
    <col min="3078" max="3078" width="12.453125" style="13" customWidth="1"/>
    <col min="3079" max="3079" width="11.26953125" style="13" customWidth="1"/>
    <col min="3080" max="3080" width="12.453125" style="13" customWidth="1"/>
    <col min="3081" max="3081" width="11.26953125" style="13" customWidth="1"/>
    <col min="3082" max="3082" width="12.453125" style="13" customWidth="1"/>
    <col min="3083" max="3083" width="11.26953125" style="13" customWidth="1"/>
    <col min="3084" max="3084" width="12.453125" style="13" customWidth="1"/>
    <col min="3085" max="3085" width="11.26953125" style="13" customWidth="1"/>
    <col min="3086" max="3086" width="14.1796875" style="13" customWidth="1"/>
    <col min="3087" max="3087" width="10.26953125" style="13" customWidth="1"/>
    <col min="3088" max="3088" width="17.1796875" style="13" customWidth="1"/>
    <col min="3089" max="3089" width="12" style="13" customWidth="1"/>
    <col min="3090" max="3090" width="14.1796875" style="13" customWidth="1"/>
    <col min="3091" max="3091" width="10.26953125" style="13" customWidth="1"/>
    <col min="3092" max="3092" width="17.1796875" style="13" customWidth="1"/>
    <col min="3093" max="3093" width="12" style="13" customWidth="1"/>
    <col min="3094" max="3094" width="10.7265625" style="13" customWidth="1"/>
    <col min="3095" max="3097" width="0" style="13" hidden="1" customWidth="1"/>
    <col min="3098" max="3325" width="9.1796875" style="13"/>
    <col min="3326" max="3326" width="5.1796875" style="13" customWidth="1"/>
    <col min="3327" max="3327" width="32.453125" style="13" customWidth="1"/>
    <col min="3328" max="3330" width="10.26953125" style="13" customWidth="1"/>
    <col min="3331" max="3332" width="12.453125" style="13" customWidth="1"/>
    <col min="3333" max="3333" width="11.26953125" style="13" customWidth="1"/>
    <col min="3334" max="3334" width="12.453125" style="13" customWidth="1"/>
    <col min="3335" max="3335" width="11.26953125" style="13" customWidth="1"/>
    <col min="3336" max="3336" width="12.453125" style="13" customWidth="1"/>
    <col min="3337" max="3337" width="11.26953125" style="13" customWidth="1"/>
    <col min="3338" max="3338" width="12.453125" style="13" customWidth="1"/>
    <col min="3339" max="3339" width="11.26953125" style="13" customWidth="1"/>
    <col min="3340" max="3340" width="12.453125" style="13" customWidth="1"/>
    <col min="3341" max="3341" width="11.26953125" style="13" customWidth="1"/>
    <col min="3342" max="3342" width="14.1796875" style="13" customWidth="1"/>
    <col min="3343" max="3343" width="10.26953125" style="13" customWidth="1"/>
    <col min="3344" max="3344" width="17.1796875" style="13" customWidth="1"/>
    <col min="3345" max="3345" width="12" style="13" customWidth="1"/>
    <col min="3346" max="3346" width="14.1796875" style="13" customWidth="1"/>
    <col min="3347" max="3347" width="10.26953125" style="13" customWidth="1"/>
    <col min="3348" max="3348" width="17.1796875" style="13" customWidth="1"/>
    <col min="3349" max="3349" width="12" style="13" customWidth="1"/>
    <col min="3350" max="3350" width="10.7265625" style="13" customWidth="1"/>
    <col min="3351" max="3353" width="0" style="13" hidden="1" customWidth="1"/>
    <col min="3354" max="3581" width="9.1796875" style="13"/>
    <col min="3582" max="3582" width="5.1796875" style="13" customWidth="1"/>
    <col min="3583" max="3583" width="32.453125" style="13" customWidth="1"/>
    <col min="3584" max="3586" width="10.26953125" style="13" customWidth="1"/>
    <col min="3587" max="3588" width="12.453125" style="13" customWidth="1"/>
    <col min="3589" max="3589" width="11.26953125" style="13" customWidth="1"/>
    <col min="3590" max="3590" width="12.453125" style="13" customWidth="1"/>
    <col min="3591" max="3591" width="11.26953125" style="13" customWidth="1"/>
    <col min="3592" max="3592" width="12.453125" style="13" customWidth="1"/>
    <col min="3593" max="3593" width="11.26953125" style="13" customWidth="1"/>
    <col min="3594" max="3594" width="12.453125" style="13" customWidth="1"/>
    <col min="3595" max="3595" width="11.26953125" style="13" customWidth="1"/>
    <col min="3596" max="3596" width="12.453125" style="13" customWidth="1"/>
    <col min="3597" max="3597" width="11.26953125" style="13" customWidth="1"/>
    <col min="3598" max="3598" width="14.1796875" style="13" customWidth="1"/>
    <col min="3599" max="3599" width="10.26953125" style="13" customWidth="1"/>
    <col min="3600" max="3600" width="17.1796875" style="13" customWidth="1"/>
    <col min="3601" max="3601" width="12" style="13" customWidth="1"/>
    <col min="3602" max="3602" width="14.1796875" style="13" customWidth="1"/>
    <col min="3603" max="3603" width="10.26953125" style="13" customWidth="1"/>
    <col min="3604" max="3604" width="17.1796875" style="13" customWidth="1"/>
    <col min="3605" max="3605" width="12" style="13" customWidth="1"/>
    <col min="3606" max="3606" width="10.7265625" style="13" customWidth="1"/>
    <col min="3607" max="3609" width="0" style="13" hidden="1" customWidth="1"/>
    <col min="3610" max="3837" width="9.1796875" style="13"/>
    <col min="3838" max="3838" width="5.1796875" style="13" customWidth="1"/>
    <col min="3839" max="3839" width="32.453125" style="13" customWidth="1"/>
    <col min="3840" max="3842" width="10.26953125" style="13" customWidth="1"/>
    <col min="3843" max="3844" width="12.453125" style="13" customWidth="1"/>
    <col min="3845" max="3845" width="11.26953125" style="13" customWidth="1"/>
    <col min="3846" max="3846" width="12.453125" style="13" customWidth="1"/>
    <col min="3847" max="3847" width="11.26953125" style="13" customWidth="1"/>
    <col min="3848" max="3848" width="12.453125" style="13" customWidth="1"/>
    <col min="3849" max="3849" width="11.26953125" style="13" customWidth="1"/>
    <col min="3850" max="3850" width="12.453125" style="13" customWidth="1"/>
    <col min="3851" max="3851" width="11.26953125" style="13" customWidth="1"/>
    <col min="3852" max="3852" width="12.453125" style="13" customWidth="1"/>
    <col min="3853" max="3853" width="11.26953125" style="13" customWidth="1"/>
    <col min="3854" max="3854" width="14.1796875" style="13" customWidth="1"/>
    <col min="3855" max="3855" width="10.26953125" style="13" customWidth="1"/>
    <col min="3856" max="3856" width="17.1796875" style="13" customWidth="1"/>
    <col min="3857" max="3857" width="12" style="13" customWidth="1"/>
    <col min="3858" max="3858" width="14.1796875" style="13" customWidth="1"/>
    <col min="3859" max="3859" width="10.26953125" style="13" customWidth="1"/>
    <col min="3860" max="3860" width="17.1796875" style="13" customWidth="1"/>
    <col min="3861" max="3861" width="12" style="13" customWidth="1"/>
    <col min="3862" max="3862" width="10.7265625" style="13" customWidth="1"/>
    <col min="3863" max="3865" width="0" style="13" hidden="1" customWidth="1"/>
    <col min="3866" max="4093" width="9.1796875" style="13"/>
    <col min="4094" max="4094" width="5.1796875" style="13" customWidth="1"/>
    <col min="4095" max="4095" width="32.453125" style="13" customWidth="1"/>
    <col min="4096" max="4098" width="10.26953125" style="13" customWidth="1"/>
    <col min="4099" max="4100" width="12.453125" style="13" customWidth="1"/>
    <col min="4101" max="4101" width="11.26953125" style="13" customWidth="1"/>
    <col min="4102" max="4102" width="12.453125" style="13" customWidth="1"/>
    <col min="4103" max="4103" width="11.26953125" style="13" customWidth="1"/>
    <col min="4104" max="4104" width="12.453125" style="13" customWidth="1"/>
    <col min="4105" max="4105" width="11.26953125" style="13" customWidth="1"/>
    <col min="4106" max="4106" width="12.453125" style="13" customWidth="1"/>
    <col min="4107" max="4107" width="11.26953125" style="13" customWidth="1"/>
    <col min="4108" max="4108" width="12.453125" style="13" customWidth="1"/>
    <col min="4109" max="4109" width="11.26953125" style="13" customWidth="1"/>
    <col min="4110" max="4110" width="14.1796875" style="13" customWidth="1"/>
    <col min="4111" max="4111" width="10.26953125" style="13" customWidth="1"/>
    <col min="4112" max="4112" width="17.1796875" style="13" customWidth="1"/>
    <col min="4113" max="4113" width="12" style="13" customWidth="1"/>
    <col min="4114" max="4114" width="14.1796875" style="13" customWidth="1"/>
    <col min="4115" max="4115" width="10.26953125" style="13" customWidth="1"/>
    <col min="4116" max="4116" width="17.1796875" style="13" customWidth="1"/>
    <col min="4117" max="4117" width="12" style="13" customWidth="1"/>
    <col min="4118" max="4118" width="10.7265625" style="13" customWidth="1"/>
    <col min="4119" max="4121" width="0" style="13" hidden="1" customWidth="1"/>
    <col min="4122" max="4349" width="9.1796875" style="13"/>
    <col min="4350" max="4350" width="5.1796875" style="13" customWidth="1"/>
    <col min="4351" max="4351" width="32.453125" style="13" customWidth="1"/>
    <col min="4352" max="4354" width="10.26953125" style="13" customWidth="1"/>
    <col min="4355" max="4356" width="12.453125" style="13" customWidth="1"/>
    <col min="4357" max="4357" width="11.26953125" style="13" customWidth="1"/>
    <col min="4358" max="4358" width="12.453125" style="13" customWidth="1"/>
    <col min="4359" max="4359" width="11.26953125" style="13" customWidth="1"/>
    <col min="4360" max="4360" width="12.453125" style="13" customWidth="1"/>
    <col min="4361" max="4361" width="11.26953125" style="13" customWidth="1"/>
    <col min="4362" max="4362" width="12.453125" style="13" customWidth="1"/>
    <col min="4363" max="4363" width="11.26953125" style="13" customWidth="1"/>
    <col min="4364" max="4364" width="12.453125" style="13" customWidth="1"/>
    <col min="4365" max="4365" width="11.26953125" style="13" customWidth="1"/>
    <col min="4366" max="4366" width="14.1796875" style="13" customWidth="1"/>
    <col min="4367" max="4367" width="10.26953125" style="13" customWidth="1"/>
    <col min="4368" max="4368" width="17.1796875" style="13" customWidth="1"/>
    <col min="4369" max="4369" width="12" style="13" customWidth="1"/>
    <col min="4370" max="4370" width="14.1796875" style="13" customWidth="1"/>
    <col min="4371" max="4371" width="10.26953125" style="13" customWidth="1"/>
    <col min="4372" max="4372" width="17.1796875" style="13" customWidth="1"/>
    <col min="4373" max="4373" width="12" style="13" customWidth="1"/>
    <col min="4374" max="4374" width="10.7265625" style="13" customWidth="1"/>
    <col min="4375" max="4377" width="0" style="13" hidden="1" customWidth="1"/>
    <col min="4378" max="4605" width="9.1796875" style="13"/>
    <col min="4606" max="4606" width="5.1796875" style="13" customWidth="1"/>
    <col min="4607" max="4607" width="32.453125" style="13" customWidth="1"/>
    <col min="4608" max="4610" width="10.26953125" style="13" customWidth="1"/>
    <col min="4611" max="4612" width="12.453125" style="13" customWidth="1"/>
    <col min="4613" max="4613" width="11.26953125" style="13" customWidth="1"/>
    <col min="4614" max="4614" width="12.453125" style="13" customWidth="1"/>
    <col min="4615" max="4615" width="11.26953125" style="13" customWidth="1"/>
    <col min="4616" max="4616" width="12.453125" style="13" customWidth="1"/>
    <col min="4617" max="4617" width="11.26953125" style="13" customWidth="1"/>
    <col min="4618" max="4618" width="12.453125" style="13" customWidth="1"/>
    <col min="4619" max="4619" width="11.26953125" style="13" customWidth="1"/>
    <col min="4620" max="4620" width="12.453125" style="13" customWidth="1"/>
    <col min="4621" max="4621" width="11.26953125" style="13" customWidth="1"/>
    <col min="4622" max="4622" width="14.1796875" style="13" customWidth="1"/>
    <col min="4623" max="4623" width="10.26953125" style="13" customWidth="1"/>
    <col min="4624" max="4624" width="17.1796875" style="13" customWidth="1"/>
    <col min="4625" max="4625" width="12" style="13" customWidth="1"/>
    <col min="4626" max="4626" width="14.1796875" style="13" customWidth="1"/>
    <col min="4627" max="4627" width="10.26953125" style="13" customWidth="1"/>
    <col min="4628" max="4628" width="17.1796875" style="13" customWidth="1"/>
    <col min="4629" max="4629" width="12" style="13" customWidth="1"/>
    <col min="4630" max="4630" width="10.7265625" style="13" customWidth="1"/>
    <col min="4631" max="4633" width="0" style="13" hidden="1" customWidth="1"/>
    <col min="4634" max="4861" width="9.1796875" style="13"/>
    <col min="4862" max="4862" width="5.1796875" style="13" customWidth="1"/>
    <col min="4863" max="4863" width="32.453125" style="13" customWidth="1"/>
    <col min="4864" max="4866" width="10.26953125" style="13" customWidth="1"/>
    <col min="4867" max="4868" width="12.453125" style="13" customWidth="1"/>
    <col min="4869" max="4869" width="11.26953125" style="13" customWidth="1"/>
    <col min="4870" max="4870" width="12.453125" style="13" customWidth="1"/>
    <col min="4871" max="4871" width="11.26953125" style="13" customWidth="1"/>
    <col min="4872" max="4872" width="12.453125" style="13" customWidth="1"/>
    <col min="4873" max="4873" width="11.26953125" style="13" customWidth="1"/>
    <col min="4874" max="4874" width="12.453125" style="13" customWidth="1"/>
    <col min="4875" max="4875" width="11.26953125" style="13" customWidth="1"/>
    <col min="4876" max="4876" width="12.453125" style="13" customWidth="1"/>
    <col min="4877" max="4877" width="11.26953125" style="13" customWidth="1"/>
    <col min="4878" max="4878" width="14.1796875" style="13" customWidth="1"/>
    <col min="4879" max="4879" width="10.26953125" style="13" customWidth="1"/>
    <col min="4880" max="4880" width="17.1796875" style="13" customWidth="1"/>
    <col min="4881" max="4881" width="12" style="13" customWidth="1"/>
    <col min="4882" max="4882" width="14.1796875" style="13" customWidth="1"/>
    <col min="4883" max="4883" width="10.26953125" style="13" customWidth="1"/>
    <col min="4884" max="4884" width="17.1796875" style="13" customWidth="1"/>
    <col min="4885" max="4885" width="12" style="13" customWidth="1"/>
    <col min="4886" max="4886" width="10.7265625" style="13" customWidth="1"/>
    <col min="4887" max="4889" width="0" style="13" hidden="1" customWidth="1"/>
    <col min="4890" max="5117" width="9.1796875" style="13"/>
    <col min="5118" max="5118" width="5.1796875" style="13" customWidth="1"/>
    <col min="5119" max="5119" width="32.453125" style="13" customWidth="1"/>
    <col min="5120" max="5122" width="10.26953125" style="13" customWidth="1"/>
    <col min="5123" max="5124" width="12.453125" style="13" customWidth="1"/>
    <col min="5125" max="5125" width="11.26953125" style="13" customWidth="1"/>
    <col min="5126" max="5126" width="12.453125" style="13" customWidth="1"/>
    <col min="5127" max="5127" width="11.26953125" style="13" customWidth="1"/>
    <col min="5128" max="5128" width="12.453125" style="13" customWidth="1"/>
    <col min="5129" max="5129" width="11.26953125" style="13" customWidth="1"/>
    <col min="5130" max="5130" width="12.453125" style="13" customWidth="1"/>
    <col min="5131" max="5131" width="11.26953125" style="13" customWidth="1"/>
    <col min="5132" max="5132" width="12.453125" style="13" customWidth="1"/>
    <col min="5133" max="5133" width="11.26953125" style="13" customWidth="1"/>
    <col min="5134" max="5134" width="14.1796875" style="13" customWidth="1"/>
    <col min="5135" max="5135" width="10.26953125" style="13" customWidth="1"/>
    <col min="5136" max="5136" width="17.1796875" style="13" customWidth="1"/>
    <col min="5137" max="5137" width="12" style="13" customWidth="1"/>
    <col min="5138" max="5138" width="14.1796875" style="13" customWidth="1"/>
    <col min="5139" max="5139" width="10.26953125" style="13" customWidth="1"/>
    <col min="5140" max="5140" width="17.1796875" style="13" customWidth="1"/>
    <col min="5141" max="5141" width="12" style="13" customWidth="1"/>
    <col min="5142" max="5142" width="10.7265625" style="13" customWidth="1"/>
    <col min="5143" max="5145" width="0" style="13" hidden="1" customWidth="1"/>
    <col min="5146" max="5373" width="9.1796875" style="13"/>
    <col min="5374" max="5374" width="5.1796875" style="13" customWidth="1"/>
    <col min="5375" max="5375" width="32.453125" style="13" customWidth="1"/>
    <col min="5376" max="5378" width="10.26953125" style="13" customWidth="1"/>
    <col min="5379" max="5380" width="12.453125" style="13" customWidth="1"/>
    <col min="5381" max="5381" width="11.26953125" style="13" customWidth="1"/>
    <col min="5382" max="5382" width="12.453125" style="13" customWidth="1"/>
    <col min="5383" max="5383" width="11.26953125" style="13" customWidth="1"/>
    <col min="5384" max="5384" width="12.453125" style="13" customWidth="1"/>
    <col min="5385" max="5385" width="11.26953125" style="13" customWidth="1"/>
    <col min="5386" max="5386" width="12.453125" style="13" customWidth="1"/>
    <col min="5387" max="5387" width="11.26953125" style="13" customWidth="1"/>
    <col min="5388" max="5388" width="12.453125" style="13" customWidth="1"/>
    <col min="5389" max="5389" width="11.26953125" style="13" customWidth="1"/>
    <col min="5390" max="5390" width="14.1796875" style="13" customWidth="1"/>
    <col min="5391" max="5391" width="10.26953125" style="13" customWidth="1"/>
    <col min="5392" max="5392" width="17.1796875" style="13" customWidth="1"/>
    <col min="5393" max="5393" width="12" style="13" customWidth="1"/>
    <col min="5394" max="5394" width="14.1796875" style="13" customWidth="1"/>
    <col min="5395" max="5395" width="10.26953125" style="13" customWidth="1"/>
    <col min="5396" max="5396" width="17.1796875" style="13" customWidth="1"/>
    <col min="5397" max="5397" width="12" style="13" customWidth="1"/>
    <col min="5398" max="5398" width="10.7265625" style="13" customWidth="1"/>
    <col min="5399" max="5401" width="0" style="13" hidden="1" customWidth="1"/>
    <col min="5402" max="5629" width="9.1796875" style="13"/>
    <col min="5630" max="5630" width="5.1796875" style="13" customWidth="1"/>
    <col min="5631" max="5631" width="32.453125" style="13" customWidth="1"/>
    <col min="5632" max="5634" width="10.26953125" style="13" customWidth="1"/>
    <col min="5635" max="5636" width="12.453125" style="13" customWidth="1"/>
    <col min="5637" max="5637" width="11.26953125" style="13" customWidth="1"/>
    <col min="5638" max="5638" width="12.453125" style="13" customWidth="1"/>
    <col min="5639" max="5639" width="11.26953125" style="13" customWidth="1"/>
    <col min="5640" max="5640" width="12.453125" style="13" customWidth="1"/>
    <col min="5641" max="5641" width="11.26953125" style="13" customWidth="1"/>
    <col min="5642" max="5642" width="12.453125" style="13" customWidth="1"/>
    <col min="5643" max="5643" width="11.26953125" style="13" customWidth="1"/>
    <col min="5644" max="5644" width="12.453125" style="13" customWidth="1"/>
    <col min="5645" max="5645" width="11.26953125" style="13" customWidth="1"/>
    <col min="5646" max="5646" width="14.1796875" style="13" customWidth="1"/>
    <col min="5647" max="5647" width="10.26953125" style="13" customWidth="1"/>
    <col min="5648" max="5648" width="17.1796875" style="13" customWidth="1"/>
    <col min="5649" max="5649" width="12" style="13" customWidth="1"/>
    <col min="5650" max="5650" width="14.1796875" style="13" customWidth="1"/>
    <col min="5651" max="5651" width="10.26953125" style="13" customWidth="1"/>
    <col min="5652" max="5652" width="17.1796875" style="13" customWidth="1"/>
    <col min="5653" max="5653" width="12" style="13" customWidth="1"/>
    <col min="5654" max="5654" width="10.7265625" style="13" customWidth="1"/>
    <col min="5655" max="5657" width="0" style="13" hidden="1" customWidth="1"/>
    <col min="5658" max="5885" width="9.1796875" style="13"/>
    <col min="5886" max="5886" width="5.1796875" style="13" customWidth="1"/>
    <col min="5887" max="5887" width="32.453125" style="13" customWidth="1"/>
    <col min="5888" max="5890" width="10.26953125" style="13" customWidth="1"/>
    <col min="5891" max="5892" width="12.453125" style="13" customWidth="1"/>
    <col min="5893" max="5893" width="11.26953125" style="13" customWidth="1"/>
    <col min="5894" max="5894" width="12.453125" style="13" customWidth="1"/>
    <col min="5895" max="5895" width="11.26953125" style="13" customWidth="1"/>
    <col min="5896" max="5896" width="12.453125" style="13" customWidth="1"/>
    <col min="5897" max="5897" width="11.26953125" style="13" customWidth="1"/>
    <col min="5898" max="5898" width="12.453125" style="13" customWidth="1"/>
    <col min="5899" max="5899" width="11.26953125" style="13" customWidth="1"/>
    <col min="5900" max="5900" width="12.453125" style="13" customWidth="1"/>
    <col min="5901" max="5901" width="11.26953125" style="13" customWidth="1"/>
    <col min="5902" max="5902" width="14.1796875" style="13" customWidth="1"/>
    <col min="5903" max="5903" width="10.26953125" style="13" customWidth="1"/>
    <col min="5904" max="5904" width="17.1796875" style="13" customWidth="1"/>
    <col min="5905" max="5905" width="12" style="13" customWidth="1"/>
    <col min="5906" max="5906" width="14.1796875" style="13" customWidth="1"/>
    <col min="5907" max="5907" width="10.26953125" style="13" customWidth="1"/>
    <col min="5908" max="5908" width="17.1796875" style="13" customWidth="1"/>
    <col min="5909" max="5909" width="12" style="13" customWidth="1"/>
    <col min="5910" max="5910" width="10.7265625" style="13" customWidth="1"/>
    <col min="5911" max="5913" width="0" style="13" hidden="1" customWidth="1"/>
    <col min="5914" max="6141" width="9.1796875" style="13"/>
    <col min="6142" max="6142" width="5.1796875" style="13" customWidth="1"/>
    <col min="6143" max="6143" width="32.453125" style="13" customWidth="1"/>
    <col min="6144" max="6146" width="10.26953125" style="13" customWidth="1"/>
    <col min="6147" max="6148" width="12.453125" style="13" customWidth="1"/>
    <col min="6149" max="6149" width="11.26953125" style="13" customWidth="1"/>
    <col min="6150" max="6150" width="12.453125" style="13" customWidth="1"/>
    <col min="6151" max="6151" width="11.26953125" style="13" customWidth="1"/>
    <col min="6152" max="6152" width="12.453125" style="13" customWidth="1"/>
    <col min="6153" max="6153" width="11.26953125" style="13" customWidth="1"/>
    <col min="6154" max="6154" width="12.453125" style="13" customWidth="1"/>
    <col min="6155" max="6155" width="11.26953125" style="13" customWidth="1"/>
    <col min="6156" max="6156" width="12.453125" style="13" customWidth="1"/>
    <col min="6157" max="6157" width="11.26953125" style="13" customWidth="1"/>
    <col min="6158" max="6158" width="14.1796875" style="13" customWidth="1"/>
    <col min="6159" max="6159" width="10.26953125" style="13" customWidth="1"/>
    <col min="6160" max="6160" width="17.1796875" style="13" customWidth="1"/>
    <col min="6161" max="6161" width="12" style="13" customWidth="1"/>
    <col min="6162" max="6162" width="14.1796875" style="13" customWidth="1"/>
    <col min="6163" max="6163" width="10.26953125" style="13" customWidth="1"/>
    <col min="6164" max="6164" width="17.1796875" style="13" customWidth="1"/>
    <col min="6165" max="6165" width="12" style="13" customWidth="1"/>
    <col min="6166" max="6166" width="10.7265625" style="13" customWidth="1"/>
    <col min="6167" max="6169" width="0" style="13" hidden="1" customWidth="1"/>
    <col min="6170" max="6397" width="9.1796875" style="13"/>
    <col min="6398" max="6398" width="5.1796875" style="13" customWidth="1"/>
    <col min="6399" max="6399" width="32.453125" style="13" customWidth="1"/>
    <col min="6400" max="6402" width="10.26953125" style="13" customWidth="1"/>
    <col min="6403" max="6404" width="12.453125" style="13" customWidth="1"/>
    <col min="6405" max="6405" width="11.26953125" style="13" customWidth="1"/>
    <col min="6406" max="6406" width="12.453125" style="13" customWidth="1"/>
    <col min="6407" max="6407" width="11.26953125" style="13" customWidth="1"/>
    <col min="6408" max="6408" width="12.453125" style="13" customWidth="1"/>
    <col min="6409" max="6409" width="11.26953125" style="13" customWidth="1"/>
    <col min="6410" max="6410" width="12.453125" style="13" customWidth="1"/>
    <col min="6411" max="6411" width="11.26953125" style="13" customWidth="1"/>
    <col min="6412" max="6412" width="12.453125" style="13" customWidth="1"/>
    <col min="6413" max="6413" width="11.26953125" style="13" customWidth="1"/>
    <col min="6414" max="6414" width="14.1796875" style="13" customWidth="1"/>
    <col min="6415" max="6415" width="10.26953125" style="13" customWidth="1"/>
    <col min="6416" max="6416" width="17.1796875" style="13" customWidth="1"/>
    <col min="6417" max="6417" width="12" style="13" customWidth="1"/>
    <col min="6418" max="6418" width="14.1796875" style="13" customWidth="1"/>
    <col min="6419" max="6419" width="10.26953125" style="13" customWidth="1"/>
    <col min="6420" max="6420" width="17.1796875" style="13" customWidth="1"/>
    <col min="6421" max="6421" width="12" style="13" customWidth="1"/>
    <col min="6422" max="6422" width="10.7265625" style="13" customWidth="1"/>
    <col min="6423" max="6425" width="0" style="13" hidden="1" customWidth="1"/>
    <col min="6426" max="6653" width="9.1796875" style="13"/>
    <col min="6654" max="6654" width="5.1796875" style="13" customWidth="1"/>
    <col min="6655" max="6655" width="32.453125" style="13" customWidth="1"/>
    <col min="6656" max="6658" width="10.26953125" style="13" customWidth="1"/>
    <col min="6659" max="6660" width="12.453125" style="13" customWidth="1"/>
    <col min="6661" max="6661" width="11.26953125" style="13" customWidth="1"/>
    <col min="6662" max="6662" width="12.453125" style="13" customWidth="1"/>
    <col min="6663" max="6663" width="11.26953125" style="13" customWidth="1"/>
    <col min="6664" max="6664" width="12.453125" style="13" customWidth="1"/>
    <col min="6665" max="6665" width="11.26953125" style="13" customWidth="1"/>
    <col min="6666" max="6666" width="12.453125" style="13" customWidth="1"/>
    <col min="6667" max="6667" width="11.26953125" style="13" customWidth="1"/>
    <col min="6668" max="6668" width="12.453125" style="13" customWidth="1"/>
    <col min="6669" max="6669" width="11.26953125" style="13" customWidth="1"/>
    <col min="6670" max="6670" width="14.1796875" style="13" customWidth="1"/>
    <col min="6671" max="6671" width="10.26953125" style="13" customWidth="1"/>
    <col min="6672" max="6672" width="17.1796875" style="13" customWidth="1"/>
    <col min="6673" max="6673" width="12" style="13" customWidth="1"/>
    <col min="6674" max="6674" width="14.1796875" style="13" customWidth="1"/>
    <col min="6675" max="6675" width="10.26953125" style="13" customWidth="1"/>
    <col min="6676" max="6676" width="17.1796875" style="13" customWidth="1"/>
    <col min="6677" max="6677" width="12" style="13" customWidth="1"/>
    <col min="6678" max="6678" width="10.7265625" style="13" customWidth="1"/>
    <col min="6679" max="6681" width="0" style="13" hidden="1" customWidth="1"/>
    <col min="6682" max="6909" width="9.1796875" style="13"/>
    <col min="6910" max="6910" width="5.1796875" style="13" customWidth="1"/>
    <col min="6911" max="6911" width="32.453125" style="13" customWidth="1"/>
    <col min="6912" max="6914" width="10.26953125" style="13" customWidth="1"/>
    <col min="6915" max="6916" width="12.453125" style="13" customWidth="1"/>
    <col min="6917" max="6917" width="11.26953125" style="13" customWidth="1"/>
    <col min="6918" max="6918" width="12.453125" style="13" customWidth="1"/>
    <col min="6919" max="6919" width="11.26953125" style="13" customWidth="1"/>
    <col min="6920" max="6920" width="12.453125" style="13" customWidth="1"/>
    <col min="6921" max="6921" width="11.26953125" style="13" customWidth="1"/>
    <col min="6922" max="6922" width="12.453125" style="13" customWidth="1"/>
    <col min="6923" max="6923" width="11.26953125" style="13" customWidth="1"/>
    <col min="6924" max="6924" width="12.453125" style="13" customWidth="1"/>
    <col min="6925" max="6925" width="11.26953125" style="13" customWidth="1"/>
    <col min="6926" max="6926" width="14.1796875" style="13" customWidth="1"/>
    <col min="6927" max="6927" width="10.26953125" style="13" customWidth="1"/>
    <col min="6928" max="6928" width="17.1796875" style="13" customWidth="1"/>
    <col min="6929" max="6929" width="12" style="13" customWidth="1"/>
    <col min="6930" max="6930" width="14.1796875" style="13" customWidth="1"/>
    <col min="6931" max="6931" width="10.26953125" style="13" customWidth="1"/>
    <col min="6932" max="6932" width="17.1796875" style="13" customWidth="1"/>
    <col min="6933" max="6933" width="12" style="13" customWidth="1"/>
    <col min="6934" max="6934" width="10.7265625" style="13" customWidth="1"/>
    <col min="6935" max="6937" width="0" style="13" hidden="1" customWidth="1"/>
    <col min="6938" max="7165" width="9.1796875" style="13"/>
    <col min="7166" max="7166" width="5.1796875" style="13" customWidth="1"/>
    <col min="7167" max="7167" width="32.453125" style="13" customWidth="1"/>
    <col min="7168" max="7170" width="10.26953125" style="13" customWidth="1"/>
    <col min="7171" max="7172" width="12.453125" style="13" customWidth="1"/>
    <col min="7173" max="7173" width="11.26953125" style="13" customWidth="1"/>
    <col min="7174" max="7174" width="12.453125" style="13" customWidth="1"/>
    <col min="7175" max="7175" width="11.26953125" style="13" customWidth="1"/>
    <col min="7176" max="7176" width="12.453125" style="13" customWidth="1"/>
    <col min="7177" max="7177" width="11.26953125" style="13" customWidth="1"/>
    <col min="7178" max="7178" width="12.453125" style="13" customWidth="1"/>
    <col min="7179" max="7179" width="11.26953125" style="13" customWidth="1"/>
    <col min="7180" max="7180" width="12.453125" style="13" customWidth="1"/>
    <col min="7181" max="7181" width="11.26953125" style="13" customWidth="1"/>
    <col min="7182" max="7182" width="14.1796875" style="13" customWidth="1"/>
    <col min="7183" max="7183" width="10.26953125" style="13" customWidth="1"/>
    <col min="7184" max="7184" width="17.1796875" style="13" customWidth="1"/>
    <col min="7185" max="7185" width="12" style="13" customWidth="1"/>
    <col min="7186" max="7186" width="14.1796875" style="13" customWidth="1"/>
    <col min="7187" max="7187" width="10.26953125" style="13" customWidth="1"/>
    <col min="7188" max="7188" width="17.1796875" style="13" customWidth="1"/>
    <col min="7189" max="7189" width="12" style="13" customWidth="1"/>
    <col min="7190" max="7190" width="10.7265625" style="13" customWidth="1"/>
    <col min="7191" max="7193" width="0" style="13" hidden="1" customWidth="1"/>
    <col min="7194" max="7421" width="9.1796875" style="13"/>
    <col min="7422" max="7422" width="5.1796875" style="13" customWidth="1"/>
    <col min="7423" max="7423" width="32.453125" style="13" customWidth="1"/>
    <col min="7424" max="7426" width="10.26953125" style="13" customWidth="1"/>
    <col min="7427" max="7428" width="12.453125" style="13" customWidth="1"/>
    <col min="7429" max="7429" width="11.26953125" style="13" customWidth="1"/>
    <col min="7430" max="7430" width="12.453125" style="13" customWidth="1"/>
    <col min="7431" max="7431" width="11.26953125" style="13" customWidth="1"/>
    <col min="7432" max="7432" width="12.453125" style="13" customWidth="1"/>
    <col min="7433" max="7433" width="11.26953125" style="13" customWidth="1"/>
    <col min="7434" max="7434" width="12.453125" style="13" customWidth="1"/>
    <col min="7435" max="7435" width="11.26953125" style="13" customWidth="1"/>
    <col min="7436" max="7436" width="12.453125" style="13" customWidth="1"/>
    <col min="7437" max="7437" width="11.26953125" style="13" customWidth="1"/>
    <col min="7438" max="7438" width="14.1796875" style="13" customWidth="1"/>
    <col min="7439" max="7439" width="10.26953125" style="13" customWidth="1"/>
    <col min="7440" max="7440" width="17.1796875" style="13" customWidth="1"/>
    <col min="7441" max="7441" width="12" style="13" customWidth="1"/>
    <col min="7442" max="7442" width="14.1796875" style="13" customWidth="1"/>
    <col min="7443" max="7443" width="10.26953125" style="13" customWidth="1"/>
    <col min="7444" max="7444" width="17.1796875" style="13" customWidth="1"/>
    <col min="7445" max="7445" width="12" style="13" customWidth="1"/>
    <col min="7446" max="7446" width="10.7265625" style="13" customWidth="1"/>
    <col min="7447" max="7449" width="0" style="13" hidden="1" customWidth="1"/>
    <col min="7450" max="7677" width="9.1796875" style="13"/>
    <col min="7678" max="7678" width="5.1796875" style="13" customWidth="1"/>
    <col min="7679" max="7679" width="32.453125" style="13" customWidth="1"/>
    <col min="7680" max="7682" width="10.26953125" style="13" customWidth="1"/>
    <col min="7683" max="7684" width="12.453125" style="13" customWidth="1"/>
    <col min="7685" max="7685" width="11.26953125" style="13" customWidth="1"/>
    <col min="7686" max="7686" width="12.453125" style="13" customWidth="1"/>
    <col min="7687" max="7687" width="11.26953125" style="13" customWidth="1"/>
    <col min="7688" max="7688" width="12.453125" style="13" customWidth="1"/>
    <col min="7689" max="7689" width="11.26953125" style="13" customWidth="1"/>
    <col min="7690" max="7690" width="12.453125" style="13" customWidth="1"/>
    <col min="7691" max="7691" width="11.26953125" style="13" customWidth="1"/>
    <col min="7692" max="7692" width="12.453125" style="13" customWidth="1"/>
    <col min="7693" max="7693" width="11.26953125" style="13" customWidth="1"/>
    <col min="7694" max="7694" width="14.1796875" style="13" customWidth="1"/>
    <col min="7695" max="7695" width="10.26953125" style="13" customWidth="1"/>
    <col min="7696" max="7696" width="17.1796875" style="13" customWidth="1"/>
    <col min="7697" max="7697" width="12" style="13" customWidth="1"/>
    <col min="7698" max="7698" width="14.1796875" style="13" customWidth="1"/>
    <col min="7699" max="7699" width="10.26953125" style="13" customWidth="1"/>
    <col min="7700" max="7700" width="17.1796875" style="13" customWidth="1"/>
    <col min="7701" max="7701" width="12" style="13" customWidth="1"/>
    <col min="7702" max="7702" width="10.7265625" style="13" customWidth="1"/>
    <col min="7703" max="7705" width="0" style="13" hidden="1" customWidth="1"/>
    <col min="7706" max="7933" width="9.1796875" style="13"/>
    <col min="7934" max="7934" width="5.1796875" style="13" customWidth="1"/>
    <col min="7935" max="7935" width="32.453125" style="13" customWidth="1"/>
    <col min="7936" max="7938" width="10.26953125" style="13" customWidth="1"/>
    <col min="7939" max="7940" width="12.453125" style="13" customWidth="1"/>
    <col min="7941" max="7941" width="11.26953125" style="13" customWidth="1"/>
    <col min="7942" max="7942" width="12.453125" style="13" customWidth="1"/>
    <col min="7943" max="7943" width="11.26953125" style="13" customWidth="1"/>
    <col min="7944" max="7944" width="12.453125" style="13" customWidth="1"/>
    <col min="7945" max="7945" width="11.26953125" style="13" customWidth="1"/>
    <col min="7946" max="7946" width="12.453125" style="13" customWidth="1"/>
    <col min="7947" max="7947" width="11.26953125" style="13" customWidth="1"/>
    <col min="7948" max="7948" width="12.453125" style="13" customWidth="1"/>
    <col min="7949" max="7949" width="11.26953125" style="13" customWidth="1"/>
    <col min="7950" max="7950" width="14.1796875" style="13" customWidth="1"/>
    <col min="7951" max="7951" width="10.26953125" style="13" customWidth="1"/>
    <col min="7952" max="7952" width="17.1796875" style="13" customWidth="1"/>
    <col min="7953" max="7953" width="12" style="13" customWidth="1"/>
    <col min="7954" max="7954" width="14.1796875" style="13" customWidth="1"/>
    <col min="7955" max="7955" width="10.26953125" style="13" customWidth="1"/>
    <col min="7956" max="7956" width="17.1796875" style="13" customWidth="1"/>
    <col min="7957" max="7957" width="12" style="13" customWidth="1"/>
    <col min="7958" max="7958" width="10.7265625" style="13" customWidth="1"/>
    <col min="7959" max="7961" width="0" style="13" hidden="1" customWidth="1"/>
    <col min="7962" max="8189" width="9.1796875" style="13"/>
    <col min="8190" max="8190" width="5.1796875" style="13" customWidth="1"/>
    <col min="8191" max="8191" width="32.453125" style="13" customWidth="1"/>
    <col min="8192" max="8194" width="10.26953125" style="13" customWidth="1"/>
    <col min="8195" max="8196" width="12.453125" style="13" customWidth="1"/>
    <col min="8197" max="8197" width="11.26953125" style="13" customWidth="1"/>
    <col min="8198" max="8198" width="12.453125" style="13" customWidth="1"/>
    <col min="8199" max="8199" width="11.26953125" style="13" customWidth="1"/>
    <col min="8200" max="8200" width="12.453125" style="13" customWidth="1"/>
    <col min="8201" max="8201" width="11.26953125" style="13" customWidth="1"/>
    <col min="8202" max="8202" width="12.453125" style="13" customWidth="1"/>
    <col min="8203" max="8203" width="11.26953125" style="13" customWidth="1"/>
    <col min="8204" max="8204" width="12.453125" style="13" customWidth="1"/>
    <col min="8205" max="8205" width="11.26953125" style="13" customWidth="1"/>
    <col min="8206" max="8206" width="14.1796875" style="13" customWidth="1"/>
    <col min="8207" max="8207" width="10.26953125" style="13" customWidth="1"/>
    <col min="8208" max="8208" width="17.1796875" style="13" customWidth="1"/>
    <col min="8209" max="8209" width="12" style="13" customWidth="1"/>
    <col min="8210" max="8210" width="14.1796875" style="13" customWidth="1"/>
    <col min="8211" max="8211" width="10.26953125" style="13" customWidth="1"/>
    <col min="8212" max="8212" width="17.1796875" style="13" customWidth="1"/>
    <col min="8213" max="8213" width="12" style="13" customWidth="1"/>
    <col min="8214" max="8214" width="10.7265625" style="13" customWidth="1"/>
    <col min="8215" max="8217" width="0" style="13" hidden="1" customWidth="1"/>
    <col min="8218" max="8445" width="9.1796875" style="13"/>
    <col min="8446" max="8446" width="5.1796875" style="13" customWidth="1"/>
    <col min="8447" max="8447" width="32.453125" style="13" customWidth="1"/>
    <col min="8448" max="8450" width="10.26953125" style="13" customWidth="1"/>
    <col min="8451" max="8452" width="12.453125" style="13" customWidth="1"/>
    <col min="8453" max="8453" width="11.26953125" style="13" customWidth="1"/>
    <col min="8454" max="8454" width="12.453125" style="13" customWidth="1"/>
    <col min="8455" max="8455" width="11.26953125" style="13" customWidth="1"/>
    <col min="8456" max="8456" width="12.453125" style="13" customWidth="1"/>
    <col min="8457" max="8457" width="11.26953125" style="13" customWidth="1"/>
    <col min="8458" max="8458" width="12.453125" style="13" customWidth="1"/>
    <col min="8459" max="8459" width="11.26953125" style="13" customWidth="1"/>
    <col min="8460" max="8460" width="12.453125" style="13" customWidth="1"/>
    <col min="8461" max="8461" width="11.26953125" style="13" customWidth="1"/>
    <col min="8462" max="8462" width="14.1796875" style="13" customWidth="1"/>
    <col min="8463" max="8463" width="10.26953125" style="13" customWidth="1"/>
    <col min="8464" max="8464" width="17.1796875" style="13" customWidth="1"/>
    <col min="8465" max="8465" width="12" style="13" customWidth="1"/>
    <col min="8466" max="8466" width="14.1796875" style="13" customWidth="1"/>
    <col min="8467" max="8467" width="10.26953125" style="13" customWidth="1"/>
    <col min="8468" max="8468" width="17.1796875" style="13" customWidth="1"/>
    <col min="8469" max="8469" width="12" style="13" customWidth="1"/>
    <col min="8470" max="8470" width="10.7265625" style="13" customWidth="1"/>
    <col min="8471" max="8473" width="0" style="13" hidden="1" customWidth="1"/>
    <col min="8474" max="8701" width="9.1796875" style="13"/>
    <col min="8702" max="8702" width="5.1796875" style="13" customWidth="1"/>
    <col min="8703" max="8703" width="32.453125" style="13" customWidth="1"/>
    <col min="8704" max="8706" width="10.26953125" style="13" customWidth="1"/>
    <col min="8707" max="8708" width="12.453125" style="13" customWidth="1"/>
    <col min="8709" max="8709" width="11.26953125" style="13" customWidth="1"/>
    <col min="8710" max="8710" width="12.453125" style="13" customWidth="1"/>
    <col min="8711" max="8711" width="11.26953125" style="13" customWidth="1"/>
    <col min="8712" max="8712" width="12.453125" style="13" customWidth="1"/>
    <col min="8713" max="8713" width="11.26953125" style="13" customWidth="1"/>
    <col min="8714" max="8714" width="12.453125" style="13" customWidth="1"/>
    <col min="8715" max="8715" width="11.26953125" style="13" customWidth="1"/>
    <col min="8716" max="8716" width="12.453125" style="13" customWidth="1"/>
    <col min="8717" max="8717" width="11.26953125" style="13" customWidth="1"/>
    <col min="8718" max="8718" width="14.1796875" style="13" customWidth="1"/>
    <col min="8719" max="8719" width="10.26953125" style="13" customWidth="1"/>
    <col min="8720" max="8720" width="17.1796875" style="13" customWidth="1"/>
    <col min="8721" max="8721" width="12" style="13" customWidth="1"/>
    <col min="8722" max="8722" width="14.1796875" style="13" customWidth="1"/>
    <col min="8723" max="8723" width="10.26953125" style="13" customWidth="1"/>
    <col min="8724" max="8724" width="17.1796875" style="13" customWidth="1"/>
    <col min="8725" max="8725" width="12" style="13" customWidth="1"/>
    <col min="8726" max="8726" width="10.7265625" style="13" customWidth="1"/>
    <col min="8727" max="8729" width="0" style="13" hidden="1" customWidth="1"/>
    <col min="8730" max="8957" width="9.1796875" style="13"/>
    <col min="8958" max="8958" width="5.1796875" style="13" customWidth="1"/>
    <col min="8959" max="8959" width="32.453125" style="13" customWidth="1"/>
    <col min="8960" max="8962" width="10.26953125" style="13" customWidth="1"/>
    <col min="8963" max="8964" width="12.453125" style="13" customWidth="1"/>
    <col min="8965" max="8965" width="11.26953125" style="13" customWidth="1"/>
    <col min="8966" max="8966" width="12.453125" style="13" customWidth="1"/>
    <col min="8967" max="8967" width="11.26953125" style="13" customWidth="1"/>
    <col min="8968" max="8968" width="12.453125" style="13" customWidth="1"/>
    <col min="8969" max="8969" width="11.26953125" style="13" customWidth="1"/>
    <col min="8970" max="8970" width="12.453125" style="13" customWidth="1"/>
    <col min="8971" max="8971" width="11.26953125" style="13" customWidth="1"/>
    <col min="8972" max="8972" width="12.453125" style="13" customWidth="1"/>
    <col min="8973" max="8973" width="11.26953125" style="13" customWidth="1"/>
    <col min="8974" max="8974" width="14.1796875" style="13" customWidth="1"/>
    <col min="8975" max="8975" width="10.26953125" style="13" customWidth="1"/>
    <col min="8976" max="8976" width="17.1796875" style="13" customWidth="1"/>
    <col min="8977" max="8977" width="12" style="13" customWidth="1"/>
    <col min="8978" max="8978" width="14.1796875" style="13" customWidth="1"/>
    <col min="8979" max="8979" width="10.26953125" style="13" customWidth="1"/>
    <col min="8980" max="8980" width="17.1796875" style="13" customWidth="1"/>
    <col min="8981" max="8981" width="12" style="13" customWidth="1"/>
    <col min="8982" max="8982" width="10.7265625" style="13" customWidth="1"/>
    <col min="8983" max="8985" width="0" style="13" hidden="1" customWidth="1"/>
    <col min="8986" max="9213" width="9.1796875" style="13"/>
    <col min="9214" max="9214" width="5.1796875" style="13" customWidth="1"/>
    <col min="9215" max="9215" width="32.453125" style="13" customWidth="1"/>
    <col min="9216" max="9218" width="10.26953125" style="13" customWidth="1"/>
    <col min="9219" max="9220" width="12.453125" style="13" customWidth="1"/>
    <col min="9221" max="9221" width="11.26953125" style="13" customWidth="1"/>
    <col min="9222" max="9222" width="12.453125" style="13" customWidth="1"/>
    <col min="9223" max="9223" width="11.26953125" style="13" customWidth="1"/>
    <col min="9224" max="9224" width="12.453125" style="13" customWidth="1"/>
    <col min="9225" max="9225" width="11.26953125" style="13" customWidth="1"/>
    <col min="9226" max="9226" width="12.453125" style="13" customWidth="1"/>
    <col min="9227" max="9227" width="11.26953125" style="13" customWidth="1"/>
    <col min="9228" max="9228" width="12.453125" style="13" customWidth="1"/>
    <col min="9229" max="9229" width="11.26953125" style="13" customWidth="1"/>
    <col min="9230" max="9230" width="14.1796875" style="13" customWidth="1"/>
    <col min="9231" max="9231" width="10.26953125" style="13" customWidth="1"/>
    <col min="9232" max="9232" width="17.1796875" style="13" customWidth="1"/>
    <col min="9233" max="9233" width="12" style="13" customWidth="1"/>
    <col min="9234" max="9234" width="14.1796875" style="13" customWidth="1"/>
    <col min="9235" max="9235" width="10.26953125" style="13" customWidth="1"/>
    <col min="9236" max="9236" width="17.1796875" style="13" customWidth="1"/>
    <col min="9237" max="9237" width="12" style="13" customWidth="1"/>
    <col min="9238" max="9238" width="10.7265625" style="13" customWidth="1"/>
    <col min="9239" max="9241" width="0" style="13" hidden="1" customWidth="1"/>
    <col min="9242" max="9469" width="9.1796875" style="13"/>
    <col min="9470" max="9470" width="5.1796875" style="13" customWidth="1"/>
    <col min="9471" max="9471" width="32.453125" style="13" customWidth="1"/>
    <col min="9472" max="9474" width="10.26953125" style="13" customWidth="1"/>
    <col min="9475" max="9476" width="12.453125" style="13" customWidth="1"/>
    <col min="9477" max="9477" width="11.26953125" style="13" customWidth="1"/>
    <col min="9478" max="9478" width="12.453125" style="13" customWidth="1"/>
    <col min="9479" max="9479" width="11.26953125" style="13" customWidth="1"/>
    <col min="9480" max="9480" width="12.453125" style="13" customWidth="1"/>
    <col min="9481" max="9481" width="11.26953125" style="13" customWidth="1"/>
    <col min="9482" max="9482" width="12.453125" style="13" customWidth="1"/>
    <col min="9483" max="9483" width="11.26953125" style="13" customWidth="1"/>
    <col min="9484" max="9484" width="12.453125" style="13" customWidth="1"/>
    <col min="9485" max="9485" width="11.26953125" style="13" customWidth="1"/>
    <col min="9486" max="9486" width="14.1796875" style="13" customWidth="1"/>
    <col min="9487" max="9487" width="10.26953125" style="13" customWidth="1"/>
    <col min="9488" max="9488" width="17.1796875" style="13" customWidth="1"/>
    <col min="9489" max="9489" width="12" style="13" customWidth="1"/>
    <col min="9490" max="9490" width="14.1796875" style="13" customWidth="1"/>
    <col min="9491" max="9491" width="10.26953125" style="13" customWidth="1"/>
    <col min="9492" max="9492" width="17.1796875" style="13" customWidth="1"/>
    <col min="9493" max="9493" width="12" style="13" customWidth="1"/>
    <col min="9494" max="9494" width="10.7265625" style="13" customWidth="1"/>
    <col min="9495" max="9497" width="0" style="13" hidden="1" customWidth="1"/>
    <col min="9498" max="9725" width="9.1796875" style="13"/>
    <col min="9726" max="9726" width="5.1796875" style="13" customWidth="1"/>
    <col min="9727" max="9727" width="32.453125" style="13" customWidth="1"/>
    <col min="9728" max="9730" width="10.26953125" style="13" customWidth="1"/>
    <col min="9731" max="9732" width="12.453125" style="13" customWidth="1"/>
    <col min="9733" max="9733" width="11.26953125" style="13" customWidth="1"/>
    <col min="9734" max="9734" width="12.453125" style="13" customWidth="1"/>
    <col min="9735" max="9735" width="11.26953125" style="13" customWidth="1"/>
    <col min="9736" max="9736" width="12.453125" style="13" customWidth="1"/>
    <col min="9737" max="9737" width="11.26953125" style="13" customWidth="1"/>
    <col min="9738" max="9738" width="12.453125" style="13" customWidth="1"/>
    <col min="9739" max="9739" width="11.26953125" style="13" customWidth="1"/>
    <col min="9740" max="9740" width="12.453125" style="13" customWidth="1"/>
    <col min="9741" max="9741" width="11.26953125" style="13" customWidth="1"/>
    <col min="9742" max="9742" width="14.1796875" style="13" customWidth="1"/>
    <col min="9743" max="9743" width="10.26953125" style="13" customWidth="1"/>
    <col min="9744" max="9744" width="17.1796875" style="13" customWidth="1"/>
    <col min="9745" max="9745" width="12" style="13" customWidth="1"/>
    <col min="9746" max="9746" width="14.1796875" style="13" customWidth="1"/>
    <col min="9747" max="9747" width="10.26953125" style="13" customWidth="1"/>
    <col min="9748" max="9748" width="17.1796875" style="13" customWidth="1"/>
    <col min="9749" max="9749" width="12" style="13" customWidth="1"/>
    <col min="9750" max="9750" width="10.7265625" style="13" customWidth="1"/>
    <col min="9751" max="9753" width="0" style="13" hidden="1" customWidth="1"/>
    <col min="9754" max="9981" width="9.1796875" style="13"/>
    <col min="9982" max="9982" width="5.1796875" style="13" customWidth="1"/>
    <col min="9983" max="9983" width="32.453125" style="13" customWidth="1"/>
    <col min="9984" max="9986" width="10.26953125" style="13" customWidth="1"/>
    <col min="9987" max="9988" width="12.453125" style="13" customWidth="1"/>
    <col min="9989" max="9989" width="11.26953125" style="13" customWidth="1"/>
    <col min="9990" max="9990" width="12.453125" style="13" customWidth="1"/>
    <col min="9991" max="9991" width="11.26953125" style="13" customWidth="1"/>
    <col min="9992" max="9992" width="12.453125" style="13" customWidth="1"/>
    <col min="9993" max="9993" width="11.26953125" style="13" customWidth="1"/>
    <col min="9994" max="9994" width="12.453125" style="13" customWidth="1"/>
    <col min="9995" max="9995" width="11.26953125" style="13" customWidth="1"/>
    <col min="9996" max="9996" width="12.453125" style="13" customWidth="1"/>
    <col min="9997" max="9997" width="11.26953125" style="13" customWidth="1"/>
    <col min="9998" max="9998" width="14.1796875" style="13" customWidth="1"/>
    <col min="9999" max="9999" width="10.26953125" style="13" customWidth="1"/>
    <col min="10000" max="10000" width="17.1796875" style="13" customWidth="1"/>
    <col min="10001" max="10001" width="12" style="13" customWidth="1"/>
    <col min="10002" max="10002" width="14.1796875" style="13" customWidth="1"/>
    <col min="10003" max="10003" width="10.26953125" style="13" customWidth="1"/>
    <col min="10004" max="10004" width="17.1796875" style="13" customWidth="1"/>
    <col min="10005" max="10005" width="12" style="13" customWidth="1"/>
    <col min="10006" max="10006" width="10.7265625" style="13" customWidth="1"/>
    <col min="10007" max="10009" width="0" style="13" hidden="1" customWidth="1"/>
    <col min="10010" max="10237" width="9.1796875" style="13"/>
    <col min="10238" max="10238" width="5.1796875" style="13" customWidth="1"/>
    <col min="10239" max="10239" width="32.453125" style="13" customWidth="1"/>
    <col min="10240" max="10242" width="10.26953125" style="13" customWidth="1"/>
    <col min="10243" max="10244" width="12.453125" style="13" customWidth="1"/>
    <col min="10245" max="10245" width="11.26953125" style="13" customWidth="1"/>
    <col min="10246" max="10246" width="12.453125" style="13" customWidth="1"/>
    <col min="10247" max="10247" width="11.26953125" style="13" customWidth="1"/>
    <col min="10248" max="10248" width="12.453125" style="13" customWidth="1"/>
    <col min="10249" max="10249" width="11.26953125" style="13" customWidth="1"/>
    <col min="10250" max="10250" width="12.453125" style="13" customWidth="1"/>
    <col min="10251" max="10251" width="11.26953125" style="13" customWidth="1"/>
    <col min="10252" max="10252" width="12.453125" style="13" customWidth="1"/>
    <col min="10253" max="10253" width="11.26953125" style="13" customWidth="1"/>
    <col min="10254" max="10254" width="14.1796875" style="13" customWidth="1"/>
    <col min="10255" max="10255" width="10.26953125" style="13" customWidth="1"/>
    <col min="10256" max="10256" width="17.1796875" style="13" customWidth="1"/>
    <col min="10257" max="10257" width="12" style="13" customWidth="1"/>
    <col min="10258" max="10258" width="14.1796875" style="13" customWidth="1"/>
    <col min="10259" max="10259" width="10.26953125" style="13" customWidth="1"/>
    <col min="10260" max="10260" width="17.1796875" style="13" customWidth="1"/>
    <col min="10261" max="10261" width="12" style="13" customWidth="1"/>
    <col min="10262" max="10262" width="10.7265625" style="13" customWidth="1"/>
    <col min="10263" max="10265" width="0" style="13" hidden="1" customWidth="1"/>
    <col min="10266" max="10493" width="9.1796875" style="13"/>
    <col min="10494" max="10494" width="5.1796875" style="13" customWidth="1"/>
    <col min="10495" max="10495" width="32.453125" style="13" customWidth="1"/>
    <col min="10496" max="10498" width="10.26953125" style="13" customWidth="1"/>
    <col min="10499" max="10500" width="12.453125" style="13" customWidth="1"/>
    <col min="10501" max="10501" width="11.26953125" style="13" customWidth="1"/>
    <col min="10502" max="10502" width="12.453125" style="13" customWidth="1"/>
    <col min="10503" max="10503" width="11.26953125" style="13" customWidth="1"/>
    <col min="10504" max="10504" width="12.453125" style="13" customWidth="1"/>
    <col min="10505" max="10505" width="11.26953125" style="13" customWidth="1"/>
    <col min="10506" max="10506" width="12.453125" style="13" customWidth="1"/>
    <col min="10507" max="10507" width="11.26953125" style="13" customWidth="1"/>
    <col min="10508" max="10508" width="12.453125" style="13" customWidth="1"/>
    <col min="10509" max="10509" width="11.26953125" style="13" customWidth="1"/>
    <col min="10510" max="10510" width="14.1796875" style="13" customWidth="1"/>
    <col min="10511" max="10511" width="10.26953125" style="13" customWidth="1"/>
    <col min="10512" max="10512" width="17.1796875" style="13" customWidth="1"/>
    <col min="10513" max="10513" width="12" style="13" customWidth="1"/>
    <col min="10514" max="10514" width="14.1796875" style="13" customWidth="1"/>
    <col min="10515" max="10515" width="10.26953125" style="13" customWidth="1"/>
    <col min="10516" max="10516" width="17.1796875" style="13" customWidth="1"/>
    <col min="10517" max="10517" width="12" style="13" customWidth="1"/>
    <col min="10518" max="10518" width="10.7265625" style="13" customWidth="1"/>
    <col min="10519" max="10521" width="0" style="13" hidden="1" customWidth="1"/>
    <col min="10522" max="10749" width="9.1796875" style="13"/>
    <col min="10750" max="10750" width="5.1796875" style="13" customWidth="1"/>
    <col min="10751" max="10751" width="32.453125" style="13" customWidth="1"/>
    <col min="10752" max="10754" width="10.26953125" style="13" customWidth="1"/>
    <col min="10755" max="10756" width="12.453125" style="13" customWidth="1"/>
    <col min="10757" max="10757" width="11.26953125" style="13" customWidth="1"/>
    <col min="10758" max="10758" width="12.453125" style="13" customWidth="1"/>
    <col min="10759" max="10759" width="11.26953125" style="13" customWidth="1"/>
    <col min="10760" max="10760" width="12.453125" style="13" customWidth="1"/>
    <col min="10761" max="10761" width="11.26953125" style="13" customWidth="1"/>
    <col min="10762" max="10762" width="12.453125" style="13" customWidth="1"/>
    <col min="10763" max="10763" width="11.26953125" style="13" customWidth="1"/>
    <col min="10764" max="10764" width="12.453125" style="13" customWidth="1"/>
    <col min="10765" max="10765" width="11.26953125" style="13" customWidth="1"/>
    <col min="10766" max="10766" width="14.1796875" style="13" customWidth="1"/>
    <col min="10767" max="10767" width="10.26953125" style="13" customWidth="1"/>
    <col min="10768" max="10768" width="17.1796875" style="13" customWidth="1"/>
    <col min="10769" max="10769" width="12" style="13" customWidth="1"/>
    <col min="10770" max="10770" width="14.1796875" style="13" customWidth="1"/>
    <col min="10771" max="10771" width="10.26953125" style="13" customWidth="1"/>
    <col min="10772" max="10772" width="17.1796875" style="13" customWidth="1"/>
    <col min="10773" max="10773" width="12" style="13" customWidth="1"/>
    <col min="10774" max="10774" width="10.7265625" style="13" customWidth="1"/>
    <col min="10775" max="10777" width="0" style="13" hidden="1" customWidth="1"/>
    <col min="10778" max="11005" width="9.1796875" style="13"/>
    <col min="11006" max="11006" width="5.1796875" style="13" customWidth="1"/>
    <col min="11007" max="11007" width="32.453125" style="13" customWidth="1"/>
    <col min="11008" max="11010" width="10.26953125" style="13" customWidth="1"/>
    <col min="11011" max="11012" width="12.453125" style="13" customWidth="1"/>
    <col min="11013" max="11013" width="11.26953125" style="13" customWidth="1"/>
    <col min="11014" max="11014" width="12.453125" style="13" customWidth="1"/>
    <col min="11015" max="11015" width="11.26953125" style="13" customWidth="1"/>
    <col min="11016" max="11016" width="12.453125" style="13" customWidth="1"/>
    <col min="11017" max="11017" width="11.26953125" style="13" customWidth="1"/>
    <col min="11018" max="11018" width="12.453125" style="13" customWidth="1"/>
    <col min="11019" max="11019" width="11.26953125" style="13" customWidth="1"/>
    <col min="11020" max="11020" width="12.453125" style="13" customWidth="1"/>
    <col min="11021" max="11021" width="11.26953125" style="13" customWidth="1"/>
    <col min="11022" max="11022" width="14.1796875" style="13" customWidth="1"/>
    <col min="11023" max="11023" width="10.26953125" style="13" customWidth="1"/>
    <col min="11024" max="11024" width="17.1796875" style="13" customWidth="1"/>
    <col min="11025" max="11025" width="12" style="13" customWidth="1"/>
    <col min="11026" max="11026" width="14.1796875" style="13" customWidth="1"/>
    <col min="11027" max="11027" width="10.26953125" style="13" customWidth="1"/>
    <col min="11028" max="11028" width="17.1796875" style="13" customWidth="1"/>
    <col min="11029" max="11029" width="12" style="13" customWidth="1"/>
    <col min="11030" max="11030" width="10.7265625" style="13" customWidth="1"/>
    <col min="11031" max="11033" width="0" style="13" hidden="1" customWidth="1"/>
    <col min="11034" max="11261" width="9.1796875" style="13"/>
    <col min="11262" max="11262" width="5.1796875" style="13" customWidth="1"/>
    <col min="11263" max="11263" width="32.453125" style="13" customWidth="1"/>
    <col min="11264" max="11266" width="10.26953125" style="13" customWidth="1"/>
    <col min="11267" max="11268" width="12.453125" style="13" customWidth="1"/>
    <col min="11269" max="11269" width="11.26953125" style="13" customWidth="1"/>
    <col min="11270" max="11270" width="12.453125" style="13" customWidth="1"/>
    <col min="11271" max="11271" width="11.26953125" style="13" customWidth="1"/>
    <col min="11272" max="11272" width="12.453125" style="13" customWidth="1"/>
    <col min="11273" max="11273" width="11.26953125" style="13" customWidth="1"/>
    <col min="11274" max="11274" width="12.453125" style="13" customWidth="1"/>
    <col min="11275" max="11275" width="11.26953125" style="13" customWidth="1"/>
    <col min="11276" max="11276" width="12.453125" style="13" customWidth="1"/>
    <col min="11277" max="11277" width="11.26953125" style="13" customWidth="1"/>
    <col min="11278" max="11278" width="14.1796875" style="13" customWidth="1"/>
    <col min="11279" max="11279" width="10.26953125" style="13" customWidth="1"/>
    <col min="11280" max="11280" width="17.1796875" style="13" customWidth="1"/>
    <col min="11281" max="11281" width="12" style="13" customWidth="1"/>
    <col min="11282" max="11282" width="14.1796875" style="13" customWidth="1"/>
    <col min="11283" max="11283" width="10.26953125" style="13" customWidth="1"/>
    <col min="11284" max="11284" width="17.1796875" style="13" customWidth="1"/>
    <col min="11285" max="11285" width="12" style="13" customWidth="1"/>
    <col min="11286" max="11286" width="10.7265625" style="13" customWidth="1"/>
    <col min="11287" max="11289" width="0" style="13" hidden="1" customWidth="1"/>
    <col min="11290" max="11517" width="9.1796875" style="13"/>
    <col min="11518" max="11518" width="5.1796875" style="13" customWidth="1"/>
    <col min="11519" max="11519" width="32.453125" style="13" customWidth="1"/>
    <col min="11520" max="11522" width="10.26953125" style="13" customWidth="1"/>
    <col min="11523" max="11524" width="12.453125" style="13" customWidth="1"/>
    <col min="11525" max="11525" width="11.26953125" style="13" customWidth="1"/>
    <col min="11526" max="11526" width="12.453125" style="13" customWidth="1"/>
    <col min="11527" max="11527" width="11.26953125" style="13" customWidth="1"/>
    <col min="11528" max="11528" width="12.453125" style="13" customWidth="1"/>
    <col min="11529" max="11529" width="11.26953125" style="13" customWidth="1"/>
    <col min="11530" max="11530" width="12.453125" style="13" customWidth="1"/>
    <col min="11531" max="11531" width="11.26953125" style="13" customWidth="1"/>
    <col min="11532" max="11532" width="12.453125" style="13" customWidth="1"/>
    <col min="11533" max="11533" width="11.26953125" style="13" customWidth="1"/>
    <col min="11534" max="11534" width="14.1796875" style="13" customWidth="1"/>
    <col min="11535" max="11535" width="10.26953125" style="13" customWidth="1"/>
    <col min="11536" max="11536" width="17.1796875" style="13" customWidth="1"/>
    <col min="11537" max="11537" width="12" style="13" customWidth="1"/>
    <col min="11538" max="11538" width="14.1796875" style="13" customWidth="1"/>
    <col min="11539" max="11539" width="10.26953125" style="13" customWidth="1"/>
    <col min="11540" max="11540" width="17.1796875" style="13" customWidth="1"/>
    <col min="11541" max="11541" width="12" style="13" customWidth="1"/>
    <col min="11542" max="11542" width="10.7265625" style="13" customWidth="1"/>
    <col min="11543" max="11545" width="0" style="13" hidden="1" customWidth="1"/>
    <col min="11546" max="11773" width="9.1796875" style="13"/>
    <col min="11774" max="11774" width="5.1796875" style="13" customWidth="1"/>
    <col min="11775" max="11775" width="32.453125" style="13" customWidth="1"/>
    <col min="11776" max="11778" width="10.26953125" style="13" customWidth="1"/>
    <col min="11779" max="11780" width="12.453125" style="13" customWidth="1"/>
    <col min="11781" max="11781" width="11.26953125" style="13" customWidth="1"/>
    <col min="11782" max="11782" width="12.453125" style="13" customWidth="1"/>
    <col min="11783" max="11783" width="11.26953125" style="13" customWidth="1"/>
    <col min="11784" max="11784" width="12.453125" style="13" customWidth="1"/>
    <col min="11785" max="11785" width="11.26953125" style="13" customWidth="1"/>
    <col min="11786" max="11786" width="12.453125" style="13" customWidth="1"/>
    <col min="11787" max="11787" width="11.26953125" style="13" customWidth="1"/>
    <col min="11788" max="11788" width="12.453125" style="13" customWidth="1"/>
    <col min="11789" max="11789" width="11.26953125" style="13" customWidth="1"/>
    <col min="11790" max="11790" width="14.1796875" style="13" customWidth="1"/>
    <col min="11791" max="11791" width="10.26953125" style="13" customWidth="1"/>
    <col min="11792" max="11792" width="17.1796875" style="13" customWidth="1"/>
    <col min="11793" max="11793" width="12" style="13" customWidth="1"/>
    <col min="11794" max="11794" width="14.1796875" style="13" customWidth="1"/>
    <col min="11795" max="11795" width="10.26953125" style="13" customWidth="1"/>
    <col min="11796" max="11796" width="17.1796875" style="13" customWidth="1"/>
    <col min="11797" max="11797" width="12" style="13" customWidth="1"/>
    <col min="11798" max="11798" width="10.7265625" style="13" customWidth="1"/>
    <col min="11799" max="11801" width="0" style="13" hidden="1" customWidth="1"/>
    <col min="11802" max="12029" width="9.1796875" style="13"/>
    <col min="12030" max="12030" width="5.1796875" style="13" customWidth="1"/>
    <col min="12031" max="12031" width="32.453125" style="13" customWidth="1"/>
    <col min="12032" max="12034" width="10.26953125" style="13" customWidth="1"/>
    <col min="12035" max="12036" width="12.453125" style="13" customWidth="1"/>
    <col min="12037" max="12037" width="11.26953125" style="13" customWidth="1"/>
    <col min="12038" max="12038" width="12.453125" style="13" customWidth="1"/>
    <col min="12039" max="12039" width="11.26953125" style="13" customWidth="1"/>
    <col min="12040" max="12040" width="12.453125" style="13" customWidth="1"/>
    <col min="12041" max="12041" width="11.26953125" style="13" customWidth="1"/>
    <col min="12042" max="12042" width="12.453125" style="13" customWidth="1"/>
    <col min="12043" max="12043" width="11.26953125" style="13" customWidth="1"/>
    <col min="12044" max="12044" width="12.453125" style="13" customWidth="1"/>
    <col min="12045" max="12045" width="11.26953125" style="13" customWidth="1"/>
    <col min="12046" max="12046" width="14.1796875" style="13" customWidth="1"/>
    <col min="12047" max="12047" width="10.26953125" style="13" customWidth="1"/>
    <col min="12048" max="12048" width="17.1796875" style="13" customWidth="1"/>
    <col min="12049" max="12049" width="12" style="13" customWidth="1"/>
    <col min="12050" max="12050" width="14.1796875" style="13" customWidth="1"/>
    <col min="12051" max="12051" width="10.26953125" style="13" customWidth="1"/>
    <col min="12052" max="12052" width="17.1796875" style="13" customWidth="1"/>
    <col min="12053" max="12053" width="12" style="13" customWidth="1"/>
    <col min="12054" max="12054" width="10.7265625" style="13" customWidth="1"/>
    <col min="12055" max="12057" width="0" style="13" hidden="1" customWidth="1"/>
    <col min="12058" max="12285" width="9.1796875" style="13"/>
    <col min="12286" max="12286" width="5.1796875" style="13" customWidth="1"/>
    <col min="12287" max="12287" width="32.453125" style="13" customWidth="1"/>
    <col min="12288" max="12290" width="10.26953125" style="13" customWidth="1"/>
    <col min="12291" max="12292" width="12.453125" style="13" customWidth="1"/>
    <col min="12293" max="12293" width="11.26953125" style="13" customWidth="1"/>
    <col min="12294" max="12294" width="12.453125" style="13" customWidth="1"/>
    <col min="12295" max="12295" width="11.26953125" style="13" customWidth="1"/>
    <col min="12296" max="12296" width="12.453125" style="13" customWidth="1"/>
    <col min="12297" max="12297" width="11.26953125" style="13" customWidth="1"/>
    <col min="12298" max="12298" width="12.453125" style="13" customWidth="1"/>
    <col min="12299" max="12299" width="11.26953125" style="13" customWidth="1"/>
    <col min="12300" max="12300" width="12.453125" style="13" customWidth="1"/>
    <col min="12301" max="12301" width="11.26953125" style="13" customWidth="1"/>
    <col min="12302" max="12302" width="14.1796875" style="13" customWidth="1"/>
    <col min="12303" max="12303" width="10.26953125" style="13" customWidth="1"/>
    <col min="12304" max="12304" width="17.1796875" style="13" customWidth="1"/>
    <col min="12305" max="12305" width="12" style="13" customWidth="1"/>
    <col min="12306" max="12306" width="14.1796875" style="13" customWidth="1"/>
    <col min="12307" max="12307" width="10.26953125" style="13" customWidth="1"/>
    <col min="12308" max="12308" width="17.1796875" style="13" customWidth="1"/>
    <col min="12309" max="12309" width="12" style="13" customWidth="1"/>
    <col min="12310" max="12310" width="10.7265625" style="13" customWidth="1"/>
    <col min="12311" max="12313" width="0" style="13" hidden="1" customWidth="1"/>
    <col min="12314" max="12541" width="9.1796875" style="13"/>
    <col min="12542" max="12542" width="5.1796875" style="13" customWidth="1"/>
    <col min="12543" max="12543" width="32.453125" style="13" customWidth="1"/>
    <col min="12544" max="12546" width="10.26953125" style="13" customWidth="1"/>
    <col min="12547" max="12548" width="12.453125" style="13" customWidth="1"/>
    <col min="12549" max="12549" width="11.26953125" style="13" customWidth="1"/>
    <col min="12550" max="12550" width="12.453125" style="13" customWidth="1"/>
    <col min="12551" max="12551" width="11.26953125" style="13" customWidth="1"/>
    <col min="12552" max="12552" width="12.453125" style="13" customWidth="1"/>
    <col min="12553" max="12553" width="11.26953125" style="13" customWidth="1"/>
    <col min="12554" max="12554" width="12.453125" style="13" customWidth="1"/>
    <col min="12555" max="12555" width="11.26953125" style="13" customWidth="1"/>
    <col min="12556" max="12556" width="12.453125" style="13" customWidth="1"/>
    <col min="12557" max="12557" width="11.26953125" style="13" customWidth="1"/>
    <col min="12558" max="12558" width="14.1796875" style="13" customWidth="1"/>
    <col min="12559" max="12559" width="10.26953125" style="13" customWidth="1"/>
    <col min="12560" max="12560" width="17.1796875" style="13" customWidth="1"/>
    <col min="12561" max="12561" width="12" style="13" customWidth="1"/>
    <col min="12562" max="12562" width="14.1796875" style="13" customWidth="1"/>
    <col min="12563" max="12563" width="10.26953125" style="13" customWidth="1"/>
    <col min="12564" max="12564" width="17.1796875" style="13" customWidth="1"/>
    <col min="12565" max="12565" width="12" style="13" customWidth="1"/>
    <col min="12566" max="12566" width="10.7265625" style="13" customWidth="1"/>
    <col min="12567" max="12569" width="0" style="13" hidden="1" customWidth="1"/>
    <col min="12570" max="12797" width="9.1796875" style="13"/>
    <col min="12798" max="12798" width="5.1796875" style="13" customWidth="1"/>
    <col min="12799" max="12799" width="32.453125" style="13" customWidth="1"/>
    <col min="12800" max="12802" width="10.26953125" style="13" customWidth="1"/>
    <col min="12803" max="12804" width="12.453125" style="13" customWidth="1"/>
    <col min="12805" max="12805" width="11.26953125" style="13" customWidth="1"/>
    <col min="12806" max="12806" width="12.453125" style="13" customWidth="1"/>
    <col min="12807" max="12807" width="11.26953125" style="13" customWidth="1"/>
    <col min="12808" max="12808" width="12.453125" style="13" customWidth="1"/>
    <col min="12809" max="12809" width="11.26953125" style="13" customWidth="1"/>
    <col min="12810" max="12810" width="12.453125" style="13" customWidth="1"/>
    <col min="12811" max="12811" width="11.26953125" style="13" customWidth="1"/>
    <col min="12812" max="12812" width="12.453125" style="13" customWidth="1"/>
    <col min="12813" max="12813" width="11.26953125" style="13" customWidth="1"/>
    <col min="12814" max="12814" width="14.1796875" style="13" customWidth="1"/>
    <col min="12815" max="12815" width="10.26953125" style="13" customWidth="1"/>
    <col min="12816" max="12816" width="17.1796875" style="13" customWidth="1"/>
    <col min="12817" max="12817" width="12" style="13" customWidth="1"/>
    <col min="12818" max="12818" width="14.1796875" style="13" customWidth="1"/>
    <col min="12819" max="12819" width="10.26953125" style="13" customWidth="1"/>
    <col min="12820" max="12820" width="17.1796875" style="13" customWidth="1"/>
    <col min="12821" max="12821" width="12" style="13" customWidth="1"/>
    <col min="12822" max="12822" width="10.7265625" style="13" customWidth="1"/>
    <col min="12823" max="12825" width="0" style="13" hidden="1" customWidth="1"/>
    <col min="12826" max="13053" width="9.1796875" style="13"/>
    <col min="13054" max="13054" width="5.1796875" style="13" customWidth="1"/>
    <col min="13055" max="13055" width="32.453125" style="13" customWidth="1"/>
    <col min="13056" max="13058" width="10.26953125" style="13" customWidth="1"/>
    <col min="13059" max="13060" width="12.453125" style="13" customWidth="1"/>
    <col min="13061" max="13061" width="11.26953125" style="13" customWidth="1"/>
    <col min="13062" max="13062" width="12.453125" style="13" customWidth="1"/>
    <col min="13063" max="13063" width="11.26953125" style="13" customWidth="1"/>
    <col min="13064" max="13064" width="12.453125" style="13" customWidth="1"/>
    <col min="13065" max="13065" width="11.26953125" style="13" customWidth="1"/>
    <col min="13066" max="13066" width="12.453125" style="13" customWidth="1"/>
    <col min="13067" max="13067" width="11.26953125" style="13" customWidth="1"/>
    <col min="13068" max="13068" width="12.453125" style="13" customWidth="1"/>
    <col min="13069" max="13069" width="11.26953125" style="13" customWidth="1"/>
    <col min="13070" max="13070" width="14.1796875" style="13" customWidth="1"/>
    <col min="13071" max="13071" width="10.26953125" style="13" customWidth="1"/>
    <col min="13072" max="13072" width="17.1796875" style="13" customWidth="1"/>
    <col min="13073" max="13073" width="12" style="13" customWidth="1"/>
    <col min="13074" max="13074" width="14.1796875" style="13" customWidth="1"/>
    <col min="13075" max="13075" width="10.26953125" style="13" customWidth="1"/>
    <col min="13076" max="13076" width="17.1796875" style="13" customWidth="1"/>
    <col min="13077" max="13077" width="12" style="13" customWidth="1"/>
    <col min="13078" max="13078" width="10.7265625" style="13" customWidth="1"/>
    <col min="13079" max="13081" width="0" style="13" hidden="1" customWidth="1"/>
    <col min="13082" max="13309" width="9.1796875" style="13"/>
    <col min="13310" max="13310" width="5.1796875" style="13" customWidth="1"/>
    <col min="13311" max="13311" width="32.453125" style="13" customWidth="1"/>
    <col min="13312" max="13314" width="10.26953125" style="13" customWidth="1"/>
    <col min="13315" max="13316" width="12.453125" style="13" customWidth="1"/>
    <col min="13317" max="13317" width="11.26953125" style="13" customWidth="1"/>
    <col min="13318" max="13318" width="12.453125" style="13" customWidth="1"/>
    <col min="13319" max="13319" width="11.26953125" style="13" customWidth="1"/>
    <col min="13320" max="13320" width="12.453125" style="13" customWidth="1"/>
    <col min="13321" max="13321" width="11.26953125" style="13" customWidth="1"/>
    <col min="13322" max="13322" width="12.453125" style="13" customWidth="1"/>
    <col min="13323" max="13323" width="11.26953125" style="13" customWidth="1"/>
    <col min="13324" max="13324" width="12.453125" style="13" customWidth="1"/>
    <col min="13325" max="13325" width="11.26953125" style="13" customWidth="1"/>
    <col min="13326" max="13326" width="14.1796875" style="13" customWidth="1"/>
    <col min="13327" max="13327" width="10.26953125" style="13" customWidth="1"/>
    <col min="13328" max="13328" width="17.1796875" style="13" customWidth="1"/>
    <col min="13329" max="13329" width="12" style="13" customWidth="1"/>
    <col min="13330" max="13330" width="14.1796875" style="13" customWidth="1"/>
    <col min="13331" max="13331" width="10.26953125" style="13" customWidth="1"/>
    <col min="13332" max="13332" width="17.1796875" style="13" customWidth="1"/>
    <col min="13333" max="13333" width="12" style="13" customWidth="1"/>
    <col min="13334" max="13334" width="10.7265625" style="13" customWidth="1"/>
    <col min="13335" max="13337" width="0" style="13" hidden="1" customWidth="1"/>
    <col min="13338" max="13565" width="9.1796875" style="13"/>
    <col min="13566" max="13566" width="5.1796875" style="13" customWidth="1"/>
    <col min="13567" max="13567" width="32.453125" style="13" customWidth="1"/>
    <col min="13568" max="13570" width="10.26953125" style="13" customWidth="1"/>
    <col min="13571" max="13572" width="12.453125" style="13" customWidth="1"/>
    <col min="13573" max="13573" width="11.26953125" style="13" customWidth="1"/>
    <col min="13574" max="13574" width="12.453125" style="13" customWidth="1"/>
    <col min="13575" max="13575" width="11.26953125" style="13" customWidth="1"/>
    <col min="13576" max="13576" width="12.453125" style="13" customWidth="1"/>
    <col min="13577" max="13577" width="11.26953125" style="13" customWidth="1"/>
    <col min="13578" max="13578" width="12.453125" style="13" customWidth="1"/>
    <col min="13579" max="13579" width="11.26953125" style="13" customWidth="1"/>
    <col min="13580" max="13580" width="12.453125" style="13" customWidth="1"/>
    <col min="13581" max="13581" width="11.26953125" style="13" customWidth="1"/>
    <col min="13582" max="13582" width="14.1796875" style="13" customWidth="1"/>
    <col min="13583" max="13583" width="10.26953125" style="13" customWidth="1"/>
    <col min="13584" max="13584" width="17.1796875" style="13" customWidth="1"/>
    <col min="13585" max="13585" width="12" style="13" customWidth="1"/>
    <col min="13586" max="13586" width="14.1796875" style="13" customWidth="1"/>
    <col min="13587" max="13587" width="10.26953125" style="13" customWidth="1"/>
    <col min="13588" max="13588" width="17.1796875" style="13" customWidth="1"/>
    <col min="13589" max="13589" width="12" style="13" customWidth="1"/>
    <col min="13590" max="13590" width="10.7265625" style="13" customWidth="1"/>
    <col min="13591" max="13593" width="0" style="13" hidden="1" customWidth="1"/>
    <col min="13594" max="13821" width="9.1796875" style="13"/>
    <col min="13822" max="13822" width="5.1796875" style="13" customWidth="1"/>
    <col min="13823" max="13823" width="32.453125" style="13" customWidth="1"/>
    <col min="13824" max="13826" width="10.26953125" style="13" customWidth="1"/>
    <col min="13827" max="13828" width="12.453125" style="13" customWidth="1"/>
    <col min="13829" max="13829" width="11.26953125" style="13" customWidth="1"/>
    <col min="13830" max="13830" width="12.453125" style="13" customWidth="1"/>
    <col min="13831" max="13831" width="11.26953125" style="13" customWidth="1"/>
    <col min="13832" max="13832" width="12.453125" style="13" customWidth="1"/>
    <col min="13833" max="13833" width="11.26953125" style="13" customWidth="1"/>
    <col min="13834" max="13834" width="12.453125" style="13" customWidth="1"/>
    <col min="13835" max="13835" width="11.26953125" style="13" customWidth="1"/>
    <col min="13836" max="13836" width="12.453125" style="13" customWidth="1"/>
    <col min="13837" max="13837" width="11.26953125" style="13" customWidth="1"/>
    <col min="13838" max="13838" width="14.1796875" style="13" customWidth="1"/>
    <col min="13839" max="13839" width="10.26953125" style="13" customWidth="1"/>
    <col min="13840" max="13840" width="17.1796875" style="13" customWidth="1"/>
    <col min="13841" max="13841" width="12" style="13" customWidth="1"/>
    <col min="13842" max="13842" width="14.1796875" style="13" customWidth="1"/>
    <col min="13843" max="13843" width="10.26953125" style="13" customWidth="1"/>
    <col min="13844" max="13844" width="17.1796875" style="13" customWidth="1"/>
    <col min="13845" max="13845" width="12" style="13" customWidth="1"/>
    <col min="13846" max="13846" width="10.7265625" style="13" customWidth="1"/>
    <col min="13847" max="13849" width="0" style="13" hidden="1" customWidth="1"/>
    <col min="13850" max="14077" width="9.1796875" style="13"/>
    <col min="14078" max="14078" width="5.1796875" style="13" customWidth="1"/>
    <col min="14079" max="14079" width="32.453125" style="13" customWidth="1"/>
    <col min="14080" max="14082" width="10.26953125" style="13" customWidth="1"/>
    <col min="14083" max="14084" width="12.453125" style="13" customWidth="1"/>
    <col min="14085" max="14085" width="11.26953125" style="13" customWidth="1"/>
    <col min="14086" max="14086" width="12.453125" style="13" customWidth="1"/>
    <col min="14087" max="14087" width="11.26953125" style="13" customWidth="1"/>
    <col min="14088" max="14088" width="12.453125" style="13" customWidth="1"/>
    <col min="14089" max="14089" width="11.26953125" style="13" customWidth="1"/>
    <col min="14090" max="14090" width="12.453125" style="13" customWidth="1"/>
    <col min="14091" max="14091" width="11.26953125" style="13" customWidth="1"/>
    <col min="14092" max="14092" width="12.453125" style="13" customWidth="1"/>
    <col min="14093" max="14093" width="11.26953125" style="13" customWidth="1"/>
    <col min="14094" max="14094" width="14.1796875" style="13" customWidth="1"/>
    <col min="14095" max="14095" width="10.26953125" style="13" customWidth="1"/>
    <col min="14096" max="14096" width="17.1796875" style="13" customWidth="1"/>
    <col min="14097" max="14097" width="12" style="13" customWidth="1"/>
    <col min="14098" max="14098" width="14.1796875" style="13" customWidth="1"/>
    <col min="14099" max="14099" width="10.26953125" style="13" customWidth="1"/>
    <col min="14100" max="14100" width="17.1796875" style="13" customWidth="1"/>
    <col min="14101" max="14101" width="12" style="13" customWidth="1"/>
    <col min="14102" max="14102" width="10.7265625" style="13" customWidth="1"/>
    <col min="14103" max="14105" width="0" style="13" hidden="1" customWidth="1"/>
    <col min="14106" max="14333" width="9.1796875" style="13"/>
    <col min="14334" max="14334" width="5.1796875" style="13" customWidth="1"/>
    <col min="14335" max="14335" width="32.453125" style="13" customWidth="1"/>
    <col min="14336" max="14338" width="10.26953125" style="13" customWidth="1"/>
    <col min="14339" max="14340" width="12.453125" style="13" customWidth="1"/>
    <col min="14341" max="14341" width="11.26953125" style="13" customWidth="1"/>
    <col min="14342" max="14342" width="12.453125" style="13" customWidth="1"/>
    <col min="14343" max="14343" width="11.26953125" style="13" customWidth="1"/>
    <col min="14344" max="14344" width="12.453125" style="13" customWidth="1"/>
    <col min="14345" max="14345" width="11.26953125" style="13" customWidth="1"/>
    <col min="14346" max="14346" width="12.453125" style="13" customWidth="1"/>
    <col min="14347" max="14347" width="11.26953125" style="13" customWidth="1"/>
    <col min="14348" max="14348" width="12.453125" style="13" customWidth="1"/>
    <col min="14349" max="14349" width="11.26953125" style="13" customWidth="1"/>
    <col min="14350" max="14350" width="14.1796875" style="13" customWidth="1"/>
    <col min="14351" max="14351" width="10.26953125" style="13" customWidth="1"/>
    <col min="14352" max="14352" width="17.1796875" style="13" customWidth="1"/>
    <col min="14353" max="14353" width="12" style="13" customWidth="1"/>
    <col min="14354" max="14354" width="14.1796875" style="13" customWidth="1"/>
    <col min="14355" max="14355" width="10.26953125" style="13" customWidth="1"/>
    <col min="14356" max="14356" width="17.1796875" style="13" customWidth="1"/>
    <col min="14357" max="14357" width="12" style="13" customWidth="1"/>
    <col min="14358" max="14358" width="10.7265625" style="13" customWidth="1"/>
    <col min="14359" max="14361" width="0" style="13" hidden="1" customWidth="1"/>
    <col min="14362" max="14589" width="9.1796875" style="13"/>
    <col min="14590" max="14590" width="5.1796875" style="13" customWidth="1"/>
    <col min="14591" max="14591" width="32.453125" style="13" customWidth="1"/>
    <col min="14592" max="14594" width="10.26953125" style="13" customWidth="1"/>
    <col min="14595" max="14596" width="12.453125" style="13" customWidth="1"/>
    <col min="14597" max="14597" width="11.26953125" style="13" customWidth="1"/>
    <col min="14598" max="14598" width="12.453125" style="13" customWidth="1"/>
    <col min="14599" max="14599" width="11.26953125" style="13" customWidth="1"/>
    <col min="14600" max="14600" width="12.453125" style="13" customWidth="1"/>
    <col min="14601" max="14601" width="11.26953125" style="13" customWidth="1"/>
    <col min="14602" max="14602" width="12.453125" style="13" customWidth="1"/>
    <col min="14603" max="14603" width="11.26953125" style="13" customWidth="1"/>
    <col min="14604" max="14604" width="12.453125" style="13" customWidth="1"/>
    <col min="14605" max="14605" width="11.26953125" style="13" customWidth="1"/>
    <col min="14606" max="14606" width="14.1796875" style="13" customWidth="1"/>
    <col min="14607" max="14607" width="10.26953125" style="13" customWidth="1"/>
    <col min="14608" max="14608" width="17.1796875" style="13" customWidth="1"/>
    <col min="14609" max="14609" width="12" style="13" customWidth="1"/>
    <col min="14610" max="14610" width="14.1796875" style="13" customWidth="1"/>
    <col min="14611" max="14611" width="10.26953125" style="13" customWidth="1"/>
    <col min="14612" max="14612" width="17.1796875" style="13" customWidth="1"/>
    <col min="14613" max="14613" width="12" style="13" customWidth="1"/>
    <col min="14614" max="14614" width="10.7265625" style="13" customWidth="1"/>
    <col min="14615" max="14617" width="0" style="13" hidden="1" customWidth="1"/>
    <col min="14618" max="14845" width="9.1796875" style="13"/>
    <col min="14846" max="14846" width="5.1796875" style="13" customWidth="1"/>
    <col min="14847" max="14847" width="32.453125" style="13" customWidth="1"/>
    <col min="14848" max="14850" width="10.26953125" style="13" customWidth="1"/>
    <col min="14851" max="14852" width="12.453125" style="13" customWidth="1"/>
    <col min="14853" max="14853" width="11.26953125" style="13" customWidth="1"/>
    <col min="14854" max="14854" width="12.453125" style="13" customWidth="1"/>
    <col min="14855" max="14855" width="11.26953125" style="13" customWidth="1"/>
    <col min="14856" max="14856" width="12.453125" style="13" customWidth="1"/>
    <col min="14857" max="14857" width="11.26953125" style="13" customWidth="1"/>
    <col min="14858" max="14858" width="12.453125" style="13" customWidth="1"/>
    <col min="14859" max="14859" width="11.26953125" style="13" customWidth="1"/>
    <col min="14860" max="14860" width="12.453125" style="13" customWidth="1"/>
    <col min="14861" max="14861" width="11.26953125" style="13" customWidth="1"/>
    <col min="14862" max="14862" width="14.1796875" style="13" customWidth="1"/>
    <col min="14863" max="14863" width="10.26953125" style="13" customWidth="1"/>
    <col min="14864" max="14864" width="17.1796875" style="13" customWidth="1"/>
    <col min="14865" max="14865" width="12" style="13" customWidth="1"/>
    <col min="14866" max="14866" width="14.1796875" style="13" customWidth="1"/>
    <col min="14867" max="14867" width="10.26953125" style="13" customWidth="1"/>
    <col min="14868" max="14868" width="17.1796875" style="13" customWidth="1"/>
    <col min="14869" max="14869" width="12" style="13" customWidth="1"/>
    <col min="14870" max="14870" width="10.7265625" style="13" customWidth="1"/>
    <col min="14871" max="14873" width="0" style="13" hidden="1" customWidth="1"/>
    <col min="14874" max="15101" width="9.1796875" style="13"/>
    <col min="15102" max="15102" width="5.1796875" style="13" customWidth="1"/>
    <col min="15103" max="15103" width="32.453125" style="13" customWidth="1"/>
    <col min="15104" max="15106" width="10.26953125" style="13" customWidth="1"/>
    <col min="15107" max="15108" width="12.453125" style="13" customWidth="1"/>
    <col min="15109" max="15109" width="11.26953125" style="13" customWidth="1"/>
    <col min="15110" max="15110" width="12.453125" style="13" customWidth="1"/>
    <col min="15111" max="15111" width="11.26953125" style="13" customWidth="1"/>
    <col min="15112" max="15112" width="12.453125" style="13" customWidth="1"/>
    <col min="15113" max="15113" width="11.26953125" style="13" customWidth="1"/>
    <col min="15114" max="15114" width="12.453125" style="13" customWidth="1"/>
    <col min="15115" max="15115" width="11.26953125" style="13" customWidth="1"/>
    <col min="15116" max="15116" width="12.453125" style="13" customWidth="1"/>
    <col min="15117" max="15117" width="11.26953125" style="13" customWidth="1"/>
    <col min="15118" max="15118" width="14.1796875" style="13" customWidth="1"/>
    <col min="15119" max="15119" width="10.26953125" style="13" customWidth="1"/>
    <col min="15120" max="15120" width="17.1796875" style="13" customWidth="1"/>
    <col min="15121" max="15121" width="12" style="13" customWidth="1"/>
    <col min="15122" max="15122" width="14.1796875" style="13" customWidth="1"/>
    <col min="15123" max="15123" width="10.26953125" style="13" customWidth="1"/>
    <col min="15124" max="15124" width="17.1796875" style="13" customWidth="1"/>
    <col min="15125" max="15125" width="12" style="13" customWidth="1"/>
    <col min="15126" max="15126" width="10.7265625" style="13" customWidth="1"/>
    <col min="15127" max="15129" width="0" style="13" hidden="1" customWidth="1"/>
    <col min="15130" max="15357" width="9.1796875" style="13"/>
    <col min="15358" max="15358" width="5.1796875" style="13" customWidth="1"/>
    <col min="15359" max="15359" width="32.453125" style="13" customWidth="1"/>
    <col min="15360" max="15362" width="10.26953125" style="13" customWidth="1"/>
    <col min="15363" max="15364" width="12.453125" style="13" customWidth="1"/>
    <col min="15365" max="15365" width="11.26953125" style="13" customWidth="1"/>
    <col min="15366" max="15366" width="12.453125" style="13" customWidth="1"/>
    <col min="15367" max="15367" width="11.26953125" style="13" customWidth="1"/>
    <col min="15368" max="15368" width="12.453125" style="13" customWidth="1"/>
    <col min="15369" max="15369" width="11.26953125" style="13" customWidth="1"/>
    <col min="15370" max="15370" width="12.453125" style="13" customWidth="1"/>
    <col min="15371" max="15371" width="11.26953125" style="13" customWidth="1"/>
    <col min="15372" max="15372" width="12.453125" style="13" customWidth="1"/>
    <col min="15373" max="15373" width="11.26953125" style="13" customWidth="1"/>
    <col min="15374" max="15374" width="14.1796875" style="13" customWidth="1"/>
    <col min="15375" max="15375" width="10.26953125" style="13" customWidth="1"/>
    <col min="15376" max="15376" width="17.1796875" style="13" customWidth="1"/>
    <col min="15377" max="15377" width="12" style="13" customWidth="1"/>
    <col min="15378" max="15378" width="14.1796875" style="13" customWidth="1"/>
    <col min="15379" max="15379" width="10.26953125" style="13" customWidth="1"/>
    <col min="15380" max="15380" width="17.1796875" style="13" customWidth="1"/>
    <col min="15381" max="15381" width="12" style="13" customWidth="1"/>
    <col min="15382" max="15382" width="10.7265625" style="13" customWidth="1"/>
    <col min="15383" max="15385" width="0" style="13" hidden="1" customWidth="1"/>
    <col min="15386" max="15613" width="9.1796875" style="13"/>
    <col min="15614" max="15614" width="5.1796875" style="13" customWidth="1"/>
    <col min="15615" max="15615" width="32.453125" style="13" customWidth="1"/>
    <col min="15616" max="15618" width="10.26953125" style="13" customWidth="1"/>
    <col min="15619" max="15620" width="12.453125" style="13" customWidth="1"/>
    <col min="15621" max="15621" width="11.26953125" style="13" customWidth="1"/>
    <col min="15622" max="15622" width="12.453125" style="13" customWidth="1"/>
    <col min="15623" max="15623" width="11.26953125" style="13" customWidth="1"/>
    <col min="15624" max="15624" width="12.453125" style="13" customWidth="1"/>
    <col min="15625" max="15625" width="11.26953125" style="13" customWidth="1"/>
    <col min="15626" max="15626" width="12.453125" style="13" customWidth="1"/>
    <col min="15627" max="15627" width="11.26953125" style="13" customWidth="1"/>
    <col min="15628" max="15628" width="12.453125" style="13" customWidth="1"/>
    <col min="15629" max="15629" width="11.26953125" style="13" customWidth="1"/>
    <col min="15630" max="15630" width="14.1796875" style="13" customWidth="1"/>
    <col min="15631" max="15631" width="10.26953125" style="13" customWidth="1"/>
    <col min="15632" max="15632" width="17.1796875" style="13" customWidth="1"/>
    <col min="15633" max="15633" width="12" style="13" customWidth="1"/>
    <col min="15634" max="15634" width="14.1796875" style="13" customWidth="1"/>
    <col min="15635" max="15635" width="10.26953125" style="13" customWidth="1"/>
    <col min="15636" max="15636" width="17.1796875" style="13" customWidth="1"/>
    <col min="15637" max="15637" width="12" style="13" customWidth="1"/>
    <col min="15638" max="15638" width="10.7265625" style="13" customWidth="1"/>
    <col min="15639" max="15641" width="0" style="13" hidden="1" customWidth="1"/>
    <col min="15642" max="15869" width="9.1796875" style="13"/>
    <col min="15870" max="15870" width="5.1796875" style="13" customWidth="1"/>
    <col min="15871" max="15871" width="32.453125" style="13" customWidth="1"/>
    <col min="15872" max="15874" width="10.26953125" style="13" customWidth="1"/>
    <col min="15875" max="15876" width="12.453125" style="13" customWidth="1"/>
    <col min="15877" max="15877" width="11.26953125" style="13" customWidth="1"/>
    <col min="15878" max="15878" width="12.453125" style="13" customWidth="1"/>
    <col min="15879" max="15879" width="11.26953125" style="13" customWidth="1"/>
    <col min="15880" max="15880" width="12.453125" style="13" customWidth="1"/>
    <col min="15881" max="15881" width="11.26953125" style="13" customWidth="1"/>
    <col min="15882" max="15882" width="12.453125" style="13" customWidth="1"/>
    <col min="15883" max="15883" width="11.26953125" style="13" customWidth="1"/>
    <col min="15884" max="15884" width="12.453125" style="13" customWidth="1"/>
    <col min="15885" max="15885" width="11.26953125" style="13" customWidth="1"/>
    <col min="15886" max="15886" width="14.1796875" style="13" customWidth="1"/>
    <col min="15887" max="15887" width="10.26953125" style="13" customWidth="1"/>
    <col min="15888" max="15888" width="17.1796875" style="13" customWidth="1"/>
    <col min="15889" max="15889" width="12" style="13" customWidth="1"/>
    <col min="15890" max="15890" width="14.1796875" style="13" customWidth="1"/>
    <col min="15891" max="15891" width="10.26953125" style="13" customWidth="1"/>
    <col min="15892" max="15892" width="17.1796875" style="13" customWidth="1"/>
    <col min="15893" max="15893" width="12" style="13" customWidth="1"/>
    <col min="15894" max="15894" width="10.7265625" style="13" customWidth="1"/>
    <col min="15895" max="15897" width="0" style="13" hidden="1" customWidth="1"/>
    <col min="15898" max="16125" width="9.1796875" style="13"/>
    <col min="16126" max="16126" width="5.1796875" style="13" customWidth="1"/>
    <col min="16127" max="16127" width="32.453125" style="13" customWidth="1"/>
    <col min="16128" max="16130" width="10.26953125" style="13" customWidth="1"/>
    <col min="16131" max="16132" width="12.453125" style="13" customWidth="1"/>
    <col min="16133" max="16133" width="11.26953125" style="13" customWidth="1"/>
    <col min="16134" max="16134" width="12.453125" style="13" customWidth="1"/>
    <col min="16135" max="16135" width="11.26953125" style="13" customWidth="1"/>
    <col min="16136" max="16136" width="12.453125" style="13" customWidth="1"/>
    <col min="16137" max="16137" width="11.26953125" style="13" customWidth="1"/>
    <col min="16138" max="16138" width="12.453125" style="13" customWidth="1"/>
    <col min="16139" max="16139" width="11.26953125" style="13" customWidth="1"/>
    <col min="16140" max="16140" width="12.453125" style="13" customWidth="1"/>
    <col min="16141" max="16141" width="11.26953125" style="13" customWidth="1"/>
    <col min="16142" max="16142" width="14.1796875" style="13" customWidth="1"/>
    <col min="16143" max="16143" width="10.26953125" style="13" customWidth="1"/>
    <col min="16144" max="16144" width="17.1796875" style="13" customWidth="1"/>
    <col min="16145" max="16145" width="12" style="13" customWidth="1"/>
    <col min="16146" max="16146" width="14.1796875" style="13" customWidth="1"/>
    <col min="16147" max="16147" width="10.26953125" style="13" customWidth="1"/>
    <col min="16148" max="16148" width="17.1796875" style="13" customWidth="1"/>
    <col min="16149" max="16149" width="12" style="13" customWidth="1"/>
    <col min="16150" max="16150" width="10.7265625" style="13" customWidth="1"/>
    <col min="16151" max="16153" width="0" style="13" hidden="1" customWidth="1"/>
    <col min="16154" max="16371" width="9.1796875" style="13"/>
    <col min="16372" max="16384" width="9.1796875" style="13" customWidth="1"/>
  </cols>
  <sheetData>
    <row r="1" spans="1:32" s="14" customFormat="1">
      <c r="A1" s="1452" t="s">
        <v>310</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row>
    <row r="2" spans="1:32" s="14" customFormat="1">
      <c r="A2" s="1520" t="s">
        <v>315</v>
      </c>
      <c r="B2" s="1520"/>
      <c r="C2" s="1520"/>
      <c r="D2" s="1520"/>
      <c r="E2" s="1520"/>
      <c r="F2" s="1520"/>
      <c r="G2" s="1520"/>
      <c r="H2" s="1520"/>
      <c r="I2" s="1520"/>
      <c r="J2" s="1520"/>
      <c r="K2" s="1520"/>
      <c r="L2" s="1520"/>
      <c r="M2" s="1520"/>
      <c r="N2" s="1520"/>
      <c r="O2" s="1520"/>
      <c r="P2" s="1520"/>
      <c r="Q2" s="1520"/>
      <c r="R2" s="1520"/>
      <c r="S2" s="1520"/>
      <c r="T2" s="1520"/>
      <c r="U2" s="1520"/>
      <c r="V2" s="1520"/>
      <c r="W2" s="242"/>
      <c r="X2" s="242"/>
      <c r="Y2" s="242"/>
    </row>
    <row r="3" spans="1:32">
      <c r="A3" s="1451" t="s">
        <v>316</v>
      </c>
      <c r="B3" s="1451"/>
      <c r="C3" s="1451"/>
      <c r="D3" s="1451"/>
      <c r="E3" s="1451"/>
      <c r="F3" s="1451"/>
      <c r="G3" s="1451"/>
      <c r="H3" s="1451"/>
      <c r="I3" s="1451"/>
      <c r="J3" s="1451"/>
      <c r="K3" s="1451"/>
      <c r="L3" s="1451"/>
      <c r="M3" s="1451"/>
      <c r="N3" s="1451"/>
      <c r="O3" s="1451"/>
      <c r="P3" s="1451"/>
      <c r="Q3" s="1451"/>
      <c r="R3" s="1451"/>
      <c r="S3" s="1451"/>
      <c r="T3" s="1451"/>
      <c r="U3" s="1451"/>
      <c r="V3" s="1451"/>
      <c r="W3" s="1451"/>
      <c r="X3" s="1451"/>
      <c r="Y3" s="1451"/>
    </row>
    <row r="4" spans="1:32" s="15" customFormat="1" ht="23">
      <c r="A4" s="1393" t="s">
        <v>3</v>
      </c>
      <c r="B4" s="1393"/>
      <c r="C4" s="1393"/>
      <c r="D4" s="1393"/>
      <c r="E4" s="1393"/>
      <c r="F4" s="1393"/>
      <c r="G4" s="1393"/>
      <c r="H4" s="1393"/>
      <c r="I4" s="1393"/>
      <c r="J4" s="1393"/>
      <c r="K4" s="1393"/>
      <c r="L4" s="1393"/>
      <c r="M4" s="1393"/>
      <c r="N4" s="1393"/>
      <c r="O4" s="1393"/>
      <c r="P4" s="1393"/>
      <c r="Q4" s="1393"/>
      <c r="R4" s="1393"/>
      <c r="S4" s="1393"/>
      <c r="T4" s="1393"/>
      <c r="U4" s="1393"/>
      <c r="V4" s="1393"/>
      <c r="W4" s="1393"/>
      <c r="X4" s="1393"/>
      <c r="Y4" s="1393"/>
      <c r="AA4" s="200"/>
      <c r="AB4" s="200"/>
      <c r="AC4" s="200"/>
      <c r="AD4" s="200"/>
      <c r="AE4" s="200"/>
      <c r="AF4" s="200"/>
    </row>
    <row r="5" spans="1:32" s="244" customFormat="1">
      <c r="A5" s="1378" t="s">
        <v>29</v>
      </c>
      <c r="B5" s="1378" t="s">
        <v>30</v>
      </c>
      <c r="C5" s="1371" t="s">
        <v>290</v>
      </c>
      <c r="D5" s="1371" t="s">
        <v>339</v>
      </c>
      <c r="E5" s="1367" t="s">
        <v>120</v>
      </c>
      <c r="F5" s="1367"/>
      <c r="G5" s="1367"/>
      <c r="H5" s="1381" t="s">
        <v>311</v>
      </c>
      <c r="I5" s="1382"/>
      <c r="J5" s="1382"/>
      <c r="K5" s="1383"/>
      <c r="L5" s="1378" t="s">
        <v>327</v>
      </c>
      <c r="M5" s="1378"/>
      <c r="N5" s="1381" t="s">
        <v>328</v>
      </c>
      <c r="O5" s="1382"/>
      <c r="P5" s="1382"/>
      <c r="Q5" s="1383"/>
      <c r="R5" s="1381" t="s">
        <v>329</v>
      </c>
      <c r="S5" s="1382"/>
      <c r="T5" s="1382"/>
      <c r="U5" s="1383"/>
      <c r="V5" s="1378" t="s">
        <v>8</v>
      </c>
      <c r="AB5" s="1522"/>
      <c r="AC5" s="1522"/>
      <c r="AD5" s="1522"/>
      <c r="AE5" s="1522"/>
    </row>
    <row r="6" spans="1:32" s="244" customFormat="1">
      <c r="A6" s="1378"/>
      <c r="B6" s="1378"/>
      <c r="C6" s="1372"/>
      <c r="D6" s="1372"/>
      <c r="E6" s="1367" t="s">
        <v>291</v>
      </c>
      <c r="F6" s="1367" t="s">
        <v>37</v>
      </c>
      <c r="G6" s="1367"/>
      <c r="H6" s="1384"/>
      <c r="I6" s="1385"/>
      <c r="J6" s="1385"/>
      <c r="K6" s="1386"/>
      <c r="L6" s="1378"/>
      <c r="M6" s="1378"/>
      <c r="N6" s="1384"/>
      <c r="O6" s="1385"/>
      <c r="P6" s="1385"/>
      <c r="Q6" s="1386"/>
      <c r="R6" s="1384"/>
      <c r="S6" s="1385"/>
      <c r="T6" s="1385"/>
      <c r="U6" s="1386"/>
      <c r="V6" s="1378"/>
      <c r="AB6" s="1522"/>
      <c r="AC6" s="1522"/>
      <c r="AD6" s="1522"/>
      <c r="AE6" s="1522"/>
    </row>
    <row r="7" spans="1:32" s="244" customFormat="1">
      <c r="A7" s="1378"/>
      <c r="B7" s="1378"/>
      <c r="C7" s="1372"/>
      <c r="D7" s="1372"/>
      <c r="E7" s="1367"/>
      <c r="F7" s="1360" t="s">
        <v>38</v>
      </c>
      <c r="G7" s="1360" t="s">
        <v>338</v>
      </c>
      <c r="H7" s="1367" t="s">
        <v>38</v>
      </c>
      <c r="I7" s="1367" t="s">
        <v>338</v>
      </c>
      <c r="J7" s="1367"/>
      <c r="K7" s="1367"/>
      <c r="L7" s="1378" t="s">
        <v>10</v>
      </c>
      <c r="M7" s="1360" t="s">
        <v>338</v>
      </c>
      <c r="N7" s="1367" t="s">
        <v>38</v>
      </c>
      <c r="O7" s="1367" t="s">
        <v>338</v>
      </c>
      <c r="P7" s="1367"/>
      <c r="Q7" s="1367"/>
      <c r="R7" s="1367" t="s">
        <v>38</v>
      </c>
      <c r="S7" s="1367" t="s">
        <v>338</v>
      </c>
      <c r="T7" s="1367"/>
      <c r="U7" s="1367"/>
      <c r="V7" s="1378"/>
      <c r="AB7" s="1526"/>
      <c r="AC7" s="1526"/>
      <c r="AD7" s="1526"/>
      <c r="AE7" s="1526"/>
    </row>
    <row r="8" spans="1:32" s="244" customFormat="1">
      <c r="A8" s="1378"/>
      <c r="B8" s="1378"/>
      <c r="C8" s="1372"/>
      <c r="D8" s="1372"/>
      <c r="E8" s="1367"/>
      <c r="F8" s="1368"/>
      <c r="G8" s="1523"/>
      <c r="H8" s="1367"/>
      <c r="I8" s="1367" t="s">
        <v>10</v>
      </c>
      <c r="J8" s="1521" t="s">
        <v>16</v>
      </c>
      <c r="K8" s="1521"/>
      <c r="L8" s="1378"/>
      <c r="M8" s="1523"/>
      <c r="N8" s="1367"/>
      <c r="O8" s="1367" t="s">
        <v>10</v>
      </c>
      <c r="P8" s="1521" t="s">
        <v>16</v>
      </c>
      <c r="Q8" s="1521"/>
      <c r="R8" s="1367"/>
      <c r="S8" s="1367" t="s">
        <v>10</v>
      </c>
      <c r="T8" s="1521" t="s">
        <v>16</v>
      </c>
      <c r="U8" s="1521"/>
      <c r="V8" s="1378"/>
      <c r="AB8" s="1526"/>
      <c r="AC8" s="1526"/>
      <c r="AD8" s="1525"/>
      <c r="AE8" s="1525"/>
    </row>
    <row r="9" spans="1:32" s="244" customFormat="1" ht="108">
      <c r="A9" s="1378"/>
      <c r="B9" s="1378"/>
      <c r="C9" s="1373"/>
      <c r="D9" s="1373"/>
      <c r="E9" s="1367"/>
      <c r="F9" s="1361"/>
      <c r="G9" s="1524"/>
      <c r="H9" s="1367"/>
      <c r="I9" s="1367"/>
      <c r="J9" s="201" t="s">
        <v>292</v>
      </c>
      <c r="K9" s="243" t="s">
        <v>293</v>
      </c>
      <c r="L9" s="1378"/>
      <c r="M9" s="1524"/>
      <c r="N9" s="1367"/>
      <c r="O9" s="1367"/>
      <c r="P9" s="201" t="s">
        <v>292</v>
      </c>
      <c r="Q9" s="243" t="s">
        <v>293</v>
      </c>
      <c r="R9" s="1367"/>
      <c r="S9" s="1367"/>
      <c r="T9" s="201" t="s">
        <v>292</v>
      </c>
      <c r="U9" s="243" t="s">
        <v>293</v>
      </c>
      <c r="V9" s="1378"/>
      <c r="AB9" s="1526"/>
      <c r="AC9" s="1526"/>
      <c r="AD9" s="202"/>
      <c r="AE9" s="245"/>
    </row>
    <row r="10" spans="1:32" s="19" customFormat="1">
      <c r="A10" s="18">
        <v>1</v>
      </c>
      <c r="B10" s="18">
        <f>A10+1</f>
        <v>2</v>
      </c>
      <c r="C10" s="18">
        <v>3</v>
      </c>
      <c r="D10" s="18"/>
      <c r="E10" s="18">
        <v>4</v>
      </c>
      <c r="F10" s="18">
        <f t="shared" ref="F10:G10" si="0">E10+1</f>
        <v>5</v>
      </c>
      <c r="G10" s="18">
        <f t="shared" si="0"/>
        <v>6</v>
      </c>
      <c r="H10" s="18">
        <v>7</v>
      </c>
      <c r="I10" s="18">
        <v>8</v>
      </c>
      <c r="J10" s="18">
        <v>9</v>
      </c>
      <c r="K10" s="18">
        <v>10</v>
      </c>
      <c r="L10" s="18">
        <v>11</v>
      </c>
      <c r="M10" s="18">
        <v>12</v>
      </c>
      <c r="N10" s="18">
        <v>13</v>
      </c>
      <c r="O10" s="18">
        <v>14</v>
      </c>
      <c r="P10" s="18">
        <v>15</v>
      </c>
      <c r="Q10" s="18">
        <v>16</v>
      </c>
      <c r="R10" s="18">
        <v>17</v>
      </c>
      <c r="S10" s="18">
        <v>18</v>
      </c>
      <c r="T10" s="18">
        <v>19</v>
      </c>
      <c r="U10" s="18">
        <v>20</v>
      </c>
      <c r="V10" s="18">
        <v>21</v>
      </c>
      <c r="W10" s="18">
        <v>25</v>
      </c>
      <c r="X10" s="18">
        <v>26</v>
      </c>
      <c r="Y10" s="18">
        <v>27</v>
      </c>
    </row>
    <row r="11" spans="1:32" s="19" customFormat="1">
      <c r="A11" s="18"/>
      <c r="B11" s="20" t="s">
        <v>14</v>
      </c>
      <c r="C11" s="20"/>
      <c r="D11" s="20"/>
      <c r="E11" s="18"/>
      <c r="F11" s="225">
        <f>F12+F27</f>
        <v>506232</v>
      </c>
      <c r="G11" s="225">
        <f t="shared" ref="G11:U11" si="1">G12+G27</f>
        <v>506232</v>
      </c>
      <c r="H11" s="225">
        <f t="shared" si="1"/>
        <v>235920</v>
      </c>
      <c r="I11" s="225">
        <f t="shared" si="1"/>
        <v>235920</v>
      </c>
      <c r="J11" s="225">
        <f t="shared" si="1"/>
        <v>0</v>
      </c>
      <c r="K11" s="225">
        <f t="shared" si="1"/>
        <v>0</v>
      </c>
      <c r="L11" s="225">
        <f t="shared" si="1"/>
        <v>171843.28899999999</v>
      </c>
      <c r="M11" s="225">
        <f t="shared" si="1"/>
        <v>171843.28899999999</v>
      </c>
      <c r="N11" s="225">
        <f t="shared" si="1"/>
        <v>63006.959999999992</v>
      </c>
      <c r="O11" s="225">
        <f t="shared" si="1"/>
        <v>63006.959999999992</v>
      </c>
      <c r="P11" s="225">
        <f t="shared" si="1"/>
        <v>0</v>
      </c>
      <c r="Q11" s="225">
        <f t="shared" si="1"/>
        <v>34981.96</v>
      </c>
      <c r="R11" s="225">
        <f t="shared" si="1"/>
        <v>58552.959999999999</v>
      </c>
      <c r="S11" s="225">
        <f t="shared" si="1"/>
        <v>58552.959999999999</v>
      </c>
      <c r="T11" s="225">
        <f t="shared" si="1"/>
        <v>0</v>
      </c>
      <c r="U11" s="225">
        <f t="shared" si="1"/>
        <v>34947.96</v>
      </c>
      <c r="V11" s="18"/>
      <c r="W11" s="18"/>
      <c r="X11" s="18"/>
      <c r="Y11" s="18"/>
    </row>
    <row r="12" spans="1:32" s="25" customFormat="1" ht="17.5">
      <c r="A12" s="21" t="s">
        <v>39</v>
      </c>
      <c r="B12" s="255" t="s">
        <v>317</v>
      </c>
      <c r="C12" s="22"/>
      <c r="D12" s="22"/>
      <c r="E12" s="23"/>
      <c r="F12" s="225">
        <f>F13</f>
        <v>390510</v>
      </c>
      <c r="G12" s="225">
        <f t="shared" ref="G12:U12" si="2">G13</f>
        <v>390510</v>
      </c>
      <c r="H12" s="225">
        <f t="shared" si="2"/>
        <v>141180</v>
      </c>
      <c r="I12" s="225">
        <f t="shared" si="2"/>
        <v>141180</v>
      </c>
      <c r="J12" s="225">
        <f t="shared" si="2"/>
        <v>0</v>
      </c>
      <c r="K12" s="225">
        <f t="shared" si="2"/>
        <v>0</v>
      </c>
      <c r="L12" s="225">
        <f t="shared" si="2"/>
        <v>113776.289</v>
      </c>
      <c r="M12" s="225">
        <f t="shared" si="2"/>
        <v>113776.289</v>
      </c>
      <c r="N12" s="225">
        <f t="shared" si="2"/>
        <v>27403.710999999999</v>
      </c>
      <c r="O12" s="225">
        <f t="shared" si="2"/>
        <v>27403.710999999999</v>
      </c>
      <c r="P12" s="225">
        <f t="shared" si="2"/>
        <v>0</v>
      </c>
      <c r="Q12" s="225">
        <f t="shared" si="2"/>
        <v>27403.710999999999</v>
      </c>
      <c r="R12" s="225">
        <f t="shared" si="2"/>
        <v>27403.710999999999</v>
      </c>
      <c r="S12" s="225">
        <f t="shared" si="2"/>
        <v>27403.710999999999</v>
      </c>
      <c r="T12" s="225">
        <f t="shared" si="2"/>
        <v>0</v>
      </c>
      <c r="U12" s="225">
        <f t="shared" si="2"/>
        <v>27403.710999999999</v>
      </c>
      <c r="V12" s="24"/>
      <c r="W12" s="24"/>
      <c r="X12" s="24"/>
      <c r="Y12" s="24"/>
    </row>
    <row r="13" spans="1:32" s="25" customFormat="1" ht="35">
      <c r="A13" s="21" t="s">
        <v>321</v>
      </c>
      <c r="B13" s="255" t="s">
        <v>340</v>
      </c>
      <c r="C13" s="22"/>
      <c r="D13" s="22"/>
      <c r="E13" s="23"/>
      <c r="F13" s="225">
        <f>F14+F18+F21</f>
        <v>390510</v>
      </c>
      <c r="G13" s="225">
        <f t="shared" ref="G13:U13" si="3">G14+G18+G21</f>
        <v>390510</v>
      </c>
      <c r="H13" s="225">
        <f t="shared" si="3"/>
        <v>141180</v>
      </c>
      <c r="I13" s="225">
        <f t="shared" si="3"/>
        <v>141180</v>
      </c>
      <c r="J13" s="225">
        <f t="shared" si="3"/>
        <v>0</v>
      </c>
      <c r="K13" s="225">
        <f t="shared" si="3"/>
        <v>0</v>
      </c>
      <c r="L13" s="225">
        <f t="shared" si="3"/>
        <v>113776.289</v>
      </c>
      <c r="M13" s="225">
        <f t="shared" si="3"/>
        <v>113776.289</v>
      </c>
      <c r="N13" s="225">
        <f t="shared" si="3"/>
        <v>27403.710999999999</v>
      </c>
      <c r="O13" s="225">
        <f t="shared" si="3"/>
        <v>27403.710999999999</v>
      </c>
      <c r="P13" s="225">
        <f t="shared" si="3"/>
        <v>0</v>
      </c>
      <c r="Q13" s="225">
        <f t="shared" si="3"/>
        <v>27403.710999999999</v>
      </c>
      <c r="R13" s="225">
        <f t="shared" si="3"/>
        <v>27403.710999999999</v>
      </c>
      <c r="S13" s="225">
        <f t="shared" si="3"/>
        <v>27403.710999999999</v>
      </c>
      <c r="T13" s="225">
        <f t="shared" si="3"/>
        <v>0</v>
      </c>
      <c r="U13" s="225">
        <f t="shared" si="3"/>
        <v>27403.710999999999</v>
      </c>
      <c r="V13" s="24"/>
      <c r="W13" s="24"/>
      <c r="X13" s="24"/>
      <c r="Y13" s="24"/>
    </row>
    <row r="14" spans="1:32" s="25" customFormat="1" ht="52.5">
      <c r="A14" s="21" t="s">
        <v>40</v>
      </c>
      <c r="B14" s="255" t="s">
        <v>318</v>
      </c>
      <c r="C14" s="26"/>
      <c r="D14" s="26"/>
      <c r="E14" s="23"/>
      <c r="F14" s="225">
        <f>SUM(F15:F17)</f>
        <v>224884</v>
      </c>
      <c r="G14" s="225">
        <f t="shared" ref="G14:U14" si="4">SUM(G15:G17)</f>
        <v>224884</v>
      </c>
      <c r="H14" s="225">
        <f t="shared" si="4"/>
        <v>89180</v>
      </c>
      <c r="I14" s="225">
        <f t="shared" si="4"/>
        <v>89180</v>
      </c>
      <c r="J14" s="225">
        <f t="shared" si="4"/>
        <v>0</v>
      </c>
      <c r="K14" s="225">
        <f t="shared" si="4"/>
        <v>0</v>
      </c>
      <c r="L14" s="225">
        <f t="shared" si="4"/>
        <v>78787.289000000004</v>
      </c>
      <c r="M14" s="225">
        <f t="shared" si="4"/>
        <v>78787.289000000004</v>
      </c>
      <c r="N14" s="225">
        <f t="shared" si="4"/>
        <v>10392.710999999999</v>
      </c>
      <c r="O14" s="225">
        <f t="shared" si="4"/>
        <v>10392.710999999999</v>
      </c>
      <c r="P14" s="225">
        <f t="shared" si="4"/>
        <v>0</v>
      </c>
      <c r="Q14" s="225">
        <f t="shared" si="4"/>
        <v>10392.710999999999</v>
      </c>
      <c r="R14" s="225">
        <f t="shared" si="4"/>
        <v>10392.710999999999</v>
      </c>
      <c r="S14" s="225">
        <f t="shared" si="4"/>
        <v>10392.710999999999</v>
      </c>
      <c r="T14" s="225">
        <f t="shared" si="4"/>
        <v>0</v>
      </c>
      <c r="U14" s="225">
        <f t="shared" si="4"/>
        <v>10392.710999999999</v>
      </c>
      <c r="V14" s="24"/>
      <c r="W14" s="24"/>
      <c r="X14" s="24"/>
      <c r="Y14" s="24"/>
    </row>
    <row r="15" spans="1:32" s="25" customFormat="1" ht="72">
      <c r="A15" s="29" t="s">
        <v>44</v>
      </c>
      <c r="B15" s="220" t="s">
        <v>342</v>
      </c>
      <c r="C15" s="220">
        <v>7385160</v>
      </c>
      <c r="D15" s="33" t="s">
        <v>341</v>
      </c>
      <c r="E15" s="33" t="s">
        <v>347</v>
      </c>
      <c r="F15" s="223">
        <v>85569</v>
      </c>
      <c r="G15" s="223">
        <f>F15</f>
        <v>85569</v>
      </c>
      <c r="H15" s="223">
        <v>33828</v>
      </c>
      <c r="I15" s="223">
        <f>H15</f>
        <v>33828</v>
      </c>
      <c r="J15" s="223"/>
      <c r="K15" s="223"/>
      <c r="L15" s="223">
        <v>32900</v>
      </c>
      <c r="M15" s="223">
        <f>L15</f>
        <v>32900</v>
      </c>
      <c r="N15" s="223">
        <v>928</v>
      </c>
      <c r="O15" s="223">
        <f>N15</f>
        <v>928</v>
      </c>
      <c r="P15" s="223"/>
      <c r="Q15" s="223">
        <f>O15</f>
        <v>928</v>
      </c>
      <c r="R15" s="223">
        <f t="shared" ref="R15:S17" si="5">Q15</f>
        <v>928</v>
      </c>
      <c r="S15" s="223">
        <f t="shared" si="5"/>
        <v>928</v>
      </c>
      <c r="T15" s="223"/>
      <c r="U15" s="223">
        <f>S15</f>
        <v>928</v>
      </c>
      <c r="V15" s="24"/>
      <c r="W15" s="24"/>
      <c r="X15" s="24"/>
      <c r="Y15" s="24"/>
    </row>
    <row r="16" spans="1:32" s="25" customFormat="1" ht="54">
      <c r="A16" s="29" t="s">
        <v>46</v>
      </c>
      <c r="B16" s="221" t="s">
        <v>343</v>
      </c>
      <c r="C16" s="221">
        <v>7329862</v>
      </c>
      <c r="D16" s="33" t="s">
        <v>341</v>
      </c>
      <c r="E16" s="98" t="s">
        <v>346</v>
      </c>
      <c r="F16" s="224">
        <v>61280</v>
      </c>
      <c r="G16" s="223">
        <f>F16</f>
        <v>61280</v>
      </c>
      <c r="H16" s="223">
        <v>19352</v>
      </c>
      <c r="I16" s="223">
        <f>H16</f>
        <v>19352</v>
      </c>
      <c r="J16" s="225"/>
      <c r="K16" s="225"/>
      <c r="L16" s="223">
        <v>15387.289000000001</v>
      </c>
      <c r="M16" s="223">
        <f>L16</f>
        <v>15387.289000000001</v>
      </c>
      <c r="N16" s="223">
        <f>I16-L16</f>
        <v>3964.7109999999993</v>
      </c>
      <c r="O16" s="223">
        <f>N16</f>
        <v>3964.7109999999993</v>
      </c>
      <c r="P16" s="225"/>
      <c r="Q16" s="223">
        <f>O16</f>
        <v>3964.7109999999993</v>
      </c>
      <c r="R16" s="223">
        <f t="shared" si="5"/>
        <v>3964.7109999999993</v>
      </c>
      <c r="S16" s="223">
        <f t="shared" si="5"/>
        <v>3964.7109999999993</v>
      </c>
      <c r="T16" s="223"/>
      <c r="U16" s="223">
        <f>S16</f>
        <v>3964.7109999999993</v>
      </c>
      <c r="V16" s="24"/>
      <c r="W16" s="24"/>
      <c r="X16" s="24"/>
      <c r="Y16" s="24"/>
    </row>
    <row r="17" spans="1:27" s="25" customFormat="1" ht="93">
      <c r="A17" s="29" t="s">
        <v>84</v>
      </c>
      <c r="B17" s="221" t="s">
        <v>344</v>
      </c>
      <c r="C17" s="222">
        <v>7385219</v>
      </c>
      <c r="D17" s="33" t="s">
        <v>341</v>
      </c>
      <c r="E17" s="98" t="s">
        <v>345</v>
      </c>
      <c r="F17" s="224">
        <v>78035</v>
      </c>
      <c r="G17" s="223">
        <f>F17</f>
        <v>78035</v>
      </c>
      <c r="H17" s="223">
        <v>36000</v>
      </c>
      <c r="I17" s="223">
        <f>H17</f>
        <v>36000</v>
      </c>
      <c r="J17" s="225"/>
      <c r="K17" s="225"/>
      <c r="L17" s="223">
        <v>30500</v>
      </c>
      <c r="M17" s="223">
        <f>L17</f>
        <v>30500</v>
      </c>
      <c r="N17" s="223">
        <f>I17-L17</f>
        <v>5500</v>
      </c>
      <c r="O17" s="223">
        <f>N17</f>
        <v>5500</v>
      </c>
      <c r="P17" s="225"/>
      <c r="Q17" s="223">
        <f>O17</f>
        <v>5500</v>
      </c>
      <c r="R17" s="223">
        <f t="shared" si="5"/>
        <v>5500</v>
      </c>
      <c r="S17" s="223">
        <f t="shared" si="5"/>
        <v>5500</v>
      </c>
      <c r="T17" s="223"/>
      <c r="U17" s="223">
        <f>S17</f>
        <v>5500</v>
      </c>
      <c r="V17" s="24"/>
      <c r="W17" s="24"/>
      <c r="X17" s="24"/>
      <c r="Y17" s="24"/>
    </row>
    <row r="18" spans="1:27" s="25" customFormat="1" ht="35">
      <c r="A18" s="21" t="s">
        <v>53</v>
      </c>
      <c r="B18" s="26" t="s">
        <v>319</v>
      </c>
      <c r="C18" s="26"/>
      <c r="D18" s="26"/>
      <c r="E18" s="23"/>
      <c r="F18" s="24"/>
      <c r="G18" s="24"/>
      <c r="H18" s="24"/>
      <c r="I18" s="24"/>
      <c r="J18" s="24"/>
      <c r="K18" s="24"/>
      <c r="L18" s="24"/>
      <c r="M18" s="24"/>
      <c r="N18" s="24"/>
      <c r="O18" s="24"/>
      <c r="P18" s="24"/>
      <c r="Q18" s="24"/>
      <c r="R18" s="24"/>
      <c r="S18" s="24"/>
      <c r="T18" s="24"/>
      <c r="U18" s="24"/>
      <c r="V18" s="24"/>
      <c r="W18" s="24"/>
      <c r="X18" s="24"/>
      <c r="Y18" s="24"/>
    </row>
    <row r="19" spans="1:27" s="25" customFormat="1">
      <c r="A19" s="29" t="s">
        <v>44</v>
      </c>
      <c r="B19" s="30" t="s">
        <v>45</v>
      </c>
      <c r="C19" s="30"/>
      <c r="D19" s="30"/>
      <c r="E19" s="23"/>
      <c r="F19" s="24"/>
      <c r="G19" s="24"/>
      <c r="H19" s="24"/>
      <c r="I19" s="24"/>
      <c r="J19" s="24"/>
      <c r="K19" s="24"/>
      <c r="L19" s="24"/>
      <c r="M19" s="24"/>
      <c r="N19" s="24"/>
      <c r="O19" s="24"/>
      <c r="P19" s="24"/>
      <c r="Q19" s="24"/>
      <c r="R19" s="24"/>
      <c r="S19" s="24"/>
      <c r="T19" s="24"/>
      <c r="U19" s="24"/>
      <c r="V19" s="24"/>
      <c r="W19" s="24"/>
      <c r="X19" s="24"/>
      <c r="Y19" s="24"/>
    </row>
    <row r="20" spans="1:27" s="25" customFormat="1">
      <c r="A20" s="29" t="s">
        <v>47</v>
      </c>
      <c r="B20" s="31" t="s">
        <v>48</v>
      </c>
      <c r="C20" s="31"/>
      <c r="D20" s="31"/>
      <c r="E20" s="23"/>
      <c r="F20" s="24"/>
      <c r="G20" s="24"/>
      <c r="H20" s="24"/>
      <c r="I20" s="24"/>
      <c r="J20" s="24"/>
      <c r="K20" s="24"/>
      <c r="L20" s="24"/>
      <c r="M20" s="24"/>
      <c r="N20" s="24"/>
      <c r="O20" s="24"/>
      <c r="P20" s="24"/>
      <c r="Q20" s="24"/>
      <c r="R20" s="24"/>
      <c r="S20" s="24"/>
      <c r="T20" s="24"/>
      <c r="U20" s="24"/>
      <c r="V20" s="24"/>
      <c r="W20" s="24"/>
      <c r="X20" s="24"/>
      <c r="Y20" s="24"/>
    </row>
    <row r="21" spans="1:27" s="25" customFormat="1" ht="35">
      <c r="A21" s="21" t="s">
        <v>294</v>
      </c>
      <c r="B21" s="26" t="s">
        <v>320</v>
      </c>
      <c r="C21" s="26"/>
      <c r="D21" s="26"/>
      <c r="E21" s="23"/>
      <c r="F21" s="225">
        <f>SUM(F22:F23)</f>
        <v>165626</v>
      </c>
      <c r="G21" s="225">
        <f t="shared" ref="G21:U21" si="6">SUM(G22:G23)</f>
        <v>165626</v>
      </c>
      <c r="H21" s="225">
        <f t="shared" si="6"/>
        <v>52000</v>
      </c>
      <c r="I21" s="225">
        <f t="shared" si="6"/>
        <v>52000</v>
      </c>
      <c r="J21" s="225">
        <f t="shared" si="6"/>
        <v>0</v>
      </c>
      <c r="K21" s="225">
        <f t="shared" si="6"/>
        <v>0</v>
      </c>
      <c r="L21" s="225">
        <f t="shared" si="6"/>
        <v>34989</v>
      </c>
      <c r="M21" s="225">
        <f t="shared" si="6"/>
        <v>34989</v>
      </c>
      <c r="N21" s="225">
        <f t="shared" si="6"/>
        <v>17011</v>
      </c>
      <c r="O21" s="225">
        <f t="shared" si="6"/>
        <v>17011</v>
      </c>
      <c r="P21" s="225">
        <f t="shared" si="6"/>
        <v>0</v>
      </c>
      <c r="Q21" s="225">
        <f t="shared" si="6"/>
        <v>17011</v>
      </c>
      <c r="R21" s="225">
        <f t="shared" si="6"/>
        <v>17011</v>
      </c>
      <c r="S21" s="225">
        <f t="shared" si="6"/>
        <v>17011</v>
      </c>
      <c r="T21" s="225">
        <f t="shared" si="6"/>
        <v>0</v>
      </c>
      <c r="U21" s="225">
        <f t="shared" si="6"/>
        <v>17011</v>
      </c>
      <c r="V21" s="24"/>
      <c r="W21" s="24"/>
      <c r="X21" s="24"/>
      <c r="Y21" s="24"/>
    </row>
    <row r="22" spans="1:27" s="25" customFormat="1" ht="54">
      <c r="A22" s="29" t="s">
        <v>44</v>
      </c>
      <c r="B22" s="221" t="s">
        <v>349</v>
      </c>
      <c r="C22" s="33">
        <v>7556410</v>
      </c>
      <c r="D22" s="33" t="s">
        <v>341</v>
      </c>
      <c r="E22" s="33" t="s">
        <v>348</v>
      </c>
      <c r="F22" s="224">
        <v>80468</v>
      </c>
      <c r="G22" s="224">
        <f>F22</f>
        <v>80468</v>
      </c>
      <c r="H22" s="224">
        <v>35000</v>
      </c>
      <c r="I22" s="224">
        <v>35000</v>
      </c>
      <c r="J22" s="224"/>
      <c r="K22" s="224"/>
      <c r="L22" s="224">
        <f>15600+18389</f>
        <v>33989</v>
      </c>
      <c r="M22" s="224">
        <f>L22</f>
        <v>33989</v>
      </c>
      <c r="N22" s="224">
        <f>H22-M22</f>
        <v>1011</v>
      </c>
      <c r="O22" s="224">
        <f>N22</f>
        <v>1011</v>
      </c>
      <c r="P22" s="224"/>
      <c r="Q22" s="224">
        <f>O22</f>
        <v>1011</v>
      </c>
      <c r="R22" s="224">
        <f t="shared" ref="R22:S23" si="7">Q22</f>
        <v>1011</v>
      </c>
      <c r="S22" s="224">
        <f t="shared" si="7"/>
        <v>1011</v>
      </c>
      <c r="T22" s="224"/>
      <c r="U22" s="224">
        <f>S22</f>
        <v>1011</v>
      </c>
      <c r="V22" s="24"/>
      <c r="W22" s="24"/>
      <c r="X22" s="24"/>
      <c r="Y22" s="24"/>
    </row>
    <row r="23" spans="1:27" s="25" customFormat="1" ht="54">
      <c r="A23" s="29" t="s">
        <v>46</v>
      </c>
      <c r="B23" s="221" t="s">
        <v>350</v>
      </c>
      <c r="C23" s="33">
        <v>7556407</v>
      </c>
      <c r="D23" s="33" t="s">
        <v>341</v>
      </c>
      <c r="E23" s="33" t="s">
        <v>351</v>
      </c>
      <c r="F23" s="224">
        <v>85158</v>
      </c>
      <c r="G23" s="224">
        <f>F23</f>
        <v>85158</v>
      </c>
      <c r="H23" s="224">
        <v>17000</v>
      </c>
      <c r="I23" s="224">
        <v>17000</v>
      </c>
      <c r="J23" s="224"/>
      <c r="K23" s="224"/>
      <c r="L23" s="224">
        <v>1000</v>
      </c>
      <c r="M23" s="224">
        <f>L23</f>
        <v>1000</v>
      </c>
      <c r="N23" s="224">
        <f>I23-M23</f>
        <v>16000</v>
      </c>
      <c r="O23" s="224">
        <f>N23</f>
        <v>16000</v>
      </c>
      <c r="P23" s="224"/>
      <c r="Q23" s="224">
        <f>O23</f>
        <v>16000</v>
      </c>
      <c r="R23" s="224">
        <f t="shared" si="7"/>
        <v>16000</v>
      </c>
      <c r="S23" s="224">
        <f t="shared" si="7"/>
        <v>16000</v>
      </c>
      <c r="T23" s="224"/>
      <c r="U23" s="224">
        <f>S23</f>
        <v>16000</v>
      </c>
      <c r="V23" s="24"/>
      <c r="W23" s="24"/>
      <c r="X23" s="24"/>
      <c r="Y23" s="24"/>
    </row>
    <row r="24" spans="1:27" s="25" customFormat="1" ht="35">
      <c r="A24" s="21" t="s">
        <v>295</v>
      </c>
      <c r="B24" s="26" t="s">
        <v>322</v>
      </c>
      <c r="C24" s="26"/>
      <c r="D24" s="26"/>
      <c r="E24" s="23"/>
      <c r="F24" s="24"/>
      <c r="G24" s="24"/>
      <c r="H24" s="24"/>
      <c r="I24" s="24"/>
      <c r="J24" s="24"/>
      <c r="K24" s="24"/>
      <c r="L24" s="24"/>
      <c r="M24" s="24"/>
      <c r="N24" s="24"/>
      <c r="O24" s="24"/>
      <c r="P24" s="24"/>
      <c r="Q24" s="24"/>
      <c r="R24" s="24"/>
      <c r="S24" s="24"/>
      <c r="T24" s="24"/>
      <c r="U24" s="24"/>
      <c r="V24" s="24"/>
      <c r="W24" s="24"/>
      <c r="X24" s="24"/>
      <c r="Y24" s="24"/>
    </row>
    <row r="25" spans="1:27" s="25" customFormat="1">
      <c r="A25" s="29" t="s">
        <v>44</v>
      </c>
      <c r="B25" s="30" t="s">
        <v>45</v>
      </c>
      <c r="C25" s="30"/>
      <c r="D25" s="30"/>
      <c r="E25" s="23"/>
      <c r="F25" s="24"/>
      <c r="G25" s="24"/>
      <c r="H25" s="24"/>
      <c r="I25" s="24"/>
      <c r="J25" s="24"/>
      <c r="K25" s="24"/>
      <c r="L25" s="24"/>
      <c r="M25" s="24"/>
      <c r="N25" s="24"/>
      <c r="O25" s="24"/>
      <c r="P25" s="24"/>
      <c r="Q25" s="24"/>
      <c r="R25" s="24"/>
      <c r="S25" s="24"/>
      <c r="T25" s="24"/>
      <c r="U25" s="24"/>
      <c r="V25" s="24"/>
      <c r="W25" s="24"/>
      <c r="X25" s="24"/>
      <c r="Y25" s="24"/>
    </row>
    <row r="26" spans="1:27" s="25" customFormat="1">
      <c r="A26" s="29" t="s">
        <v>47</v>
      </c>
      <c r="B26" s="31" t="s">
        <v>48</v>
      </c>
      <c r="C26" s="31"/>
      <c r="D26" s="31"/>
      <c r="E26" s="23"/>
      <c r="F26" s="24"/>
      <c r="G26" s="24"/>
      <c r="H26" s="24"/>
      <c r="I26" s="24"/>
      <c r="J26" s="24"/>
      <c r="K26" s="24"/>
      <c r="L26" s="24"/>
      <c r="M26" s="24"/>
      <c r="N26" s="24"/>
      <c r="O26" s="24"/>
      <c r="P26" s="24"/>
      <c r="Q26" s="24"/>
      <c r="R26" s="24"/>
      <c r="S26" s="24"/>
      <c r="T26" s="24"/>
      <c r="U26" s="24"/>
      <c r="V26" s="24"/>
      <c r="W26" s="24"/>
      <c r="X26" s="24"/>
      <c r="Y26" s="24"/>
    </row>
    <row r="27" spans="1:27" s="25" customFormat="1" ht="35">
      <c r="A27" s="21" t="s">
        <v>55</v>
      </c>
      <c r="B27" s="22" t="s">
        <v>323</v>
      </c>
      <c r="C27" s="22"/>
      <c r="D27" s="22"/>
      <c r="E27" s="23"/>
      <c r="F27" s="225">
        <f>F28+F37</f>
        <v>115722</v>
      </c>
      <c r="G27" s="225">
        <f t="shared" ref="G27:U27" si="8">G28+G37</f>
        <v>115722</v>
      </c>
      <c r="H27" s="225">
        <f t="shared" si="8"/>
        <v>94740</v>
      </c>
      <c r="I27" s="225">
        <f t="shared" si="8"/>
        <v>94740</v>
      </c>
      <c r="J27" s="225">
        <f t="shared" si="8"/>
        <v>0</v>
      </c>
      <c r="K27" s="225">
        <f t="shared" si="8"/>
        <v>0</v>
      </c>
      <c r="L27" s="225">
        <f t="shared" si="8"/>
        <v>58067</v>
      </c>
      <c r="M27" s="225">
        <f t="shared" si="8"/>
        <v>58067</v>
      </c>
      <c r="N27" s="225">
        <f t="shared" si="8"/>
        <v>35603.248999999996</v>
      </c>
      <c r="O27" s="225">
        <f t="shared" si="8"/>
        <v>35603.248999999996</v>
      </c>
      <c r="P27" s="225">
        <f t="shared" si="8"/>
        <v>0</v>
      </c>
      <c r="Q27" s="225">
        <f t="shared" si="8"/>
        <v>7578.2489999999998</v>
      </c>
      <c r="R27" s="225">
        <f t="shared" si="8"/>
        <v>31149.249</v>
      </c>
      <c r="S27" s="225">
        <f t="shared" si="8"/>
        <v>31149.249</v>
      </c>
      <c r="T27" s="225">
        <f t="shared" si="8"/>
        <v>0</v>
      </c>
      <c r="U27" s="225">
        <f t="shared" si="8"/>
        <v>7544.2489999999998</v>
      </c>
      <c r="V27" s="24"/>
      <c r="W27" s="24"/>
      <c r="X27" s="24"/>
      <c r="Y27" s="24"/>
      <c r="AA27" s="25">
        <f>R27-TH!I12</f>
        <v>-23801.207000000006</v>
      </c>
    </row>
    <row r="28" spans="1:27" s="25" customFormat="1" ht="17.5">
      <c r="A28" s="21" t="s">
        <v>371</v>
      </c>
      <c r="B28" s="22" t="s">
        <v>372</v>
      </c>
      <c r="C28" s="22"/>
      <c r="D28" s="22"/>
      <c r="E28" s="23"/>
      <c r="F28" s="225">
        <f>F29+F35</f>
        <v>34000</v>
      </c>
      <c r="G28" s="225">
        <f t="shared" ref="G28:U28" si="9">G29+G35</f>
        <v>34000</v>
      </c>
      <c r="H28" s="225">
        <f t="shared" si="9"/>
        <v>25000</v>
      </c>
      <c r="I28" s="225">
        <f t="shared" si="9"/>
        <v>25000</v>
      </c>
      <c r="J28" s="225">
        <f t="shared" si="9"/>
        <v>0</v>
      </c>
      <c r="K28" s="225">
        <f t="shared" si="9"/>
        <v>0</v>
      </c>
      <c r="L28" s="225">
        <f t="shared" si="9"/>
        <v>20300</v>
      </c>
      <c r="M28" s="225">
        <f t="shared" si="9"/>
        <v>20300</v>
      </c>
      <c r="N28" s="225">
        <f t="shared" si="9"/>
        <v>3630.2489999999998</v>
      </c>
      <c r="O28" s="225">
        <f t="shared" si="9"/>
        <v>3630.2489999999998</v>
      </c>
      <c r="P28" s="225">
        <f t="shared" si="9"/>
        <v>0</v>
      </c>
      <c r="Q28" s="225">
        <f t="shared" si="9"/>
        <v>130.249</v>
      </c>
      <c r="R28" s="225">
        <f t="shared" si="9"/>
        <v>3630.2489999999998</v>
      </c>
      <c r="S28" s="225">
        <f t="shared" si="9"/>
        <v>3630.2489999999998</v>
      </c>
      <c r="T28" s="225">
        <f t="shared" si="9"/>
        <v>0</v>
      </c>
      <c r="U28" s="225">
        <f t="shared" si="9"/>
        <v>130.249</v>
      </c>
      <c r="V28" s="24"/>
      <c r="W28" s="24"/>
      <c r="X28" s="24"/>
      <c r="Y28" s="24"/>
    </row>
    <row r="29" spans="1:27" s="25" customFormat="1" ht="52.5">
      <c r="A29" s="21" t="s">
        <v>40</v>
      </c>
      <c r="B29" s="26" t="s">
        <v>318</v>
      </c>
      <c r="C29" s="26"/>
      <c r="D29" s="26"/>
      <c r="E29" s="23"/>
      <c r="F29" s="225">
        <f>SUM(F30:F31)</f>
        <v>13000</v>
      </c>
      <c r="G29" s="225">
        <f t="shared" ref="G29:U29" si="10">SUM(G30:G31)</f>
        <v>13000</v>
      </c>
      <c r="H29" s="225">
        <f t="shared" si="10"/>
        <v>13000</v>
      </c>
      <c r="I29" s="225">
        <f t="shared" si="10"/>
        <v>13000</v>
      </c>
      <c r="J29" s="225">
        <f t="shared" si="10"/>
        <v>0</v>
      </c>
      <c r="K29" s="225">
        <f t="shared" si="10"/>
        <v>0</v>
      </c>
      <c r="L29" s="225">
        <f t="shared" si="10"/>
        <v>11800</v>
      </c>
      <c r="M29" s="225">
        <f t="shared" si="10"/>
        <v>11800</v>
      </c>
      <c r="N29" s="225">
        <f t="shared" si="10"/>
        <v>130.249</v>
      </c>
      <c r="O29" s="225">
        <f t="shared" si="10"/>
        <v>130.249</v>
      </c>
      <c r="P29" s="225">
        <f t="shared" si="10"/>
        <v>0</v>
      </c>
      <c r="Q29" s="225">
        <f t="shared" si="10"/>
        <v>130.249</v>
      </c>
      <c r="R29" s="225">
        <f t="shared" si="10"/>
        <v>130.249</v>
      </c>
      <c r="S29" s="225">
        <f t="shared" si="10"/>
        <v>130.249</v>
      </c>
      <c r="T29" s="225">
        <f t="shared" si="10"/>
        <v>0</v>
      </c>
      <c r="U29" s="225">
        <f t="shared" si="10"/>
        <v>130.249</v>
      </c>
      <c r="V29" s="24"/>
      <c r="W29" s="24"/>
      <c r="X29" s="24"/>
      <c r="Y29" s="24"/>
    </row>
    <row r="30" spans="1:27" ht="54">
      <c r="A30" s="29" t="s">
        <v>44</v>
      </c>
      <c r="B30" s="221" t="s">
        <v>352</v>
      </c>
      <c r="C30" s="33">
        <v>7599568</v>
      </c>
      <c r="D30" s="33" t="s">
        <v>365</v>
      </c>
      <c r="E30" s="33" t="s">
        <v>354</v>
      </c>
      <c r="F30" s="230">
        <v>8000</v>
      </c>
      <c r="G30" s="230">
        <f t="shared" ref="G30:I31" si="11">F30</f>
        <v>8000</v>
      </c>
      <c r="H30" s="230">
        <f t="shared" si="11"/>
        <v>8000</v>
      </c>
      <c r="I30" s="230">
        <f t="shared" si="11"/>
        <v>8000</v>
      </c>
      <c r="J30" s="230"/>
      <c r="K30" s="230"/>
      <c r="L30" s="230">
        <f>4200+3000</f>
        <v>7200</v>
      </c>
      <c r="M30" s="230">
        <f>L30</f>
        <v>7200</v>
      </c>
      <c r="N30" s="230">
        <v>100</v>
      </c>
      <c r="O30" s="230">
        <f t="shared" ref="O30:O31" si="12">N30</f>
        <v>100</v>
      </c>
      <c r="P30" s="230"/>
      <c r="Q30" s="230">
        <f>O30</f>
        <v>100</v>
      </c>
      <c r="R30" s="230">
        <f t="shared" ref="R30:S31" si="13">Q30</f>
        <v>100</v>
      </c>
      <c r="S30" s="230">
        <f t="shared" si="13"/>
        <v>100</v>
      </c>
      <c r="T30" s="230"/>
      <c r="U30" s="230">
        <f>S30</f>
        <v>100</v>
      </c>
      <c r="V30" s="230"/>
      <c r="W30" s="34"/>
      <c r="X30" s="34"/>
      <c r="Y30" s="34"/>
    </row>
    <row r="31" spans="1:27" ht="54">
      <c r="A31" s="29" t="s">
        <v>46</v>
      </c>
      <c r="B31" s="221" t="s">
        <v>355</v>
      </c>
      <c r="C31" s="33">
        <v>75995669</v>
      </c>
      <c r="D31" s="33" t="s">
        <v>365</v>
      </c>
      <c r="E31" s="33" t="s">
        <v>356</v>
      </c>
      <c r="F31" s="230">
        <v>5000</v>
      </c>
      <c r="G31" s="230">
        <f t="shared" si="11"/>
        <v>5000</v>
      </c>
      <c r="H31" s="230">
        <f t="shared" si="11"/>
        <v>5000</v>
      </c>
      <c r="I31" s="230">
        <f t="shared" si="11"/>
        <v>5000</v>
      </c>
      <c r="J31" s="230"/>
      <c r="K31" s="230"/>
      <c r="L31" s="230">
        <v>4600</v>
      </c>
      <c r="M31" s="230">
        <v>4600</v>
      </c>
      <c r="N31" s="231">
        <v>30.248999999999999</v>
      </c>
      <c r="O31" s="231">
        <f t="shared" si="12"/>
        <v>30.248999999999999</v>
      </c>
      <c r="P31" s="231"/>
      <c r="Q31" s="231">
        <f>O31</f>
        <v>30.248999999999999</v>
      </c>
      <c r="R31" s="231">
        <f t="shared" si="13"/>
        <v>30.248999999999999</v>
      </c>
      <c r="S31" s="231">
        <f t="shared" si="13"/>
        <v>30.248999999999999</v>
      </c>
      <c r="T31" s="231"/>
      <c r="U31" s="231">
        <f>S31</f>
        <v>30.248999999999999</v>
      </c>
      <c r="V31" s="230"/>
      <c r="W31" s="230"/>
      <c r="X31" s="230"/>
      <c r="Y31" s="230"/>
      <c r="Z31" s="232"/>
    </row>
    <row r="32" spans="1:27" s="25" customFormat="1" ht="35">
      <c r="A32" s="21" t="s">
        <v>53</v>
      </c>
      <c r="B32" s="26" t="s">
        <v>319</v>
      </c>
      <c r="C32" s="26"/>
      <c r="D32" s="26"/>
      <c r="E32" s="23"/>
      <c r="F32" s="24"/>
      <c r="G32" s="24"/>
      <c r="H32" s="24"/>
      <c r="I32" s="24"/>
      <c r="J32" s="24"/>
      <c r="K32" s="24"/>
      <c r="L32" s="24"/>
      <c r="M32" s="24"/>
      <c r="N32" s="24"/>
      <c r="O32" s="24"/>
      <c r="P32" s="24"/>
      <c r="Q32" s="24"/>
      <c r="R32" s="24"/>
      <c r="S32" s="24"/>
      <c r="T32" s="24"/>
      <c r="U32" s="24"/>
      <c r="V32" s="24"/>
      <c r="W32" s="24"/>
      <c r="X32" s="24"/>
      <c r="Y32" s="24"/>
    </row>
    <row r="33" spans="1:26" s="25" customFormat="1">
      <c r="A33" s="29" t="s">
        <v>44</v>
      </c>
      <c r="B33" s="30" t="s">
        <v>45</v>
      </c>
      <c r="C33" s="30"/>
      <c r="D33" s="30"/>
      <c r="E33" s="23"/>
      <c r="F33" s="24"/>
      <c r="G33" s="24"/>
      <c r="H33" s="24"/>
      <c r="I33" s="24"/>
      <c r="J33" s="24"/>
      <c r="K33" s="24"/>
      <c r="L33" s="24"/>
      <c r="M33" s="24"/>
      <c r="N33" s="24"/>
      <c r="O33" s="24"/>
      <c r="P33" s="24"/>
      <c r="Q33" s="24"/>
      <c r="R33" s="24"/>
      <c r="S33" s="24"/>
      <c r="T33" s="24"/>
      <c r="U33" s="24"/>
      <c r="V33" s="24"/>
      <c r="W33" s="24"/>
      <c r="X33" s="24"/>
      <c r="Y33" s="24"/>
    </row>
    <row r="34" spans="1:26" s="25" customFormat="1">
      <c r="A34" s="29" t="s">
        <v>47</v>
      </c>
      <c r="B34" s="31" t="s">
        <v>48</v>
      </c>
      <c r="C34" s="31"/>
      <c r="D34" s="31"/>
      <c r="E34" s="23"/>
      <c r="F34" s="24"/>
      <c r="G34" s="24"/>
      <c r="H34" s="24"/>
      <c r="I34" s="24"/>
      <c r="J34" s="24"/>
      <c r="K34" s="24"/>
      <c r="L34" s="24"/>
      <c r="M34" s="24"/>
      <c r="N34" s="24"/>
      <c r="O34" s="24"/>
      <c r="P34" s="24"/>
      <c r="Q34" s="24"/>
      <c r="R34" s="24"/>
      <c r="S34" s="24"/>
      <c r="T34" s="24"/>
      <c r="U34" s="24"/>
      <c r="V34" s="24"/>
      <c r="W34" s="24"/>
      <c r="X34" s="24"/>
      <c r="Y34" s="24"/>
    </row>
    <row r="35" spans="1:26" s="25" customFormat="1" ht="35">
      <c r="A35" s="21" t="s">
        <v>294</v>
      </c>
      <c r="B35" s="26" t="s">
        <v>320</v>
      </c>
      <c r="C35" s="26"/>
      <c r="D35" s="26"/>
      <c r="E35" s="23"/>
      <c r="F35" s="225">
        <f>SUM(F36)</f>
        <v>21000</v>
      </c>
      <c r="G35" s="225">
        <f t="shared" ref="G35:U35" si="14">SUM(G36)</f>
        <v>21000</v>
      </c>
      <c r="H35" s="225">
        <f t="shared" si="14"/>
        <v>12000</v>
      </c>
      <c r="I35" s="225">
        <f t="shared" si="14"/>
        <v>12000</v>
      </c>
      <c r="J35" s="225">
        <f t="shared" si="14"/>
        <v>0</v>
      </c>
      <c r="K35" s="225">
        <f t="shared" si="14"/>
        <v>0</v>
      </c>
      <c r="L35" s="225">
        <f t="shared" si="14"/>
        <v>8500</v>
      </c>
      <c r="M35" s="225">
        <f t="shared" si="14"/>
        <v>8500</v>
      </c>
      <c r="N35" s="225">
        <f t="shared" si="14"/>
        <v>3500</v>
      </c>
      <c r="O35" s="225">
        <f t="shared" si="14"/>
        <v>3500</v>
      </c>
      <c r="P35" s="225">
        <f t="shared" si="14"/>
        <v>0</v>
      </c>
      <c r="Q35" s="225">
        <f t="shared" si="14"/>
        <v>0</v>
      </c>
      <c r="R35" s="225">
        <f t="shared" si="14"/>
        <v>3500</v>
      </c>
      <c r="S35" s="225">
        <f t="shared" si="14"/>
        <v>3500</v>
      </c>
      <c r="T35" s="225">
        <f t="shared" si="14"/>
        <v>0</v>
      </c>
      <c r="U35" s="225">
        <f t="shared" si="14"/>
        <v>0</v>
      </c>
      <c r="V35" s="24"/>
      <c r="W35" s="24"/>
      <c r="X35" s="24"/>
      <c r="Y35" s="24"/>
    </row>
    <row r="36" spans="1:26" ht="90">
      <c r="A36" s="29"/>
      <c r="B36" s="221" t="s">
        <v>377</v>
      </c>
      <c r="C36" s="30">
        <v>7726326</v>
      </c>
      <c r="D36" s="33" t="s">
        <v>365</v>
      </c>
      <c r="E36" s="98" t="s">
        <v>378</v>
      </c>
      <c r="F36" s="230">
        <v>21000</v>
      </c>
      <c r="G36" s="230">
        <f>F36</f>
        <v>21000</v>
      </c>
      <c r="H36" s="230">
        <v>12000</v>
      </c>
      <c r="I36" s="230">
        <v>12000</v>
      </c>
      <c r="J36" s="230"/>
      <c r="K36" s="230"/>
      <c r="L36" s="230">
        <v>8500</v>
      </c>
      <c r="M36" s="230">
        <f>L36</f>
        <v>8500</v>
      </c>
      <c r="N36" s="230">
        <f>I36-M36</f>
        <v>3500</v>
      </c>
      <c r="O36" s="230">
        <f>N36</f>
        <v>3500</v>
      </c>
      <c r="P36" s="230"/>
      <c r="Q36" s="230"/>
      <c r="R36" s="230">
        <f>O36</f>
        <v>3500</v>
      </c>
      <c r="S36" s="230">
        <f>R36</f>
        <v>3500</v>
      </c>
      <c r="T36" s="230"/>
      <c r="U36" s="230"/>
      <c r="V36" s="234"/>
      <c r="W36" s="34"/>
      <c r="X36" s="34"/>
      <c r="Y36" s="34"/>
    </row>
    <row r="37" spans="1:26" s="25" customFormat="1" ht="17.5">
      <c r="A37" s="21" t="s">
        <v>380</v>
      </c>
      <c r="B37" s="22" t="s">
        <v>381</v>
      </c>
      <c r="C37" s="22"/>
      <c r="D37" s="22"/>
      <c r="E37" s="23"/>
      <c r="F37" s="225">
        <f t="shared" ref="F37:U37" si="15">F38+F50</f>
        <v>81722</v>
      </c>
      <c r="G37" s="225">
        <f t="shared" si="15"/>
        <v>81722</v>
      </c>
      <c r="H37" s="225">
        <f t="shared" si="15"/>
        <v>69740</v>
      </c>
      <c r="I37" s="225">
        <f t="shared" si="15"/>
        <v>69740</v>
      </c>
      <c r="J37" s="225">
        <f t="shared" si="15"/>
        <v>0</v>
      </c>
      <c r="K37" s="225">
        <f t="shared" si="15"/>
        <v>0</v>
      </c>
      <c r="L37" s="225">
        <f t="shared" si="15"/>
        <v>37767</v>
      </c>
      <c r="M37" s="225">
        <f t="shared" si="15"/>
        <v>37767</v>
      </c>
      <c r="N37" s="225">
        <f t="shared" si="15"/>
        <v>31973</v>
      </c>
      <c r="O37" s="225">
        <f t="shared" si="15"/>
        <v>31973</v>
      </c>
      <c r="P37" s="225">
        <f t="shared" si="15"/>
        <v>0</v>
      </c>
      <c r="Q37" s="225">
        <f t="shared" si="15"/>
        <v>7448</v>
      </c>
      <c r="R37" s="225">
        <f t="shared" si="15"/>
        <v>27519</v>
      </c>
      <c r="S37" s="225">
        <f t="shared" si="15"/>
        <v>27519</v>
      </c>
      <c r="T37" s="225">
        <f t="shared" si="15"/>
        <v>0</v>
      </c>
      <c r="U37" s="225">
        <f t="shared" si="15"/>
        <v>7414</v>
      </c>
      <c r="V37" s="24"/>
      <c r="W37" s="24"/>
      <c r="X37" s="24"/>
      <c r="Y37" s="24"/>
      <c r="Z37" s="25">
        <f>R37-TH!I15</f>
        <v>-27431.456000000006</v>
      </c>
    </row>
    <row r="38" spans="1:26" s="25" customFormat="1" ht="52.5">
      <c r="A38" s="21" t="s">
        <v>40</v>
      </c>
      <c r="B38" s="26" t="s">
        <v>318</v>
      </c>
      <c r="C38" s="26"/>
      <c r="D38" s="26"/>
      <c r="E38" s="23"/>
      <c r="F38" s="225">
        <f t="shared" ref="F38:U38" si="16">SUM(F39:F49)</f>
        <v>51022</v>
      </c>
      <c r="G38" s="225">
        <f t="shared" si="16"/>
        <v>51022</v>
      </c>
      <c r="H38" s="225">
        <f t="shared" si="16"/>
        <v>49554</v>
      </c>
      <c r="I38" s="225">
        <f t="shared" si="16"/>
        <v>49554</v>
      </c>
      <c r="J38" s="225">
        <f t="shared" si="16"/>
        <v>0</v>
      </c>
      <c r="K38" s="225">
        <f t="shared" si="16"/>
        <v>0</v>
      </c>
      <c r="L38" s="225">
        <f t="shared" si="16"/>
        <v>34967</v>
      </c>
      <c r="M38" s="225">
        <f t="shared" si="16"/>
        <v>34967</v>
      </c>
      <c r="N38" s="225">
        <f t="shared" si="16"/>
        <v>14587</v>
      </c>
      <c r="O38" s="225">
        <f t="shared" si="16"/>
        <v>14587</v>
      </c>
      <c r="P38" s="225">
        <f t="shared" si="16"/>
        <v>0</v>
      </c>
      <c r="Q38" s="225">
        <f t="shared" si="16"/>
        <v>7448</v>
      </c>
      <c r="R38" s="225">
        <f t="shared" si="16"/>
        <v>13133</v>
      </c>
      <c r="S38" s="225">
        <f t="shared" si="16"/>
        <v>13133</v>
      </c>
      <c r="T38" s="225">
        <f t="shared" si="16"/>
        <v>0</v>
      </c>
      <c r="U38" s="225">
        <f t="shared" si="16"/>
        <v>7414</v>
      </c>
      <c r="V38" s="24"/>
      <c r="W38" s="24"/>
      <c r="X38" s="24"/>
      <c r="Y38" s="24"/>
    </row>
    <row r="39" spans="1:26" ht="54">
      <c r="A39" s="29" t="s">
        <v>44</v>
      </c>
      <c r="B39" s="221" t="s">
        <v>364</v>
      </c>
      <c r="C39" s="33">
        <v>7676452</v>
      </c>
      <c r="D39" s="33" t="s">
        <v>365</v>
      </c>
      <c r="E39" s="98" t="s">
        <v>357</v>
      </c>
      <c r="F39" s="230">
        <v>9640</v>
      </c>
      <c r="G39" s="230">
        <f t="shared" ref="G39:G45" si="17">F39</f>
        <v>9640</v>
      </c>
      <c r="H39" s="230">
        <f>8440+1200</f>
        <v>9640</v>
      </c>
      <c r="I39" s="230">
        <f>H39</f>
        <v>9640</v>
      </c>
      <c r="J39" s="230"/>
      <c r="K39" s="230"/>
      <c r="L39" s="230">
        <v>8606</v>
      </c>
      <c r="M39" s="230">
        <f>L39</f>
        <v>8606</v>
      </c>
      <c r="N39" s="230">
        <f>H39-L39</f>
        <v>1034</v>
      </c>
      <c r="O39" s="230">
        <f t="shared" ref="O39:O45" si="18">N39</f>
        <v>1034</v>
      </c>
      <c r="P39" s="231"/>
      <c r="Q39" s="230">
        <f>O39</f>
        <v>1034</v>
      </c>
      <c r="R39" s="237">
        <f>S39</f>
        <v>1000</v>
      </c>
      <c r="S39" s="237">
        <f>SUM(T39:U39)</f>
        <v>1000</v>
      </c>
      <c r="T39" s="237"/>
      <c r="U39" s="237">
        <v>1000</v>
      </c>
      <c r="V39" s="230"/>
      <c r="W39" s="230"/>
      <c r="X39" s="230"/>
      <c r="Y39" s="230"/>
      <c r="Z39" s="232"/>
    </row>
    <row r="40" spans="1:26" ht="54">
      <c r="A40" s="29" t="s">
        <v>46</v>
      </c>
      <c r="B40" s="221" t="s">
        <v>366</v>
      </c>
      <c r="C40" s="33">
        <v>7659171</v>
      </c>
      <c r="D40" s="33" t="s">
        <v>365</v>
      </c>
      <c r="E40" s="98" t="s">
        <v>358</v>
      </c>
      <c r="F40" s="230">
        <v>5389</v>
      </c>
      <c r="G40" s="230">
        <f t="shared" si="17"/>
        <v>5389</v>
      </c>
      <c r="H40" s="230">
        <f>G40</f>
        <v>5389</v>
      </c>
      <c r="I40" s="230">
        <f>H40</f>
        <v>5389</v>
      </c>
      <c r="J40" s="230"/>
      <c r="K40" s="230"/>
      <c r="L40" s="230">
        <v>4311</v>
      </c>
      <c r="M40" s="230">
        <f>L40</f>
        <v>4311</v>
      </c>
      <c r="N40" s="230">
        <f>I40-M40</f>
        <v>1078</v>
      </c>
      <c r="O40" s="230">
        <f t="shared" si="18"/>
        <v>1078</v>
      </c>
      <c r="P40" s="231"/>
      <c r="Q40" s="230">
        <f>O40</f>
        <v>1078</v>
      </c>
      <c r="R40" s="230">
        <f t="shared" ref="R40:S41" si="19">Q40</f>
        <v>1078</v>
      </c>
      <c r="S40" s="230">
        <f t="shared" si="19"/>
        <v>1078</v>
      </c>
      <c r="T40" s="230"/>
      <c r="U40" s="230">
        <f>S40</f>
        <v>1078</v>
      </c>
      <c r="V40" s="230"/>
      <c r="W40" s="230"/>
      <c r="X40" s="230"/>
      <c r="Y40" s="230"/>
      <c r="Z40" s="232"/>
    </row>
    <row r="41" spans="1:26" ht="54">
      <c r="A41" s="29" t="s">
        <v>84</v>
      </c>
      <c r="B41" s="221" t="s">
        <v>367</v>
      </c>
      <c r="C41" s="33">
        <v>7659172</v>
      </c>
      <c r="D41" s="33" t="s">
        <v>365</v>
      </c>
      <c r="E41" s="98" t="s">
        <v>359</v>
      </c>
      <c r="F41" s="230">
        <v>4158</v>
      </c>
      <c r="G41" s="230">
        <f t="shared" si="17"/>
        <v>4158</v>
      </c>
      <c r="H41" s="230">
        <f>G41</f>
        <v>4158</v>
      </c>
      <c r="I41" s="230">
        <f>H41</f>
        <v>4158</v>
      </c>
      <c r="J41" s="230"/>
      <c r="K41" s="230"/>
      <c r="L41" s="230">
        <v>3300</v>
      </c>
      <c r="M41" s="230">
        <f>L41</f>
        <v>3300</v>
      </c>
      <c r="N41" s="230">
        <f>I41-L41</f>
        <v>858</v>
      </c>
      <c r="O41" s="230">
        <f t="shared" si="18"/>
        <v>858</v>
      </c>
      <c r="P41" s="231"/>
      <c r="Q41" s="230">
        <f>O41</f>
        <v>858</v>
      </c>
      <c r="R41" s="230">
        <f t="shared" si="19"/>
        <v>858</v>
      </c>
      <c r="S41" s="230">
        <f t="shared" si="19"/>
        <v>858</v>
      </c>
      <c r="T41" s="230"/>
      <c r="U41" s="230">
        <f>S41</f>
        <v>858</v>
      </c>
      <c r="V41" s="230"/>
      <c r="W41" s="230"/>
      <c r="X41" s="230"/>
      <c r="Y41" s="230"/>
      <c r="Z41" s="232"/>
    </row>
    <row r="42" spans="1:26" s="25" customFormat="1" ht="54">
      <c r="A42" s="29" t="s">
        <v>86</v>
      </c>
      <c r="B42" s="221" t="s">
        <v>379</v>
      </c>
      <c r="C42" s="233">
        <v>7729624</v>
      </c>
      <c r="D42" s="33" t="s">
        <v>365</v>
      </c>
      <c r="E42" s="98" t="s">
        <v>360</v>
      </c>
      <c r="F42" s="230">
        <v>6850</v>
      </c>
      <c r="G42" s="230">
        <f t="shared" si="17"/>
        <v>6850</v>
      </c>
      <c r="H42" s="230">
        <f>G42</f>
        <v>6850</v>
      </c>
      <c r="I42" s="230">
        <f>H42</f>
        <v>6850</v>
      </c>
      <c r="J42" s="24"/>
      <c r="K42" s="24"/>
      <c r="L42" s="230">
        <v>2800</v>
      </c>
      <c r="M42" s="230">
        <f>L42</f>
        <v>2800</v>
      </c>
      <c r="N42" s="230">
        <f>I42-L42</f>
        <v>4050</v>
      </c>
      <c r="O42" s="230">
        <f t="shared" si="18"/>
        <v>4050</v>
      </c>
      <c r="P42" s="230"/>
      <c r="Q42" s="230"/>
      <c r="R42" s="237">
        <f>S42</f>
        <v>2630</v>
      </c>
      <c r="S42" s="237">
        <f>3000-370</f>
        <v>2630</v>
      </c>
      <c r="T42" s="230"/>
      <c r="U42" s="230"/>
      <c r="V42" s="230"/>
      <c r="W42" s="24"/>
      <c r="X42" s="24"/>
      <c r="Y42" s="24"/>
    </row>
    <row r="43" spans="1:26" s="25" customFormat="1" ht="54">
      <c r="A43" s="29" t="s">
        <v>140</v>
      </c>
      <c r="B43" s="221" t="s">
        <v>368</v>
      </c>
      <c r="C43" s="233">
        <v>7729627</v>
      </c>
      <c r="D43" s="33" t="s">
        <v>365</v>
      </c>
      <c r="E43" s="98" t="s">
        <v>361</v>
      </c>
      <c r="F43" s="230">
        <v>5000</v>
      </c>
      <c r="G43" s="230">
        <f t="shared" si="17"/>
        <v>5000</v>
      </c>
      <c r="H43" s="230">
        <v>4500</v>
      </c>
      <c r="I43" s="230">
        <f>H43</f>
        <v>4500</v>
      </c>
      <c r="J43" s="24"/>
      <c r="K43" s="24"/>
      <c r="L43" s="230">
        <v>4000</v>
      </c>
      <c r="M43" s="230">
        <f>L43</f>
        <v>4000</v>
      </c>
      <c r="N43" s="230">
        <f>I43-M43</f>
        <v>500</v>
      </c>
      <c r="O43" s="230">
        <f t="shared" si="18"/>
        <v>500</v>
      </c>
      <c r="P43" s="230"/>
      <c r="Q43" s="230"/>
      <c r="R43" s="230">
        <f>O43</f>
        <v>500</v>
      </c>
      <c r="S43" s="230">
        <f>R43</f>
        <v>500</v>
      </c>
      <c r="T43" s="230"/>
      <c r="U43" s="230"/>
      <c r="V43" s="230"/>
      <c r="W43" s="24"/>
      <c r="X43" s="24"/>
      <c r="Y43" s="24"/>
    </row>
    <row r="44" spans="1:26" s="25" customFormat="1" ht="54">
      <c r="A44" s="29" t="s">
        <v>373</v>
      </c>
      <c r="B44" s="221" t="s">
        <v>369</v>
      </c>
      <c r="C44" s="233">
        <v>7729628</v>
      </c>
      <c r="D44" s="33" t="s">
        <v>365</v>
      </c>
      <c r="E44" s="98" t="s">
        <v>362</v>
      </c>
      <c r="F44" s="230">
        <v>5000</v>
      </c>
      <c r="G44" s="230">
        <f t="shared" si="17"/>
        <v>5000</v>
      </c>
      <c r="H44" s="230">
        <v>4500</v>
      </c>
      <c r="I44" s="230">
        <v>4500</v>
      </c>
      <c r="J44" s="24"/>
      <c r="K44" s="24"/>
      <c r="L44" s="230">
        <v>4000</v>
      </c>
      <c r="M44" s="230">
        <v>4000</v>
      </c>
      <c r="N44" s="230">
        <f>I44-M44</f>
        <v>500</v>
      </c>
      <c r="O44" s="230">
        <f t="shared" si="18"/>
        <v>500</v>
      </c>
      <c r="P44" s="230"/>
      <c r="Q44" s="230"/>
      <c r="R44" s="230">
        <f>O44</f>
        <v>500</v>
      </c>
      <c r="S44" s="230">
        <f>R44</f>
        <v>500</v>
      </c>
      <c r="T44" s="230"/>
      <c r="U44" s="230"/>
      <c r="V44" s="230"/>
      <c r="W44" s="24"/>
      <c r="X44" s="24"/>
      <c r="Y44" s="24"/>
    </row>
    <row r="45" spans="1:26" s="25" customFormat="1" ht="54">
      <c r="A45" s="29" t="s">
        <v>374</v>
      </c>
      <c r="B45" s="221" t="s">
        <v>370</v>
      </c>
      <c r="C45" s="233">
        <v>7742212</v>
      </c>
      <c r="D45" s="33" t="s">
        <v>365</v>
      </c>
      <c r="E45" s="98" t="s">
        <v>363</v>
      </c>
      <c r="F45" s="230">
        <v>2689</v>
      </c>
      <c r="G45" s="230">
        <f t="shared" si="17"/>
        <v>2689</v>
      </c>
      <c r="H45" s="230">
        <f>G45</f>
        <v>2689</v>
      </c>
      <c r="I45" s="230">
        <f>H45</f>
        <v>2689</v>
      </c>
      <c r="J45" s="230"/>
      <c r="K45" s="230"/>
      <c r="L45" s="230">
        <v>1000</v>
      </c>
      <c r="M45" s="230">
        <f>L45</f>
        <v>1000</v>
      </c>
      <c r="N45" s="230">
        <f>I45-L45</f>
        <v>1689</v>
      </c>
      <c r="O45" s="230">
        <f t="shared" si="18"/>
        <v>1689</v>
      </c>
      <c r="P45" s="230"/>
      <c r="Q45" s="230"/>
      <c r="R45" s="230">
        <f>O45</f>
        <v>1689</v>
      </c>
      <c r="S45" s="230">
        <f>R45</f>
        <v>1689</v>
      </c>
      <c r="T45" s="230"/>
      <c r="U45" s="230"/>
      <c r="V45" s="230"/>
      <c r="W45" s="24"/>
      <c r="X45" s="24"/>
      <c r="Y45" s="24"/>
    </row>
    <row r="46" spans="1:26" ht="46.5">
      <c r="A46" s="29" t="s">
        <v>375</v>
      </c>
      <c r="B46" s="235" t="s">
        <v>388</v>
      </c>
      <c r="C46" s="30"/>
      <c r="D46" s="33" t="s">
        <v>387</v>
      </c>
      <c r="E46" s="98" t="s">
        <v>389</v>
      </c>
      <c r="F46" s="230">
        <v>4932</v>
      </c>
      <c r="G46" s="230">
        <v>4932</v>
      </c>
      <c r="H46" s="230">
        <v>4564</v>
      </c>
      <c r="I46" s="230">
        <v>4564</v>
      </c>
      <c r="J46" s="230"/>
      <c r="K46" s="230"/>
      <c r="L46" s="230">
        <f>M46</f>
        <v>3550</v>
      </c>
      <c r="M46" s="230">
        <v>3550</v>
      </c>
      <c r="N46" s="230">
        <f>O46</f>
        <v>1014</v>
      </c>
      <c r="O46" s="230">
        <f>I46-M46</f>
        <v>1014</v>
      </c>
      <c r="P46" s="230"/>
      <c r="Q46" s="230">
        <f>O46</f>
        <v>1014</v>
      </c>
      <c r="R46" s="230">
        <v>1014</v>
      </c>
      <c r="S46" s="230">
        <v>1014</v>
      </c>
      <c r="T46" s="34"/>
      <c r="U46" s="230">
        <f>S46</f>
        <v>1014</v>
      </c>
      <c r="V46" s="34"/>
      <c r="W46" s="34"/>
      <c r="X46" s="34"/>
      <c r="Y46" s="34"/>
    </row>
    <row r="47" spans="1:26" ht="46.5">
      <c r="A47" s="29" t="s">
        <v>376</v>
      </c>
      <c r="B47" s="235" t="s">
        <v>393</v>
      </c>
      <c r="C47" s="30"/>
      <c r="D47" s="33" t="s">
        <v>387</v>
      </c>
      <c r="E47" s="98" t="s">
        <v>394</v>
      </c>
      <c r="F47" s="230">
        <v>4467</v>
      </c>
      <c r="G47" s="230">
        <v>4467</v>
      </c>
      <c r="H47" s="230">
        <f>I47</f>
        <v>4467</v>
      </c>
      <c r="I47" s="230">
        <v>4467</v>
      </c>
      <c r="J47" s="230"/>
      <c r="K47" s="230"/>
      <c r="L47" s="230">
        <f>M47</f>
        <v>2000</v>
      </c>
      <c r="M47" s="230">
        <v>2000</v>
      </c>
      <c r="N47" s="230">
        <f>O47</f>
        <v>2467</v>
      </c>
      <c r="O47" s="230">
        <f>Q47</f>
        <v>2467</v>
      </c>
      <c r="P47" s="230"/>
      <c r="Q47" s="230">
        <f>I47-M47</f>
        <v>2467</v>
      </c>
      <c r="R47" s="230">
        <v>2467</v>
      </c>
      <c r="S47" s="230">
        <v>2467</v>
      </c>
      <c r="T47" s="34"/>
      <c r="U47" s="230">
        <v>2467</v>
      </c>
      <c r="V47" s="34"/>
      <c r="W47" s="34"/>
      <c r="X47" s="34"/>
      <c r="Y47" s="34"/>
    </row>
    <row r="48" spans="1:26" ht="54">
      <c r="A48" s="29" t="s">
        <v>395</v>
      </c>
      <c r="B48" s="235" t="s">
        <v>390</v>
      </c>
      <c r="C48" s="30"/>
      <c r="D48" s="33" t="s">
        <v>391</v>
      </c>
      <c r="E48" s="98" t="s">
        <v>392</v>
      </c>
      <c r="F48" s="230">
        <f>G48</f>
        <v>1997</v>
      </c>
      <c r="G48" s="230">
        <v>1997</v>
      </c>
      <c r="H48" s="230">
        <v>1997</v>
      </c>
      <c r="I48" s="230">
        <v>1997</v>
      </c>
      <c r="J48" s="230"/>
      <c r="K48" s="230"/>
      <c r="L48" s="230">
        <f>M48</f>
        <v>1000</v>
      </c>
      <c r="M48" s="230">
        <v>1000</v>
      </c>
      <c r="N48" s="230">
        <f>O48</f>
        <v>997</v>
      </c>
      <c r="O48" s="230">
        <f>Q48</f>
        <v>997</v>
      </c>
      <c r="P48" s="230"/>
      <c r="Q48" s="230">
        <f>I48-M48</f>
        <v>997</v>
      </c>
      <c r="R48" s="230">
        <v>997</v>
      </c>
      <c r="S48" s="230">
        <v>997</v>
      </c>
      <c r="T48" s="34"/>
      <c r="U48" s="34">
        <v>997</v>
      </c>
      <c r="V48" s="34"/>
      <c r="W48" s="34"/>
      <c r="X48" s="34"/>
      <c r="Y48" s="34"/>
    </row>
    <row r="49" spans="1:25" s="240" customFormat="1" ht="54">
      <c r="A49" s="29" t="s">
        <v>396</v>
      </c>
      <c r="B49" s="235" t="s">
        <v>382</v>
      </c>
      <c r="C49" s="236"/>
      <c r="D49" s="33" t="s">
        <v>365</v>
      </c>
      <c r="E49" s="98" t="s">
        <v>384</v>
      </c>
      <c r="F49" s="237">
        <v>900</v>
      </c>
      <c r="G49" s="237">
        <f>F49</f>
        <v>900</v>
      </c>
      <c r="H49" s="237">
        <f>I49</f>
        <v>800</v>
      </c>
      <c r="I49" s="237">
        <v>800</v>
      </c>
      <c r="J49" s="237"/>
      <c r="K49" s="237"/>
      <c r="L49" s="237">
        <f>M49</f>
        <v>400</v>
      </c>
      <c r="M49" s="237">
        <v>400</v>
      </c>
      <c r="N49" s="237">
        <f>O49</f>
        <v>400</v>
      </c>
      <c r="O49" s="237">
        <v>400</v>
      </c>
      <c r="P49" s="237"/>
      <c r="Q49" s="237"/>
      <c r="R49" s="237">
        <f>S49</f>
        <v>400</v>
      </c>
      <c r="S49" s="237">
        <v>400</v>
      </c>
      <c r="T49" s="237"/>
      <c r="U49" s="237"/>
      <c r="V49" s="238"/>
      <c r="W49" s="239"/>
      <c r="X49" s="239"/>
      <c r="Y49" s="239"/>
    </row>
    <row r="50" spans="1:25" s="25" customFormat="1" ht="35">
      <c r="A50" s="21" t="s">
        <v>53</v>
      </c>
      <c r="B50" s="26" t="s">
        <v>319</v>
      </c>
      <c r="C50" s="26"/>
      <c r="D50" s="26"/>
      <c r="E50" s="23"/>
      <c r="F50" s="225">
        <f>SUM(F51:F58)</f>
        <v>30700</v>
      </c>
      <c r="G50" s="225">
        <f t="shared" ref="G50:U50" si="20">SUM(G51:G58)</f>
        <v>30700</v>
      </c>
      <c r="H50" s="225">
        <f t="shared" si="20"/>
        <v>20186</v>
      </c>
      <c r="I50" s="225">
        <f t="shared" si="20"/>
        <v>20186</v>
      </c>
      <c r="J50" s="225">
        <f t="shared" si="20"/>
        <v>0</v>
      </c>
      <c r="K50" s="225">
        <f t="shared" si="20"/>
        <v>0</v>
      </c>
      <c r="L50" s="225">
        <f t="shared" si="20"/>
        <v>2800</v>
      </c>
      <c r="M50" s="225">
        <f t="shared" si="20"/>
        <v>2800</v>
      </c>
      <c r="N50" s="225">
        <f t="shared" si="20"/>
        <v>17386</v>
      </c>
      <c r="O50" s="225">
        <f t="shared" si="20"/>
        <v>17386</v>
      </c>
      <c r="P50" s="225">
        <f t="shared" si="20"/>
        <v>0</v>
      </c>
      <c r="Q50" s="225">
        <f t="shared" si="20"/>
        <v>0</v>
      </c>
      <c r="R50" s="225">
        <f t="shared" si="20"/>
        <v>14386</v>
      </c>
      <c r="S50" s="225">
        <f t="shared" si="20"/>
        <v>14386</v>
      </c>
      <c r="T50" s="225">
        <f t="shared" si="20"/>
        <v>0</v>
      </c>
      <c r="U50" s="225">
        <f t="shared" si="20"/>
        <v>0</v>
      </c>
      <c r="V50" s="24"/>
      <c r="W50" s="24"/>
      <c r="X50" s="24"/>
      <c r="Y50" s="24"/>
    </row>
    <row r="51" spans="1:25" s="307" customFormat="1" ht="90">
      <c r="A51" s="301" t="s">
        <v>44</v>
      </c>
      <c r="B51" s="235" t="s">
        <v>383</v>
      </c>
      <c r="C51" s="302"/>
      <c r="D51" s="303" t="s">
        <v>353</v>
      </c>
      <c r="E51" s="304" t="s">
        <v>384</v>
      </c>
      <c r="F51" s="237">
        <v>8500</v>
      </c>
      <c r="G51" s="237">
        <f>F51</f>
        <v>8500</v>
      </c>
      <c r="H51" s="237">
        <f>4000+1500</f>
        <v>5500</v>
      </c>
      <c r="I51" s="237">
        <f>H51</f>
        <v>5500</v>
      </c>
      <c r="J51" s="237"/>
      <c r="K51" s="237"/>
      <c r="L51" s="237"/>
      <c r="M51" s="237"/>
      <c r="N51" s="237">
        <f>I51</f>
        <v>5500</v>
      </c>
      <c r="O51" s="237">
        <f>N51</f>
        <v>5500</v>
      </c>
      <c r="P51" s="237"/>
      <c r="Q51" s="237"/>
      <c r="R51" s="237">
        <f>S51</f>
        <v>3500</v>
      </c>
      <c r="S51" s="237">
        <v>3500</v>
      </c>
      <c r="T51" s="237"/>
      <c r="U51" s="237"/>
      <c r="V51" s="305"/>
      <c r="W51" s="306"/>
      <c r="X51" s="306"/>
      <c r="Y51" s="306"/>
    </row>
    <row r="52" spans="1:25" s="104" customFormat="1" ht="90">
      <c r="A52" s="226" t="s">
        <v>46</v>
      </c>
      <c r="B52" s="235" t="s">
        <v>385</v>
      </c>
      <c r="C52" s="229"/>
      <c r="D52" s="33" t="s">
        <v>353</v>
      </c>
      <c r="E52" s="98" t="s">
        <v>384</v>
      </c>
      <c r="F52" s="230">
        <v>5000</v>
      </c>
      <c r="G52" s="230">
        <f>F52</f>
        <v>5000</v>
      </c>
      <c r="H52" s="230">
        <f>1800+1000</f>
        <v>2800</v>
      </c>
      <c r="I52" s="230">
        <f>H52</f>
        <v>2800</v>
      </c>
      <c r="J52" s="230"/>
      <c r="K52" s="230"/>
      <c r="L52" s="230"/>
      <c r="M52" s="230"/>
      <c r="N52" s="230">
        <f>I52</f>
        <v>2800</v>
      </c>
      <c r="O52" s="230">
        <f>N52</f>
        <v>2800</v>
      </c>
      <c r="P52" s="230"/>
      <c r="Q52" s="230"/>
      <c r="R52" s="230">
        <f>O52</f>
        <v>2800</v>
      </c>
      <c r="S52" s="230">
        <f>R52</f>
        <v>2800</v>
      </c>
      <c r="T52" s="230"/>
      <c r="U52" s="230"/>
      <c r="V52" s="227"/>
      <c r="W52" s="228"/>
      <c r="X52" s="228"/>
      <c r="Y52" s="228"/>
    </row>
    <row r="53" spans="1:25" s="104" customFormat="1" ht="90">
      <c r="A53" s="226" t="s">
        <v>84</v>
      </c>
      <c r="B53" s="235" t="s">
        <v>386</v>
      </c>
      <c r="C53" s="229"/>
      <c r="D53" s="33" t="s">
        <v>353</v>
      </c>
      <c r="E53" s="98" t="s">
        <v>384</v>
      </c>
      <c r="F53" s="230">
        <v>4000</v>
      </c>
      <c r="G53" s="230">
        <f>F53</f>
        <v>4000</v>
      </c>
      <c r="H53" s="230">
        <v>1936</v>
      </c>
      <c r="I53" s="230">
        <f>H53</f>
        <v>1936</v>
      </c>
      <c r="J53" s="230"/>
      <c r="K53" s="230"/>
      <c r="L53" s="230"/>
      <c r="M53" s="230"/>
      <c r="N53" s="230">
        <f>I53</f>
        <v>1936</v>
      </c>
      <c r="O53" s="230">
        <f>N53</f>
        <v>1936</v>
      </c>
      <c r="P53" s="230"/>
      <c r="Q53" s="230"/>
      <c r="R53" s="230">
        <f>O53</f>
        <v>1936</v>
      </c>
      <c r="S53" s="230">
        <f>R53</f>
        <v>1936</v>
      </c>
      <c r="T53" s="230"/>
      <c r="U53" s="230"/>
      <c r="V53" s="227"/>
      <c r="W53" s="228"/>
      <c r="X53" s="228"/>
      <c r="Y53" s="228"/>
    </row>
    <row r="54" spans="1:25" ht="36">
      <c r="A54" s="226" t="s">
        <v>86</v>
      </c>
      <c r="B54" s="235" t="s">
        <v>397</v>
      </c>
      <c r="C54" s="30"/>
      <c r="D54" s="30"/>
      <c r="E54" s="98" t="s">
        <v>384</v>
      </c>
      <c r="F54" s="230">
        <f t="shared" ref="F54:F59" si="21">G54</f>
        <v>3000</v>
      </c>
      <c r="G54" s="230">
        <v>3000</v>
      </c>
      <c r="H54" s="230">
        <f t="shared" ref="H54:H59" si="22">I54</f>
        <v>2200</v>
      </c>
      <c r="I54" s="230">
        <v>2200</v>
      </c>
      <c r="J54" s="230"/>
      <c r="K54" s="230"/>
      <c r="L54" s="230">
        <f>M54</f>
        <v>1200</v>
      </c>
      <c r="M54" s="230">
        <v>1200</v>
      </c>
      <c r="N54" s="230">
        <f>O54</f>
        <v>1000</v>
      </c>
      <c r="O54" s="230">
        <f>I54-M54</f>
        <v>1000</v>
      </c>
      <c r="P54" s="230"/>
      <c r="Q54" s="230"/>
      <c r="R54" s="230">
        <f>S54</f>
        <v>1000</v>
      </c>
      <c r="S54" s="230">
        <v>1000</v>
      </c>
      <c r="T54" s="230"/>
      <c r="U54" s="230"/>
      <c r="V54" s="34"/>
      <c r="W54" s="34"/>
      <c r="X54" s="34"/>
      <c r="Y54" s="34"/>
    </row>
    <row r="55" spans="1:25" ht="31">
      <c r="A55" s="226" t="s">
        <v>140</v>
      </c>
      <c r="B55" s="235" t="s">
        <v>398</v>
      </c>
      <c r="C55" s="30"/>
      <c r="D55" s="30"/>
      <c r="E55" s="98" t="s">
        <v>384</v>
      </c>
      <c r="F55" s="230">
        <f t="shared" si="21"/>
        <v>4000</v>
      </c>
      <c r="G55" s="230">
        <v>4000</v>
      </c>
      <c r="H55" s="230">
        <f t="shared" si="22"/>
        <v>2850</v>
      </c>
      <c r="I55" s="230">
        <v>2850</v>
      </c>
      <c r="J55" s="230"/>
      <c r="K55" s="230"/>
      <c r="L55" s="230">
        <f>M55</f>
        <v>1600</v>
      </c>
      <c r="M55" s="230">
        <v>1600</v>
      </c>
      <c r="N55" s="230">
        <f>O55</f>
        <v>1250</v>
      </c>
      <c r="O55" s="230">
        <f>I55-M55</f>
        <v>1250</v>
      </c>
      <c r="P55" s="230"/>
      <c r="Q55" s="230"/>
      <c r="R55" s="230">
        <v>1250</v>
      </c>
      <c r="S55" s="230">
        <v>1250</v>
      </c>
      <c r="T55" s="230"/>
      <c r="U55" s="230"/>
      <c r="V55" s="34"/>
      <c r="W55" s="34"/>
      <c r="X55" s="34"/>
      <c r="Y55" s="34"/>
    </row>
    <row r="56" spans="1:25" ht="72">
      <c r="A56" s="226" t="s">
        <v>373</v>
      </c>
      <c r="B56" s="235" t="s">
        <v>399</v>
      </c>
      <c r="C56" s="30"/>
      <c r="D56" s="30"/>
      <c r="E56" s="98" t="s">
        <v>384</v>
      </c>
      <c r="F56" s="230">
        <f t="shared" si="21"/>
        <v>3000</v>
      </c>
      <c r="G56" s="230">
        <v>3000</v>
      </c>
      <c r="H56" s="230">
        <f t="shared" si="22"/>
        <v>1700</v>
      </c>
      <c r="I56" s="230">
        <v>1700</v>
      </c>
      <c r="J56" s="230"/>
      <c r="K56" s="230"/>
      <c r="L56" s="230"/>
      <c r="M56" s="230"/>
      <c r="N56" s="230">
        <v>1700</v>
      </c>
      <c r="O56" s="230">
        <v>1700</v>
      </c>
      <c r="P56" s="230"/>
      <c r="Q56" s="230"/>
      <c r="R56" s="230">
        <v>1700</v>
      </c>
      <c r="S56" s="230">
        <v>1700</v>
      </c>
      <c r="T56" s="230"/>
      <c r="U56" s="230"/>
      <c r="V56" s="34"/>
      <c r="W56" s="34"/>
      <c r="X56" s="34"/>
      <c r="Y56" s="34"/>
    </row>
    <row r="57" spans="1:25" ht="72">
      <c r="A57" s="226" t="s">
        <v>374</v>
      </c>
      <c r="B57" s="235" t="s">
        <v>400</v>
      </c>
      <c r="C57" s="30"/>
      <c r="D57" s="30"/>
      <c r="E57" s="98" t="s">
        <v>384</v>
      </c>
      <c r="F57" s="230">
        <f t="shared" si="21"/>
        <v>1000</v>
      </c>
      <c r="G57" s="230">
        <v>1000</v>
      </c>
      <c r="H57" s="230">
        <f t="shared" si="22"/>
        <v>1000</v>
      </c>
      <c r="I57" s="230">
        <f>G57</f>
        <v>1000</v>
      </c>
      <c r="J57" s="230"/>
      <c r="K57" s="230"/>
      <c r="L57" s="230"/>
      <c r="M57" s="230"/>
      <c r="N57" s="230">
        <v>1000</v>
      </c>
      <c r="O57" s="230">
        <v>1000</v>
      </c>
      <c r="P57" s="230"/>
      <c r="Q57" s="230"/>
      <c r="R57" s="237">
        <f>S57</f>
        <v>500</v>
      </c>
      <c r="S57" s="237">
        <v>500</v>
      </c>
      <c r="T57" s="230"/>
      <c r="U57" s="230"/>
      <c r="V57" s="34"/>
      <c r="W57" s="34"/>
      <c r="X57" s="34"/>
      <c r="Y57" s="34"/>
    </row>
    <row r="58" spans="1:25" ht="36">
      <c r="A58" s="226" t="s">
        <v>375</v>
      </c>
      <c r="B58" s="235" t="s">
        <v>401</v>
      </c>
      <c r="C58" s="30"/>
      <c r="D58" s="30"/>
      <c r="E58" s="98" t="s">
        <v>384</v>
      </c>
      <c r="F58" s="230">
        <f t="shared" si="21"/>
        <v>2200</v>
      </c>
      <c r="G58" s="230">
        <v>2200</v>
      </c>
      <c r="H58" s="230">
        <f t="shared" si="22"/>
        <v>2200</v>
      </c>
      <c r="I58" s="230">
        <f>G58</f>
        <v>2200</v>
      </c>
      <c r="J58" s="230"/>
      <c r="K58" s="230"/>
      <c r="L58" s="230"/>
      <c r="M58" s="230"/>
      <c r="N58" s="230">
        <f>O58</f>
        <v>2200</v>
      </c>
      <c r="O58" s="230">
        <f>I58</f>
        <v>2200</v>
      </c>
      <c r="P58" s="230"/>
      <c r="Q58" s="230"/>
      <c r="R58" s="237">
        <f>S58</f>
        <v>1700</v>
      </c>
      <c r="S58" s="237">
        <v>1700</v>
      </c>
      <c r="T58" s="230"/>
      <c r="U58" s="230"/>
      <c r="V58" s="34"/>
      <c r="W58" s="34"/>
      <c r="X58" s="34"/>
      <c r="Y58" s="34"/>
    </row>
    <row r="59" spans="1:25" ht="54">
      <c r="A59" s="226" t="s">
        <v>376</v>
      </c>
      <c r="B59" s="235" t="s">
        <v>402</v>
      </c>
      <c r="C59" s="30"/>
      <c r="D59" s="30"/>
      <c r="E59" s="98" t="s">
        <v>384</v>
      </c>
      <c r="F59" s="230">
        <f t="shared" si="21"/>
        <v>1856</v>
      </c>
      <c r="G59" s="230">
        <v>1856</v>
      </c>
      <c r="H59" s="230">
        <f t="shared" si="22"/>
        <v>1856</v>
      </c>
      <c r="I59" s="230">
        <v>1856</v>
      </c>
      <c r="J59" s="230"/>
      <c r="K59" s="230"/>
      <c r="L59" s="230"/>
      <c r="M59" s="230"/>
      <c r="N59" s="230">
        <f>O59</f>
        <v>1856</v>
      </c>
      <c r="O59" s="230">
        <v>1856</v>
      </c>
      <c r="P59" s="230"/>
      <c r="Q59" s="230"/>
      <c r="R59" s="230">
        <f>S59</f>
        <v>1856</v>
      </c>
      <c r="S59" s="230">
        <v>1856</v>
      </c>
      <c r="T59" s="230"/>
      <c r="U59" s="230"/>
      <c r="V59" s="34"/>
      <c r="W59" s="34"/>
      <c r="X59" s="34"/>
      <c r="Y59" s="34"/>
    </row>
    <row r="60" spans="1:25" s="25" customFormat="1">
      <c r="A60" s="29"/>
      <c r="B60" s="31" t="s">
        <v>325</v>
      </c>
      <c r="C60" s="31"/>
      <c r="D60" s="31"/>
      <c r="E60" s="23"/>
      <c r="F60" s="24"/>
      <c r="G60" s="24"/>
      <c r="H60" s="24"/>
      <c r="I60" s="24"/>
      <c r="J60" s="24"/>
      <c r="K60" s="24"/>
      <c r="L60" s="24"/>
      <c r="M60" s="24"/>
      <c r="N60" s="24"/>
      <c r="O60" s="24"/>
      <c r="P60" s="24"/>
      <c r="Q60" s="24"/>
      <c r="R60" s="24"/>
      <c r="S60" s="24"/>
      <c r="T60" s="24"/>
      <c r="U60" s="24"/>
      <c r="V60" s="24"/>
      <c r="W60" s="24"/>
      <c r="X60" s="24"/>
      <c r="Y60" s="24"/>
    </row>
    <row r="61" spans="1:25" s="25" customFormat="1" ht="17.5">
      <c r="A61" s="21" t="s">
        <v>187</v>
      </c>
      <c r="B61" s="22" t="s">
        <v>326</v>
      </c>
      <c r="C61" s="22"/>
      <c r="D61" s="22"/>
      <c r="E61" s="23"/>
      <c r="F61" s="24"/>
      <c r="G61" s="24"/>
      <c r="H61" s="24"/>
      <c r="I61" s="24"/>
      <c r="J61" s="24"/>
      <c r="K61" s="24"/>
      <c r="L61" s="24"/>
      <c r="M61" s="24"/>
      <c r="N61" s="24"/>
      <c r="O61" s="24"/>
      <c r="P61" s="24"/>
      <c r="Q61" s="24"/>
      <c r="R61" s="24"/>
      <c r="S61" s="24"/>
      <c r="T61" s="24"/>
      <c r="U61" s="24"/>
      <c r="V61" s="24"/>
      <c r="W61" s="24"/>
      <c r="X61" s="24"/>
      <c r="Y61" s="24"/>
    </row>
    <row r="62" spans="1:25" s="50" customFormat="1">
      <c r="A62" s="218"/>
      <c r="B62" s="219" t="s">
        <v>324</v>
      </c>
      <c r="C62" s="219"/>
      <c r="D62" s="219"/>
      <c r="E62" s="48"/>
      <c r="F62" s="49"/>
      <c r="G62" s="49"/>
      <c r="H62" s="49"/>
      <c r="I62" s="49"/>
      <c r="J62" s="49"/>
      <c r="K62" s="49"/>
      <c r="L62" s="49"/>
      <c r="M62" s="49"/>
      <c r="N62" s="49"/>
      <c r="O62" s="49"/>
      <c r="P62" s="49"/>
      <c r="Q62" s="49"/>
      <c r="R62" s="49"/>
      <c r="S62" s="49"/>
      <c r="T62" s="49"/>
      <c r="U62" s="49"/>
      <c r="V62" s="49"/>
      <c r="W62" s="49"/>
      <c r="X62" s="49"/>
      <c r="Y62" s="49"/>
    </row>
    <row r="63" spans="1:25" s="25" customFormat="1">
      <c r="A63" s="29"/>
      <c r="B63" s="31" t="s">
        <v>325</v>
      </c>
      <c r="C63" s="31"/>
      <c r="D63" s="31"/>
      <c r="E63" s="23"/>
      <c r="F63" s="24"/>
      <c r="G63" s="24"/>
      <c r="H63" s="24"/>
      <c r="I63" s="24"/>
      <c r="J63" s="24"/>
      <c r="K63" s="24"/>
      <c r="L63" s="24"/>
      <c r="M63" s="24"/>
      <c r="N63" s="24"/>
      <c r="O63" s="24"/>
      <c r="P63" s="24"/>
      <c r="Q63" s="24"/>
      <c r="R63" s="24"/>
      <c r="S63" s="24"/>
      <c r="T63" s="24"/>
      <c r="U63" s="24"/>
      <c r="V63" s="24"/>
      <c r="W63" s="24"/>
      <c r="X63" s="24"/>
      <c r="Y63" s="24"/>
    </row>
    <row r="64" spans="1:25">
      <c r="A64" s="13"/>
      <c r="B64" s="13"/>
      <c r="C64" s="13"/>
      <c r="D64" s="13"/>
      <c r="E64" s="13"/>
      <c r="F64" s="13"/>
      <c r="G64" s="13"/>
      <c r="H64" s="13"/>
      <c r="I64" s="13"/>
      <c r="J64" s="13"/>
      <c r="K64" s="13"/>
      <c r="L64" s="13"/>
      <c r="M64" s="13"/>
      <c r="N64" s="13"/>
      <c r="O64" s="13"/>
      <c r="P64" s="13"/>
      <c r="Q64" s="13"/>
      <c r="R64" s="13"/>
      <c r="S64" s="13"/>
      <c r="T64" s="13"/>
      <c r="U64" s="13"/>
      <c r="V64" s="13"/>
      <c r="W64" s="13"/>
      <c r="X64" s="13"/>
      <c r="Y64" s="13"/>
    </row>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sheetData>
  <mergeCells count="37">
    <mergeCell ref="AC8:AC9"/>
    <mergeCell ref="I7:K7"/>
    <mergeCell ref="L7:L9"/>
    <mergeCell ref="M7:M9"/>
    <mergeCell ref="N7:N9"/>
    <mergeCell ref="O7:Q7"/>
    <mergeCell ref="AB5:AE6"/>
    <mergeCell ref="E6:E9"/>
    <mergeCell ref="F6:G6"/>
    <mergeCell ref="F7:F9"/>
    <mergeCell ref="G7:G9"/>
    <mergeCell ref="H7:H9"/>
    <mergeCell ref="R7:R9"/>
    <mergeCell ref="L5:M6"/>
    <mergeCell ref="N5:Q6"/>
    <mergeCell ref="R5:U6"/>
    <mergeCell ref="V5:V9"/>
    <mergeCell ref="AD8:AE8"/>
    <mergeCell ref="S7:U7"/>
    <mergeCell ref="AB7:AB9"/>
    <mergeCell ref="AC7:AE7"/>
    <mergeCell ref="I8:I9"/>
    <mergeCell ref="A1:Y1"/>
    <mergeCell ref="A2:V2"/>
    <mergeCell ref="A3:Y3"/>
    <mergeCell ref="A4:Y4"/>
    <mergeCell ref="A5:A9"/>
    <mergeCell ref="B5:B9"/>
    <mergeCell ref="C5:C9"/>
    <mergeCell ref="D5:D9"/>
    <mergeCell ref="E5:G5"/>
    <mergeCell ref="H5:K6"/>
    <mergeCell ref="J8:K8"/>
    <mergeCell ref="O8:O9"/>
    <mergeCell ref="P8:Q8"/>
    <mergeCell ref="S8:S9"/>
    <mergeCell ref="T8:U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G85"/>
  <sheetViews>
    <sheetView showGridLines="0" zoomScale="90" zoomScaleNormal="90" workbookViewId="0">
      <pane xSplit="2" ySplit="8" topLeftCell="F9" activePane="bottomRight" state="frozen"/>
      <selection pane="topRight" activeCell="C1" sqref="C1"/>
      <selection pane="bottomLeft" activeCell="A9" sqref="A9"/>
      <selection pane="bottomRight" activeCell="I31" sqref="I31"/>
    </sheetView>
  </sheetViews>
  <sheetFormatPr defaultRowHeight="13"/>
  <cols>
    <col min="1" max="1" width="5.453125" style="596" customWidth="1"/>
    <col min="2" max="2" width="30.1796875" style="597" customWidth="1"/>
    <col min="3" max="3" width="8.81640625" style="596" customWidth="1"/>
    <col min="4" max="4" width="12.81640625" style="595" customWidth="1"/>
    <col min="5" max="5" width="13.81640625" style="596" customWidth="1"/>
    <col min="6" max="6" width="16.26953125" style="637" customWidth="1"/>
    <col min="7" max="7" width="8.453125" style="596" customWidth="1"/>
    <col min="8" max="8" width="12.26953125" style="596" customWidth="1"/>
    <col min="9" max="9" width="10.26953125" style="595" customWidth="1"/>
    <col min="10" max="10" width="10" style="595" customWidth="1"/>
    <col min="11" max="12" width="9.26953125" style="595" hidden="1" customWidth="1"/>
    <col min="13" max="13" width="7.453125" style="595" hidden="1" customWidth="1"/>
    <col min="14" max="14" width="9" style="595" customWidth="1"/>
    <col min="15" max="15" width="10.453125" style="595" hidden="1" customWidth="1"/>
    <col min="16" max="16" width="8" style="595" customWidth="1"/>
    <col min="17" max="17" width="8.54296875" style="595" customWidth="1"/>
    <col min="18" max="18" width="8.1796875" style="595" customWidth="1"/>
    <col min="19" max="19" width="6.7265625" style="595" customWidth="1"/>
    <col min="20" max="20" width="7.1796875" style="595" customWidth="1"/>
    <col min="21" max="21" width="6.7265625" style="595" hidden="1" customWidth="1"/>
    <col min="22" max="24" width="6.7265625" style="595" customWidth="1"/>
    <col min="25" max="25" width="7.453125" style="595" customWidth="1"/>
    <col min="26" max="26" width="6.7265625" style="595" customWidth="1"/>
    <col min="27" max="28" width="6.7265625" style="595" hidden="1" customWidth="1"/>
    <col min="29" max="29" width="6.453125" style="595" hidden="1" customWidth="1"/>
    <col min="30" max="30" width="6.7265625" style="595" hidden="1" customWidth="1"/>
    <col min="31" max="31" width="5.26953125" style="595" hidden="1" customWidth="1"/>
    <col min="32" max="32" width="6.81640625" style="595" customWidth="1"/>
    <col min="33" max="33" width="18.1796875" style="595" customWidth="1"/>
    <col min="34" max="255" width="9" style="595"/>
    <col min="256" max="256" width="5.453125" style="595" customWidth="1"/>
    <col min="257" max="257" width="47" style="595" customWidth="1"/>
    <col min="258" max="258" width="10.453125" style="595" customWidth="1"/>
    <col min="259" max="259" width="12.81640625" style="595" customWidth="1"/>
    <col min="260" max="260" width="13.81640625" style="595" customWidth="1"/>
    <col min="261" max="261" width="16.26953125" style="595" customWidth="1"/>
    <col min="262" max="262" width="8.453125" style="595" customWidth="1"/>
    <col min="263" max="263" width="11.81640625" style="595" customWidth="1"/>
    <col min="264" max="264" width="13.453125" style="595" customWidth="1"/>
    <col min="265" max="265" width="11.54296875" style="595" customWidth="1"/>
    <col min="266" max="268" width="0" style="595" hidden="1" customWidth="1"/>
    <col min="269" max="269" width="11" style="595" customWidth="1"/>
    <col min="270" max="270" width="0" style="595" hidden="1" customWidth="1"/>
    <col min="271" max="271" width="12.26953125" style="595" customWidth="1"/>
    <col min="272" max="272" width="9.7265625" style="595" customWidth="1"/>
    <col min="273" max="273" width="9.54296875" style="595" customWidth="1"/>
    <col min="274" max="274" width="8.7265625" style="595" customWidth="1"/>
    <col min="275" max="275" width="9.7265625" style="595" customWidth="1"/>
    <col min="276" max="277" width="9.54296875" style="595" customWidth="1"/>
    <col min="278" max="278" width="9.453125" style="595" customWidth="1"/>
    <col min="279" max="279" width="8" style="595" customWidth="1"/>
    <col min="280" max="280" width="7.453125" style="595" customWidth="1"/>
    <col min="281" max="281" width="7.1796875" style="595" customWidth="1"/>
    <col min="282" max="282" width="0" style="595" hidden="1" customWidth="1"/>
    <col min="283" max="283" width="9.54296875" style="595" customWidth="1"/>
    <col min="284" max="284" width="9.453125" style="595" customWidth="1"/>
    <col min="285" max="285" width="0" style="595" hidden="1" customWidth="1"/>
    <col min="286" max="286" width="7.453125" style="595" customWidth="1"/>
    <col min="287" max="287" width="7.1796875" style="595" customWidth="1"/>
    <col min="288" max="511" width="9" style="595"/>
    <col min="512" max="512" width="5.453125" style="595" customWidth="1"/>
    <col min="513" max="513" width="47" style="595" customWidth="1"/>
    <col min="514" max="514" width="10.453125" style="595" customWidth="1"/>
    <col min="515" max="515" width="12.81640625" style="595" customWidth="1"/>
    <col min="516" max="516" width="13.81640625" style="595" customWidth="1"/>
    <col min="517" max="517" width="16.26953125" style="595" customWidth="1"/>
    <col min="518" max="518" width="8.453125" style="595" customWidth="1"/>
    <col min="519" max="519" width="11.81640625" style="595" customWidth="1"/>
    <col min="520" max="520" width="13.453125" style="595" customWidth="1"/>
    <col min="521" max="521" width="11.54296875" style="595" customWidth="1"/>
    <col min="522" max="524" width="0" style="595" hidden="1" customWidth="1"/>
    <col min="525" max="525" width="11" style="595" customWidth="1"/>
    <col min="526" max="526" width="0" style="595" hidden="1" customWidth="1"/>
    <col min="527" max="527" width="12.26953125" style="595" customWidth="1"/>
    <col min="528" max="528" width="9.7265625" style="595" customWidth="1"/>
    <col min="529" max="529" width="9.54296875" style="595" customWidth="1"/>
    <col min="530" max="530" width="8.7265625" style="595" customWidth="1"/>
    <col min="531" max="531" width="9.7265625" style="595" customWidth="1"/>
    <col min="532" max="533" width="9.54296875" style="595" customWidth="1"/>
    <col min="534" max="534" width="9.453125" style="595" customWidth="1"/>
    <col min="535" max="535" width="8" style="595" customWidth="1"/>
    <col min="536" max="536" width="7.453125" style="595" customWidth="1"/>
    <col min="537" max="537" width="7.1796875" style="595" customWidth="1"/>
    <col min="538" max="538" width="0" style="595" hidden="1" customWidth="1"/>
    <col min="539" max="539" width="9.54296875" style="595" customWidth="1"/>
    <col min="540" max="540" width="9.453125" style="595" customWidth="1"/>
    <col min="541" max="541" width="0" style="595" hidden="1" customWidth="1"/>
    <col min="542" max="542" width="7.453125" style="595" customWidth="1"/>
    <col min="543" max="543" width="7.1796875" style="595" customWidth="1"/>
    <col min="544" max="767" width="9" style="595"/>
    <col min="768" max="768" width="5.453125" style="595" customWidth="1"/>
    <col min="769" max="769" width="47" style="595" customWidth="1"/>
    <col min="770" max="770" width="10.453125" style="595" customWidth="1"/>
    <col min="771" max="771" width="12.81640625" style="595" customWidth="1"/>
    <col min="772" max="772" width="13.81640625" style="595" customWidth="1"/>
    <col min="773" max="773" width="16.26953125" style="595" customWidth="1"/>
    <col min="774" max="774" width="8.453125" style="595" customWidth="1"/>
    <col min="775" max="775" width="11.81640625" style="595" customWidth="1"/>
    <col min="776" max="776" width="13.453125" style="595" customWidth="1"/>
    <col min="777" max="777" width="11.54296875" style="595" customWidth="1"/>
    <col min="778" max="780" width="0" style="595" hidden="1" customWidth="1"/>
    <col min="781" max="781" width="11" style="595" customWidth="1"/>
    <col min="782" max="782" width="0" style="595" hidden="1" customWidth="1"/>
    <col min="783" max="783" width="12.26953125" style="595" customWidth="1"/>
    <col min="784" max="784" width="9.7265625" style="595" customWidth="1"/>
    <col min="785" max="785" width="9.54296875" style="595" customWidth="1"/>
    <col min="786" max="786" width="8.7265625" style="595" customWidth="1"/>
    <col min="787" max="787" width="9.7265625" style="595" customWidth="1"/>
    <col min="788" max="789" width="9.54296875" style="595" customWidth="1"/>
    <col min="790" max="790" width="9.453125" style="595" customWidth="1"/>
    <col min="791" max="791" width="8" style="595" customWidth="1"/>
    <col min="792" max="792" width="7.453125" style="595" customWidth="1"/>
    <col min="793" max="793" width="7.1796875" style="595" customWidth="1"/>
    <col min="794" max="794" width="0" style="595" hidden="1" customWidth="1"/>
    <col min="795" max="795" width="9.54296875" style="595" customWidth="1"/>
    <col min="796" max="796" width="9.453125" style="595" customWidth="1"/>
    <col min="797" max="797" width="0" style="595" hidden="1" customWidth="1"/>
    <col min="798" max="798" width="7.453125" style="595" customWidth="1"/>
    <col min="799" max="799" width="7.1796875" style="595" customWidth="1"/>
    <col min="800" max="1023" width="9" style="595"/>
    <col min="1024" max="1024" width="5.453125" style="595" customWidth="1"/>
    <col min="1025" max="1025" width="47" style="595" customWidth="1"/>
    <col min="1026" max="1026" width="10.453125" style="595" customWidth="1"/>
    <col min="1027" max="1027" width="12.81640625" style="595" customWidth="1"/>
    <col min="1028" max="1028" width="13.81640625" style="595" customWidth="1"/>
    <col min="1029" max="1029" width="16.26953125" style="595" customWidth="1"/>
    <col min="1030" max="1030" width="8.453125" style="595" customWidth="1"/>
    <col min="1031" max="1031" width="11.81640625" style="595" customWidth="1"/>
    <col min="1032" max="1032" width="13.453125" style="595" customWidth="1"/>
    <col min="1033" max="1033" width="11.54296875" style="595" customWidth="1"/>
    <col min="1034" max="1036" width="0" style="595" hidden="1" customWidth="1"/>
    <col min="1037" max="1037" width="11" style="595" customWidth="1"/>
    <col min="1038" max="1038" width="0" style="595" hidden="1" customWidth="1"/>
    <col min="1039" max="1039" width="12.26953125" style="595" customWidth="1"/>
    <col min="1040" max="1040" width="9.7265625" style="595" customWidth="1"/>
    <col min="1041" max="1041" width="9.54296875" style="595" customWidth="1"/>
    <col min="1042" max="1042" width="8.7265625" style="595" customWidth="1"/>
    <col min="1043" max="1043" width="9.7265625" style="595" customWidth="1"/>
    <col min="1044" max="1045" width="9.54296875" style="595" customWidth="1"/>
    <col min="1046" max="1046" width="9.453125" style="595" customWidth="1"/>
    <col min="1047" max="1047" width="8" style="595" customWidth="1"/>
    <col min="1048" max="1048" width="7.453125" style="595" customWidth="1"/>
    <col min="1049" max="1049" width="7.1796875" style="595" customWidth="1"/>
    <col min="1050" max="1050" width="0" style="595" hidden="1" customWidth="1"/>
    <col min="1051" max="1051" width="9.54296875" style="595" customWidth="1"/>
    <col min="1052" max="1052" width="9.453125" style="595" customWidth="1"/>
    <col min="1053" max="1053" width="0" style="595" hidden="1" customWidth="1"/>
    <col min="1054" max="1054" width="7.453125" style="595" customWidth="1"/>
    <col min="1055" max="1055" width="7.1796875" style="595" customWidth="1"/>
    <col min="1056" max="1279" width="9" style="595"/>
    <col min="1280" max="1280" width="5.453125" style="595" customWidth="1"/>
    <col min="1281" max="1281" width="47" style="595" customWidth="1"/>
    <col min="1282" max="1282" width="10.453125" style="595" customWidth="1"/>
    <col min="1283" max="1283" width="12.81640625" style="595" customWidth="1"/>
    <col min="1284" max="1284" width="13.81640625" style="595" customWidth="1"/>
    <col min="1285" max="1285" width="16.26953125" style="595" customWidth="1"/>
    <col min="1286" max="1286" width="8.453125" style="595" customWidth="1"/>
    <col min="1287" max="1287" width="11.81640625" style="595" customWidth="1"/>
    <col min="1288" max="1288" width="13.453125" style="595" customWidth="1"/>
    <col min="1289" max="1289" width="11.54296875" style="595" customWidth="1"/>
    <col min="1290" max="1292" width="0" style="595" hidden="1" customWidth="1"/>
    <col min="1293" max="1293" width="11" style="595" customWidth="1"/>
    <col min="1294" max="1294" width="0" style="595" hidden="1" customWidth="1"/>
    <col min="1295" max="1295" width="12.26953125" style="595" customWidth="1"/>
    <col min="1296" max="1296" width="9.7265625" style="595" customWidth="1"/>
    <col min="1297" max="1297" width="9.54296875" style="595" customWidth="1"/>
    <col min="1298" max="1298" width="8.7265625" style="595" customWidth="1"/>
    <col min="1299" max="1299" width="9.7265625" style="595" customWidth="1"/>
    <col min="1300" max="1301" width="9.54296875" style="595" customWidth="1"/>
    <col min="1302" max="1302" width="9.453125" style="595" customWidth="1"/>
    <col min="1303" max="1303" width="8" style="595" customWidth="1"/>
    <col min="1304" max="1304" width="7.453125" style="595" customWidth="1"/>
    <col min="1305" max="1305" width="7.1796875" style="595" customWidth="1"/>
    <col min="1306" max="1306" width="0" style="595" hidden="1" customWidth="1"/>
    <col min="1307" max="1307" width="9.54296875" style="595" customWidth="1"/>
    <col min="1308" max="1308" width="9.453125" style="595" customWidth="1"/>
    <col min="1309" max="1309" width="0" style="595" hidden="1" customWidth="1"/>
    <col min="1310" max="1310" width="7.453125" style="595" customWidth="1"/>
    <col min="1311" max="1311" width="7.1796875" style="595" customWidth="1"/>
    <col min="1312" max="1535" width="9" style="595"/>
    <col min="1536" max="1536" width="5.453125" style="595" customWidth="1"/>
    <col min="1537" max="1537" width="47" style="595" customWidth="1"/>
    <col min="1538" max="1538" width="10.453125" style="595" customWidth="1"/>
    <col min="1539" max="1539" width="12.81640625" style="595" customWidth="1"/>
    <col min="1540" max="1540" width="13.81640625" style="595" customWidth="1"/>
    <col min="1541" max="1541" width="16.26953125" style="595" customWidth="1"/>
    <col min="1542" max="1542" width="8.453125" style="595" customWidth="1"/>
    <col min="1543" max="1543" width="11.81640625" style="595" customWidth="1"/>
    <col min="1544" max="1544" width="13.453125" style="595" customWidth="1"/>
    <col min="1545" max="1545" width="11.54296875" style="595" customWidth="1"/>
    <col min="1546" max="1548" width="0" style="595" hidden="1" customWidth="1"/>
    <col min="1549" max="1549" width="11" style="595" customWidth="1"/>
    <col min="1550" max="1550" width="0" style="595" hidden="1" customWidth="1"/>
    <col min="1551" max="1551" width="12.26953125" style="595" customWidth="1"/>
    <col min="1552" max="1552" width="9.7265625" style="595" customWidth="1"/>
    <col min="1553" max="1553" width="9.54296875" style="595" customWidth="1"/>
    <col min="1554" max="1554" width="8.7265625" style="595" customWidth="1"/>
    <col min="1555" max="1555" width="9.7265625" style="595" customWidth="1"/>
    <col min="1556" max="1557" width="9.54296875" style="595" customWidth="1"/>
    <col min="1558" max="1558" width="9.453125" style="595" customWidth="1"/>
    <col min="1559" max="1559" width="8" style="595" customWidth="1"/>
    <col min="1560" max="1560" width="7.453125" style="595" customWidth="1"/>
    <col min="1561" max="1561" width="7.1796875" style="595" customWidth="1"/>
    <col min="1562" max="1562" width="0" style="595" hidden="1" customWidth="1"/>
    <col min="1563" max="1563" width="9.54296875" style="595" customWidth="1"/>
    <col min="1564" max="1564" width="9.453125" style="595" customWidth="1"/>
    <col min="1565" max="1565" width="0" style="595" hidden="1" customWidth="1"/>
    <col min="1566" max="1566" width="7.453125" style="595" customWidth="1"/>
    <col min="1567" max="1567" width="7.1796875" style="595" customWidth="1"/>
    <col min="1568" max="1791" width="9" style="595"/>
    <col min="1792" max="1792" width="5.453125" style="595" customWidth="1"/>
    <col min="1793" max="1793" width="47" style="595" customWidth="1"/>
    <col min="1794" max="1794" width="10.453125" style="595" customWidth="1"/>
    <col min="1795" max="1795" width="12.81640625" style="595" customWidth="1"/>
    <col min="1796" max="1796" width="13.81640625" style="595" customWidth="1"/>
    <col min="1797" max="1797" width="16.26953125" style="595" customWidth="1"/>
    <col min="1798" max="1798" width="8.453125" style="595" customWidth="1"/>
    <col min="1799" max="1799" width="11.81640625" style="595" customWidth="1"/>
    <col min="1800" max="1800" width="13.453125" style="595" customWidth="1"/>
    <col min="1801" max="1801" width="11.54296875" style="595" customWidth="1"/>
    <col min="1802" max="1804" width="0" style="595" hidden="1" customWidth="1"/>
    <col min="1805" max="1805" width="11" style="595" customWidth="1"/>
    <col min="1806" max="1806" width="0" style="595" hidden="1" customWidth="1"/>
    <col min="1807" max="1807" width="12.26953125" style="595" customWidth="1"/>
    <col min="1808" max="1808" width="9.7265625" style="595" customWidth="1"/>
    <col min="1809" max="1809" width="9.54296875" style="595" customWidth="1"/>
    <col min="1810" max="1810" width="8.7265625" style="595" customWidth="1"/>
    <col min="1811" max="1811" width="9.7265625" style="595" customWidth="1"/>
    <col min="1812" max="1813" width="9.54296875" style="595" customWidth="1"/>
    <col min="1814" max="1814" width="9.453125" style="595" customWidth="1"/>
    <col min="1815" max="1815" width="8" style="595" customWidth="1"/>
    <col min="1816" max="1816" width="7.453125" style="595" customWidth="1"/>
    <col min="1817" max="1817" width="7.1796875" style="595" customWidth="1"/>
    <col min="1818" max="1818" width="0" style="595" hidden="1" customWidth="1"/>
    <col min="1819" max="1819" width="9.54296875" style="595" customWidth="1"/>
    <col min="1820" max="1820" width="9.453125" style="595" customWidth="1"/>
    <col min="1821" max="1821" width="0" style="595" hidden="1" customWidth="1"/>
    <col min="1822" max="1822" width="7.453125" style="595" customWidth="1"/>
    <col min="1823" max="1823" width="7.1796875" style="595" customWidth="1"/>
    <col min="1824" max="2047" width="9" style="595"/>
    <col min="2048" max="2048" width="5.453125" style="595" customWidth="1"/>
    <col min="2049" max="2049" width="47" style="595" customWidth="1"/>
    <col min="2050" max="2050" width="10.453125" style="595" customWidth="1"/>
    <col min="2051" max="2051" width="12.81640625" style="595" customWidth="1"/>
    <col min="2052" max="2052" width="13.81640625" style="595" customWidth="1"/>
    <col min="2053" max="2053" width="16.26953125" style="595" customWidth="1"/>
    <col min="2054" max="2054" width="8.453125" style="595" customWidth="1"/>
    <col min="2055" max="2055" width="11.81640625" style="595" customWidth="1"/>
    <col min="2056" max="2056" width="13.453125" style="595" customWidth="1"/>
    <col min="2057" max="2057" width="11.54296875" style="595" customWidth="1"/>
    <col min="2058" max="2060" width="0" style="595" hidden="1" customWidth="1"/>
    <col min="2061" max="2061" width="11" style="595" customWidth="1"/>
    <col min="2062" max="2062" width="0" style="595" hidden="1" customWidth="1"/>
    <col min="2063" max="2063" width="12.26953125" style="595" customWidth="1"/>
    <col min="2064" max="2064" width="9.7265625" style="595" customWidth="1"/>
    <col min="2065" max="2065" width="9.54296875" style="595" customWidth="1"/>
    <col min="2066" max="2066" width="8.7265625" style="595" customWidth="1"/>
    <col min="2067" max="2067" width="9.7265625" style="595" customWidth="1"/>
    <col min="2068" max="2069" width="9.54296875" style="595" customWidth="1"/>
    <col min="2070" max="2070" width="9.453125" style="595" customWidth="1"/>
    <col min="2071" max="2071" width="8" style="595" customWidth="1"/>
    <col min="2072" max="2072" width="7.453125" style="595" customWidth="1"/>
    <col min="2073" max="2073" width="7.1796875" style="595" customWidth="1"/>
    <col min="2074" max="2074" width="0" style="595" hidden="1" customWidth="1"/>
    <col min="2075" max="2075" width="9.54296875" style="595" customWidth="1"/>
    <col min="2076" max="2076" width="9.453125" style="595" customWidth="1"/>
    <col min="2077" max="2077" width="0" style="595" hidden="1" customWidth="1"/>
    <col min="2078" max="2078" width="7.453125" style="595" customWidth="1"/>
    <col min="2079" max="2079" width="7.1796875" style="595" customWidth="1"/>
    <col min="2080" max="2303" width="9" style="595"/>
    <col min="2304" max="2304" width="5.453125" style="595" customWidth="1"/>
    <col min="2305" max="2305" width="47" style="595" customWidth="1"/>
    <col min="2306" max="2306" width="10.453125" style="595" customWidth="1"/>
    <col min="2307" max="2307" width="12.81640625" style="595" customWidth="1"/>
    <col min="2308" max="2308" width="13.81640625" style="595" customWidth="1"/>
    <col min="2309" max="2309" width="16.26953125" style="595" customWidth="1"/>
    <col min="2310" max="2310" width="8.453125" style="595" customWidth="1"/>
    <col min="2311" max="2311" width="11.81640625" style="595" customWidth="1"/>
    <col min="2312" max="2312" width="13.453125" style="595" customWidth="1"/>
    <col min="2313" max="2313" width="11.54296875" style="595" customWidth="1"/>
    <col min="2314" max="2316" width="0" style="595" hidden="1" customWidth="1"/>
    <col min="2317" max="2317" width="11" style="595" customWidth="1"/>
    <col min="2318" max="2318" width="0" style="595" hidden="1" customWidth="1"/>
    <col min="2319" max="2319" width="12.26953125" style="595" customWidth="1"/>
    <col min="2320" max="2320" width="9.7265625" style="595" customWidth="1"/>
    <col min="2321" max="2321" width="9.54296875" style="595" customWidth="1"/>
    <col min="2322" max="2322" width="8.7265625" style="595" customWidth="1"/>
    <col min="2323" max="2323" width="9.7265625" style="595" customWidth="1"/>
    <col min="2324" max="2325" width="9.54296875" style="595" customWidth="1"/>
    <col min="2326" max="2326" width="9.453125" style="595" customWidth="1"/>
    <col min="2327" max="2327" width="8" style="595" customWidth="1"/>
    <col min="2328" max="2328" width="7.453125" style="595" customWidth="1"/>
    <col min="2329" max="2329" width="7.1796875" style="595" customWidth="1"/>
    <col min="2330" max="2330" width="0" style="595" hidden="1" customWidth="1"/>
    <col min="2331" max="2331" width="9.54296875" style="595" customWidth="1"/>
    <col min="2332" max="2332" width="9.453125" style="595" customWidth="1"/>
    <col min="2333" max="2333" width="0" style="595" hidden="1" customWidth="1"/>
    <col min="2334" max="2334" width="7.453125" style="595" customWidth="1"/>
    <col min="2335" max="2335" width="7.1796875" style="595" customWidth="1"/>
    <col min="2336" max="2559" width="9" style="595"/>
    <col min="2560" max="2560" width="5.453125" style="595" customWidth="1"/>
    <col min="2561" max="2561" width="47" style="595" customWidth="1"/>
    <col min="2562" max="2562" width="10.453125" style="595" customWidth="1"/>
    <col min="2563" max="2563" width="12.81640625" style="595" customWidth="1"/>
    <col min="2564" max="2564" width="13.81640625" style="595" customWidth="1"/>
    <col min="2565" max="2565" width="16.26953125" style="595" customWidth="1"/>
    <col min="2566" max="2566" width="8.453125" style="595" customWidth="1"/>
    <col min="2567" max="2567" width="11.81640625" style="595" customWidth="1"/>
    <col min="2568" max="2568" width="13.453125" style="595" customWidth="1"/>
    <col min="2569" max="2569" width="11.54296875" style="595" customWidth="1"/>
    <col min="2570" max="2572" width="0" style="595" hidden="1" customWidth="1"/>
    <col min="2573" max="2573" width="11" style="595" customWidth="1"/>
    <col min="2574" max="2574" width="0" style="595" hidden="1" customWidth="1"/>
    <col min="2575" max="2575" width="12.26953125" style="595" customWidth="1"/>
    <col min="2576" max="2576" width="9.7265625" style="595" customWidth="1"/>
    <col min="2577" max="2577" width="9.54296875" style="595" customWidth="1"/>
    <col min="2578" max="2578" width="8.7265625" style="595" customWidth="1"/>
    <col min="2579" max="2579" width="9.7265625" style="595" customWidth="1"/>
    <col min="2580" max="2581" width="9.54296875" style="595" customWidth="1"/>
    <col min="2582" max="2582" width="9.453125" style="595" customWidth="1"/>
    <col min="2583" max="2583" width="8" style="595" customWidth="1"/>
    <col min="2584" max="2584" width="7.453125" style="595" customWidth="1"/>
    <col min="2585" max="2585" width="7.1796875" style="595" customWidth="1"/>
    <col min="2586" max="2586" width="0" style="595" hidden="1" customWidth="1"/>
    <col min="2587" max="2587" width="9.54296875" style="595" customWidth="1"/>
    <col min="2588" max="2588" width="9.453125" style="595" customWidth="1"/>
    <col min="2589" max="2589" width="0" style="595" hidden="1" customWidth="1"/>
    <col min="2590" max="2590" width="7.453125" style="595" customWidth="1"/>
    <col min="2591" max="2591" width="7.1796875" style="595" customWidth="1"/>
    <col min="2592" max="2815" width="9" style="595"/>
    <col min="2816" max="2816" width="5.453125" style="595" customWidth="1"/>
    <col min="2817" max="2817" width="47" style="595" customWidth="1"/>
    <col min="2818" max="2818" width="10.453125" style="595" customWidth="1"/>
    <col min="2819" max="2819" width="12.81640625" style="595" customWidth="1"/>
    <col min="2820" max="2820" width="13.81640625" style="595" customWidth="1"/>
    <col min="2821" max="2821" width="16.26953125" style="595" customWidth="1"/>
    <col min="2822" max="2822" width="8.453125" style="595" customWidth="1"/>
    <col min="2823" max="2823" width="11.81640625" style="595" customWidth="1"/>
    <col min="2824" max="2824" width="13.453125" style="595" customWidth="1"/>
    <col min="2825" max="2825" width="11.54296875" style="595" customWidth="1"/>
    <col min="2826" max="2828" width="0" style="595" hidden="1" customWidth="1"/>
    <col min="2829" max="2829" width="11" style="595" customWidth="1"/>
    <col min="2830" max="2830" width="0" style="595" hidden="1" customWidth="1"/>
    <col min="2831" max="2831" width="12.26953125" style="595" customWidth="1"/>
    <col min="2832" max="2832" width="9.7265625" style="595" customWidth="1"/>
    <col min="2833" max="2833" width="9.54296875" style="595" customWidth="1"/>
    <col min="2834" max="2834" width="8.7265625" style="595" customWidth="1"/>
    <col min="2835" max="2835" width="9.7265625" style="595" customWidth="1"/>
    <col min="2836" max="2837" width="9.54296875" style="595" customWidth="1"/>
    <col min="2838" max="2838" width="9.453125" style="595" customWidth="1"/>
    <col min="2839" max="2839" width="8" style="595" customWidth="1"/>
    <col min="2840" max="2840" width="7.453125" style="595" customWidth="1"/>
    <col min="2841" max="2841" width="7.1796875" style="595" customWidth="1"/>
    <col min="2842" max="2842" width="0" style="595" hidden="1" customWidth="1"/>
    <col min="2843" max="2843" width="9.54296875" style="595" customWidth="1"/>
    <col min="2844" max="2844" width="9.453125" style="595" customWidth="1"/>
    <col min="2845" max="2845" width="0" style="595" hidden="1" customWidth="1"/>
    <col min="2846" max="2846" width="7.453125" style="595" customWidth="1"/>
    <col min="2847" max="2847" width="7.1796875" style="595" customWidth="1"/>
    <col min="2848" max="3071" width="9" style="595"/>
    <col min="3072" max="3072" width="5.453125" style="595" customWidth="1"/>
    <col min="3073" max="3073" width="47" style="595" customWidth="1"/>
    <col min="3074" max="3074" width="10.453125" style="595" customWidth="1"/>
    <col min="3075" max="3075" width="12.81640625" style="595" customWidth="1"/>
    <col min="3076" max="3076" width="13.81640625" style="595" customWidth="1"/>
    <col min="3077" max="3077" width="16.26953125" style="595" customWidth="1"/>
    <col min="3078" max="3078" width="8.453125" style="595" customWidth="1"/>
    <col min="3079" max="3079" width="11.81640625" style="595" customWidth="1"/>
    <col min="3080" max="3080" width="13.453125" style="595" customWidth="1"/>
    <col min="3081" max="3081" width="11.54296875" style="595" customWidth="1"/>
    <col min="3082" max="3084" width="0" style="595" hidden="1" customWidth="1"/>
    <col min="3085" max="3085" width="11" style="595" customWidth="1"/>
    <col min="3086" max="3086" width="0" style="595" hidden="1" customWidth="1"/>
    <col min="3087" max="3087" width="12.26953125" style="595" customWidth="1"/>
    <col min="3088" max="3088" width="9.7265625" style="595" customWidth="1"/>
    <col min="3089" max="3089" width="9.54296875" style="595" customWidth="1"/>
    <col min="3090" max="3090" width="8.7265625" style="595" customWidth="1"/>
    <col min="3091" max="3091" width="9.7265625" style="595" customWidth="1"/>
    <col min="3092" max="3093" width="9.54296875" style="595" customWidth="1"/>
    <col min="3094" max="3094" width="9.453125" style="595" customWidth="1"/>
    <col min="3095" max="3095" width="8" style="595" customWidth="1"/>
    <col min="3096" max="3096" width="7.453125" style="595" customWidth="1"/>
    <col min="3097" max="3097" width="7.1796875" style="595" customWidth="1"/>
    <col min="3098" max="3098" width="0" style="595" hidden="1" customWidth="1"/>
    <col min="3099" max="3099" width="9.54296875" style="595" customWidth="1"/>
    <col min="3100" max="3100" width="9.453125" style="595" customWidth="1"/>
    <col min="3101" max="3101" width="0" style="595" hidden="1" customWidth="1"/>
    <col min="3102" max="3102" width="7.453125" style="595" customWidth="1"/>
    <col min="3103" max="3103" width="7.1796875" style="595" customWidth="1"/>
    <col min="3104" max="3327" width="9" style="595"/>
    <col min="3328" max="3328" width="5.453125" style="595" customWidth="1"/>
    <col min="3329" max="3329" width="47" style="595" customWidth="1"/>
    <col min="3330" max="3330" width="10.453125" style="595" customWidth="1"/>
    <col min="3331" max="3331" width="12.81640625" style="595" customWidth="1"/>
    <col min="3332" max="3332" width="13.81640625" style="595" customWidth="1"/>
    <col min="3333" max="3333" width="16.26953125" style="595" customWidth="1"/>
    <col min="3334" max="3334" width="8.453125" style="595" customWidth="1"/>
    <col min="3335" max="3335" width="11.81640625" style="595" customWidth="1"/>
    <col min="3336" max="3336" width="13.453125" style="595" customWidth="1"/>
    <col min="3337" max="3337" width="11.54296875" style="595" customWidth="1"/>
    <col min="3338" max="3340" width="0" style="595" hidden="1" customWidth="1"/>
    <col min="3341" max="3341" width="11" style="595" customWidth="1"/>
    <col min="3342" max="3342" width="0" style="595" hidden="1" customWidth="1"/>
    <col min="3343" max="3343" width="12.26953125" style="595" customWidth="1"/>
    <col min="3344" max="3344" width="9.7265625" style="595" customWidth="1"/>
    <col min="3345" max="3345" width="9.54296875" style="595" customWidth="1"/>
    <col min="3346" max="3346" width="8.7265625" style="595" customWidth="1"/>
    <col min="3347" max="3347" width="9.7265625" style="595" customWidth="1"/>
    <col min="3348" max="3349" width="9.54296875" style="595" customWidth="1"/>
    <col min="3350" max="3350" width="9.453125" style="595" customWidth="1"/>
    <col min="3351" max="3351" width="8" style="595" customWidth="1"/>
    <col min="3352" max="3352" width="7.453125" style="595" customWidth="1"/>
    <col min="3353" max="3353" width="7.1796875" style="595" customWidth="1"/>
    <col min="3354" max="3354" width="0" style="595" hidden="1" customWidth="1"/>
    <col min="3355" max="3355" width="9.54296875" style="595" customWidth="1"/>
    <col min="3356" max="3356" width="9.453125" style="595" customWidth="1"/>
    <col min="3357" max="3357" width="0" style="595" hidden="1" customWidth="1"/>
    <col min="3358" max="3358" width="7.453125" style="595" customWidth="1"/>
    <col min="3359" max="3359" width="7.1796875" style="595" customWidth="1"/>
    <col min="3360" max="3583" width="9" style="595"/>
    <col min="3584" max="3584" width="5.453125" style="595" customWidth="1"/>
    <col min="3585" max="3585" width="47" style="595" customWidth="1"/>
    <col min="3586" max="3586" width="10.453125" style="595" customWidth="1"/>
    <col min="3587" max="3587" width="12.81640625" style="595" customWidth="1"/>
    <col min="3588" max="3588" width="13.81640625" style="595" customWidth="1"/>
    <col min="3589" max="3589" width="16.26953125" style="595" customWidth="1"/>
    <col min="3590" max="3590" width="8.453125" style="595" customWidth="1"/>
    <col min="3591" max="3591" width="11.81640625" style="595" customWidth="1"/>
    <col min="3592" max="3592" width="13.453125" style="595" customWidth="1"/>
    <col min="3593" max="3593" width="11.54296875" style="595" customWidth="1"/>
    <col min="3594" max="3596" width="0" style="595" hidden="1" customWidth="1"/>
    <col min="3597" max="3597" width="11" style="595" customWidth="1"/>
    <col min="3598" max="3598" width="0" style="595" hidden="1" customWidth="1"/>
    <col min="3599" max="3599" width="12.26953125" style="595" customWidth="1"/>
    <col min="3600" max="3600" width="9.7265625" style="595" customWidth="1"/>
    <col min="3601" max="3601" width="9.54296875" style="595" customWidth="1"/>
    <col min="3602" max="3602" width="8.7265625" style="595" customWidth="1"/>
    <col min="3603" max="3603" width="9.7265625" style="595" customWidth="1"/>
    <col min="3604" max="3605" width="9.54296875" style="595" customWidth="1"/>
    <col min="3606" max="3606" width="9.453125" style="595" customWidth="1"/>
    <col min="3607" max="3607" width="8" style="595" customWidth="1"/>
    <col min="3608" max="3608" width="7.453125" style="595" customWidth="1"/>
    <col min="3609" max="3609" width="7.1796875" style="595" customWidth="1"/>
    <col min="3610" max="3610" width="0" style="595" hidden="1" customWidth="1"/>
    <col min="3611" max="3611" width="9.54296875" style="595" customWidth="1"/>
    <col min="3612" max="3612" width="9.453125" style="595" customWidth="1"/>
    <col min="3613" max="3613" width="0" style="595" hidden="1" customWidth="1"/>
    <col min="3614" max="3614" width="7.453125" style="595" customWidth="1"/>
    <col min="3615" max="3615" width="7.1796875" style="595" customWidth="1"/>
    <col min="3616" max="3839" width="9" style="595"/>
    <col min="3840" max="3840" width="5.453125" style="595" customWidth="1"/>
    <col min="3841" max="3841" width="47" style="595" customWidth="1"/>
    <col min="3842" max="3842" width="10.453125" style="595" customWidth="1"/>
    <col min="3843" max="3843" width="12.81640625" style="595" customWidth="1"/>
    <col min="3844" max="3844" width="13.81640625" style="595" customWidth="1"/>
    <col min="3845" max="3845" width="16.26953125" style="595" customWidth="1"/>
    <col min="3846" max="3846" width="8.453125" style="595" customWidth="1"/>
    <col min="3847" max="3847" width="11.81640625" style="595" customWidth="1"/>
    <col min="3848" max="3848" width="13.453125" style="595" customWidth="1"/>
    <col min="3849" max="3849" width="11.54296875" style="595" customWidth="1"/>
    <col min="3850" max="3852" width="0" style="595" hidden="1" customWidth="1"/>
    <col min="3853" max="3853" width="11" style="595" customWidth="1"/>
    <col min="3854" max="3854" width="0" style="595" hidden="1" customWidth="1"/>
    <col min="3855" max="3855" width="12.26953125" style="595" customWidth="1"/>
    <col min="3856" max="3856" width="9.7265625" style="595" customWidth="1"/>
    <col min="3857" max="3857" width="9.54296875" style="595" customWidth="1"/>
    <col min="3858" max="3858" width="8.7265625" style="595" customWidth="1"/>
    <col min="3859" max="3859" width="9.7265625" style="595" customWidth="1"/>
    <col min="3860" max="3861" width="9.54296875" style="595" customWidth="1"/>
    <col min="3862" max="3862" width="9.453125" style="595" customWidth="1"/>
    <col min="3863" max="3863" width="8" style="595" customWidth="1"/>
    <col min="3864" max="3864" width="7.453125" style="595" customWidth="1"/>
    <col min="3865" max="3865" width="7.1796875" style="595" customWidth="1"/>
    <col min="3866" max="3866" width="0" style="595" hidden="1" customWidth="1"/>
    <col min="3867" max="3867" width="9.54296875" style="595" customWidth="1"/>
    <col min="3868" max="3868" width="9.453125" style="595" customWidth="1"/>
    <col min="3869" max="3869" width="0" style="595" hidden="1" customWidth="1"/>
    <col min="3870" max="3870" width="7.453125" style="595" customWidth="1"/>
    <col min="3871" max="3871" width="7.1796875" style="595" customWidth="1"/>
    <col min="3872" max="4095" width="9" style="595"/>
    <col min="4096" max="4096" width="5.453125" style="595" customWidth="1"/>
    <col min="4097" max="4097" width="47" style="595" customWidth="1"/>
    <col min="4098" max="4098" width="10.453125" style="595" customWidth="1"/>
    <col min="4099" max="4099" width="12.81640625" style="595" customWidth="1"/>
    <col min="4100" max="4100" width="13.81640625" style="595" customWidth="1"/>
    <col min="4101" max="4101" width="16.26953125" style="595" customWidth="1"/>
    <col min="4102" max="4102" width="8.453125" style="595" customWidth="1"/>
    <col min="4103" max="4103" width="11.81640625" style="595" customWidth="1"/>
    <col min="4104" max="4104" width="13.453125" style="595" customWidth="1"/>
    <col min="4105" max="4105" width="11.54296875" style="595" customWidth="1"/>
    <col min="4106" max="4108" width="0" style="595" hidden="1" customWidth="1"/>
    <col min="4109" max="4109" width="11" style="595" customWidth="1"/>
    <col min="4110" max="4110" width="0" style="595" hidden="1" customWidth="1"/>
    <col min="4111" max="4111" width="12.26953125" style="595" customWidth="1"/>
    <col min="4112" max="4112" width="9.7265625" style="595" customWidth="1"/>
    <col min="4113" max="4113" width="9.54296875" style="595" customWidth="1"/>
    <col min="4114" max="4114" width="8.7265625" style="595" customWidth="1"/>
    <col min="4115" max="4115" width="9.7265625" style="595" customWidth="1"/>
    <col min="4116" max="4117" width="9.54296875" style="595" customWidth="1"/>
    <col min="4118" max="4118" width="9.453125" style="595" customWidth="1"/>
    <col min="4119" max="4119" width="8" style="595" customWidth="1"/>
    <col min="4120" max="4120" width="7.453125" style="595" customWidth="1"/>
    <col min="4121" max="4121" width="7.1796875" style="595" customWidth="1"/>
    <col min="4122" max="4122" width="0" style="595" hidden="1" customWidth="1"/>
    <col min="4123" max="4123" width="9.54296875" style="595" customWidth="1"/>
    <col min="4124" max="4124" width="9.453125" style="595" customWidth="1"/>
    <col min="4125" max="4125" width="0" style="595" hidden="1" customWidth="1"/>
    <col min="4126" max="4126" width="7.453125" style="595" customWidth="1"/>
    <col min="4127" max="4127" width="7.1796875" style="595" customWidth="1"/>
    <col min="4128" max="4351" width="9" style="595"/>
    <col min="4352" max="4352" width="5.453125" style="595" customWidth="1"/>
    <col min="4353" max="4353" width="47" style="595" customWidth="1"/>
    <col min="4354" max="4354" width="10.453125" style="595" customWidth="1"/>
    <col min="4355" max="4355" width="12.81640625" style="595" customWidth="1"/>
    <col min="4356" max="4356" width="13.81640625" style="595" customWidth="1"/>
    <col min="4357" max="4357" width="16.26953125" style="595" customWidth="1"/>
    <col min="4358" max="4358" width="8.453125" style="595" customWidth="1"/>
    <col min="4359" max="4359" width="11.81640625" style="595" customWidth="1"/>
    <col min="4360" max="4360" width="13.453125" style="595" customWidth="1"/>
    <col min="4361" max="4361" width="11.54296875" style="595" customWidth="1"/>
    <col min="4362" max="4364" width="0" style="595" hidden="1" customWidth="1"/>
    <col min="4365" max="4365" width="11" style="595" customWidth="1"/>
    <col min="4366" max="4366" width="0" style="595" hidden="1" customWidth="1"/>
    <col min="4367" max="4367" width="12.26953125" style="595" customWidth="1"/>
    <col min="4368" max="4368" width="9.7265625" style="595" customWidth="1"/>
    <col min="4369" max="4369" width="9.54296875" style="595" customWidth="1"/>
    <col min="4370" max="4370" width="8.7265625" style="595" customWidth="1"/>
    <col min="4371" max="4371" width="9.7265625" style="595" customWidth="1"/>
    <col min="4372" max="4373" width="9.54296875" style="595" customWidth="1"/>
    <col min="4374" max="4374" width="9.453125" style="595" customWidth="1"/>
    <col min="4375" max="4375" width="8" style="595" customWidth="1"/>
    <col min="4376" max="4376" width="7.453125" style="595" customWidth="1"/>
    <col min="4377" max="4377" width="7.1796875" style="595" customWidth="1"/>
    <col min="4378" max="4378" width="0" style="595" hidden="1" customWidth="1"/>
    <col min="4379" max="4379" width="9.54296875" style="595" customWidth="1"/>
    <col min="4380" max="4380" width="9.453125" style="595" customWidth="1"/>
    <col min="4381" max="4381" width="0" style="595" hidden="1" customWidth="1"/>
    <col min="4382" max="4382" width="7.453125" style="595" customWidth="1"/>
    <col min="4383" max="4383" width="7.1796875" style="595" customWidth="1"/>
    <col min="4384" max="4607" width="9" style="595"/>
    <col min="4608" max="4608" width="5.453125" style="595" customWidth="1"/>
    <col min="4609" max="4609" width="47" style="595" customWidth="1"/>
    <col min="4610" max="4610" width="10.453125" style="595" customWidth="1"/>
    <col min="4611" max="4611" width="12.81640625" style="595" customWidth="1"/>
    <col min="4612" max="4612" width="13.81640625" style="595" customWidth="1"/>
    <col min="4613" max="4613" width="16.26953125" style="595" customWidth="1"/>
    <col min="4614" max="4614" width="8.453125" style="595" customWidth="1"/>
    <col min="4615" max="4615" width="11.81640625" style="595" customWidth="1"/>
    <col min="4616" max="4616" width="13.453125" style="595" customWidth="1"/>
    <col min="4617" max="4617" width="11.54296875" style="595" customWidth="1"/>
    <col min="4618" max="4620" width="0" style="595" hidden="1" customWidth="1"/>
    <col min="4621" max="4621" width="11" style="595" customWidth="1"/>
    <col min="4622" max="4622" width="0" style="595" hidden="1" customWidth="1"/>
    <col min="4623" max="4623" width="12.26953125" style="595" customWidth="1"/>
    <col min="4624" max="4624" width="9.7265625" style="595" customWidth="1"/>
    <col min="4625" max="4625" width="9.54296875" style="595" customWidth="1"/>
    <col min="4626" max="4626" width="8.7265625" style="595" customWidth="1"/>
    <col min="4627" max="4627" width="9.7265625" style="595" customWidth="1"/>
    <col min="4628" max="4629" width="9.54296875" style="595" customWidth="1"/>
    <col min="4630" max="4630" width="9.453125" style="595" customWidth="1"/>
    <col min="4631" max="4631" width="8" style="595" customWidth="1"/>
    <col min="4632" max="4632" width="7.453125" style="595" customWidth="1"/>
    <col min="4633" max="4633" width="7.1796875" style="595" customWidth="1"/>
    <col min="4634" max="4634" width="0" style="595" hidden="1" customWidth="1"/>
    <col min="4635" max="4635" width="9.54296875" style="595" customWidth="1"/>
    <col min="4636" max="4636" width="9.453125" style="595" customWidth="1"/>
    <col min="4637" max="4637" width="0" style="595" hidden="1" customWidth="1"/>
    <col min="4638" max="4638" width="7.453125" style="595" customWidth="1"/>
    <col min="4639" max="4639" width="7.1796875" style="595" customWidth="1"/>
    <col min="4640" max="4863" width="9" style="595"/>
    <col min="4864" max="4864" width="5.453125" style="595" customWidth="1"/>
    <col min="4865" max="4865" width="47" style="595" customWidth="1"/>
    <col min="4866" max="4866" width="10.453125" style="595" customWidth="1"/>
    <col min="4867" max="4867" width="12.81640625" style="595" customWidth="1"/>
    <col min="4868" max="4868" width="13.81640625" style="595" customWidth="1"/>
    <col min="4869" max="4869" width="16.26953125" style="595" customWidth="1"/>
    <col min="4870" max="4870" width="8.453125" style="595" customWidth="1"/>
    <col min="4871" max="4871" width="11.81640625" style="595" customWidth="1"/>
    <col min="4872" max="4872" width="13.453125" style="595" customWidth="1"/>
    <col min="4873" max="4873" width="11.54296875" style="595" customWidth="1"/>
    <col min="4874" max="4876" width="0" style="595" hidden="1" customWidth="1"/>
    <col min="4877" max="4877" width="11" style="595" customWidth="1"/>
    <col min="4878" max="4878" width="0" style="595" hidden="1" customWidth="1"/>
    <col min="4879" max="4879" width="12.26953125" style="595" customWidth="1"/>
    <col min="4880" max="4880" width="9.7265625" style="595" customWidth="1"/>
    <col min="4881" max="4881" width="9.54296875" style="595" customWidth="1"/>
    <col min="4882" max="4882" width="8.7265625" style="595" customWidth="1"/>
    <col min="4883" max="4883" width="9.7265625" style="595" customWidth="1"/>
    <col min="4884" max="4885" width="9.54296875" style="595" customWidth="1"/>
    <col min="4886" max="4886" width="9.453125" style="595" customWidth="1"/>
    <col min="4887" max="4887" width="8" style="595" customWidth="1"/>
    <col min="4888" max="4888" width="7.453125" style="595" customWidth="1"/>
    <col min="4889" max="4889" width="7.1796875" style="595" customWidth="1"/>
    <col min="4890" max="4890" width="0" style="595" hidden="1" customWidth="1"/>
    <col min="4891" max="4891" width="9.54296875" style="595" customWidth="1"/>
    <col min="4892" max="4892" width="9.453125" style="595" customWidth="1"/>
    <col min="4893" max="4893" width="0" style="595" hidden="1" customWidth="1"/>
    <col min="4894" max="4894" width="7.453125" style="595" customWidth="1"/>
    <col min="4895" max="4895" width="7.1796875" style="595" customWidth="1"/>
    <col min="4896" max="5119" width="9" style="595"/>
    <col min="5120" max="5120" width="5.453125" style="595" customWidth="1"/>
    <col min="5121" max="5121" width="47" style="595" customWidth="1"/>
    <col min="5122" max="5122" width="10.453125" style="595" customWidth="1"/>
    <col min="5123" max="5123" width="12.81640625" style="595" customWidth="1"/>
    <col min="5124" max="5124" width="13.81640625" style="595" customWidth="1"/>
    <col min="5125" max="5125" width="16.26953125" style="595" customWidth="1"/>
    <col min="5126" max="5126" width="8.453125" style="595" customWidth="1"/>
    <col min="5127" max="5127" width="11.81640625" style="595" customWidth="1"/>
    <col min="5128" max="5128" width="13.453125" style="595" customWidth="1"/>
    <col min="5129" max="5129" width="11.54296875" style="595" customWidth="1"/>
    <col min="5130" max="5132" width="0" style="595" hidden="1" customWidth="1"/>
    <col min="5133" max="5133" width="11" style="595" customWidth="1"/>
    <col min="5134" max="5134" width="0" style="595" hidden="1" customWidth="1"/>
    <col min="5135" max="5135" width="12.26953125" style="595" customWidth="1"/>
    <col min="5136" max="5136" width="9.7265625" style="595" customWidth="1"/>
    <col min="5137" max="5137" width="9.54296875" style="595" customWidth="1"/>
    <col min="5138" max="5138" width="8.7265625" style="595" customWidth="1"/>
    <col min="5139" max="5139" width="9.7265625" style="595" customWidth="1"/>
    <col min="5140" max="5141" width="9.54296875" style="595" customWidth="1"/>
    <col min="5142" max="5142" width="9.453125" style="595" customWidth="1"/>
    <col min="5143" max="5143" width="8" style="595" customWidth="1"/>
    <col min="5144" max="5144" width="7.453125" style="595" customWidth="1"/>
    <col min="5145" max="5145" width="7.1796875" style="595" customWidth="1"/>
    <col min="5146" max="5146" width="0" style="595" hidden="1" customWidth="1"/>
    <col min="5147" max="5147" width="9.54296875" style="595" customWidth="1"/>
    <col min="5148" max="5148" width="9.453125" style="595" customWidth="1"/>
    <col min="5149" max="5149" width="0" style="595" hidden="1" customWidth="1"/>
    <col min="5150" max="5150" width="7.453125" style="595" customWidth="1"/>
    <col min="5151" max="5151" width="7.1796875" style="595" customWidth="1"/>
    <col min="5152" max="5375" width="9" style="595"/>
    <col min="5376" max="5376" width="5.453125" style="595" customWidth="1"/>
    <col min="5377" max="5377" width="47" style="595" customWidth="1"/>
    <col min="5378" max="5378" width="10.453125" style="595" customWidth="1"/>
    <col min="5379" max="5379" width="12.81640625" style="595" customWidth="1"/>
    <col min="5380" max="5380" width="13.81640625" style="595" customWidth="1"/>
    <col min="5381" max="5381" width="16.26953125" style="595" customWidth="1"/>
    <col min="5382" max="5382" width="8.453125" style="595" customWidth="1"/>
    <col min="5383" max="5383" width="11.81640625" style="595" customWidth="1"/>
    <col min="5384" max="5384" width="13.453125" style="595" customWidth="1"/>
    <col min="5385" max="5385" width="11.54296875" style="595" customWidth="1"/>
    <col min="5386" max="5388" width="0" style="595" hidden="1" customWidth="1"/>
    <col min="5389" max="5389" width="11" style="595" customWidth="1"/>
    <col min="5390" max="5390" width="0" style="595" hidden="1" customWidth="1"/>
    <col min="5391" max="5391" width="12.26953125" style="595" customWidth="1"/>
    <col min="5392" max="5392" width="9.7265625" style="595" customWidth="1"/>
    <col min="5393" max="5393" width="9.54296875" style="595" customWidth="1"/>
    <col min="5394" max="5394" width="8.7265625" style="595" customWidth="1"/>
    <col min="5395" max="5395" width="9.7265625" style="595" customWidth="1"/>
    <col min="5396" max="5397" width="9.54296875" style="595" customWidth="1"/>
    <col min="5398" max="5398" width="9.453125" style="595" customWidth="1"/>
    <col min="5399" max="5399" width="8" style="595" customWidth="1"/>
    <col min="5400" max="5400" width="7.453125" style="595" customWidth="1"/>
    <col min="5401" max="5401" width="7.1796875" style="595" customWidth="1"/>
    <col min="5402" max="5402" width="0" style="595" hidden="1" customWidth="1"/>
    <col min="5403" max="5403" width="9.54296875" style="595" customWidth="1"/>
    <col min="5404" max="5404" width="9.453125" style="595" customWidth="1"/>
    <col min="5405" max="5405" width="0" style="595" hidden="1" customWidth="1"/>
    <col min="5406" max="5406" width="7.453125" style="595" customWidth="1"/>
    <col min="5407" max="5407" width="7.1796875" style="595" customWidth="1"/>
    <col min="5408" max="5631" width="9" style="595"/>
    <col min="5632" max="5632" width="5.453125" style="595" customWidth="1"/>
    <col min="5633" max="5633" width="47" style="595" customWidth="1"/>
    <col min="5634" max="5634" width="10.453125" style="595" customWidth="1"/>
    <col min="5635" max="5635" width="12.81640625" style="595" customWidth="1"/>
    <col min="5636" max="5636" width="13.81640625" style="595" customWidth="1"/>
    <col min="5637" max="5637" width="16.26953125" style="595" customWidth="1"/>
    <col min="5638" max="5638" width="8.453125" style="595" customWidth="1"/>
    <col min="5639" max="5639" width="11.81640625" style="595" customWidth="1"/>
    <col min="5640" max="5640" width="13.453125" style="595" customWidth="1"/>
    <col min="5641" max="5641" width="11.54296875" style="595" customWidth="1"/>
    <col min="5642" max="5644" width="0" style="595" hidden="1" customWidth="1"/>
    <col min="5645" max="5645" width="11" style="595" customWidth="1"/>
    <col min="5646" max="5646" width="0" style="595" hidden="1" customWidth="1"/>
    <col min="5647" max="5647" width="12.26953125" style="595" customWidth="1"/>
    <col min="5648" max="5648" width="9.7265625" style="595" customWidth="1"/>
    <col min="5649" max="5649" width="9.54296875" style="595" customWidth="1"/>
    <col min="5650" max="5650" width="8.7265625" style="595" customWidth="1"/>
    <col min="5651" max="5651" width="9.7265625" style="595" customWidth="1"/>
    <col min="5652" max="5653" width="9.54296875" style="595" customWidth="1"/>
    <col min="5654" max="5654" width="9.453125" style="595" customWidth="1"/>
    <col min="5655" max="5655" width="8" style="595" customWidth="1"/>
    <col min="5656" max="5656" width="7.453125" style="595" customWidth="1"/>
    <col min="5657" max="5657" width="7.1796875" style="595" customWidth="1"/>
    <col min="5658" max="5658" width="0" style="595" hidden="1" customWidth="1"/>
    <col min="5659" max="5659" width="9.54296875" style="595" customWidth="1"/>
    <col min="5660" max="5660" width="9.453125" style="595" customWidth="1"/>
    <col min="5661" max="5661" width="0" style="595" hidden="1" customWidth="1"/>
    <col min="5662" max="5662" width="7.453125" style="595" customWidth="1"/>
    <col min="5663" max="5663" width="7.1796875" style="595" customWidth="1"/>
    <col min="5664" max="5887" width="9" style="595"/>
    <col min="5888" max="5888" width="5.453125" style="595" customWidth="1"/>
    <col min="5889" max="5889" width="47" style="595" customWidth="1"/>
    <col min="5890" max="5890" width="10.453125" style="595" customWidth="1"/>
    <col min="5891" max="5891" width="12.81640625" style="595" customWidth="1"/>
    <col min="5892" max="5892" width="13.81640625" style="595" customWidth="1"/>
    <col min="5893" max="5893" width="16.26953125" style="595" customWidth="1"/>
    <col min="5894" max="5894" width="8.453125" style="595" customWidth="1"/>
    <col min="5895" max="5895" width="11.81640625" style="595" customWidth="1"/>
    <col min="5896" max="5896" width="13.453125" style="595" customWidth="1"/>
    <col min="5897" max="5897" width="11.54296875" style="595" customWidth="1"/>
    <col min="5898" max="5900" width="0" style="595" hidden="1" customWidth="1"/>
    <col min="5901" max="5901" width="11" style="595" customWidth="1"/>
    <col min="5902" max="5902" width="0" style="595" hidden="1" customWidth="1"/>
    <col min="5903" max="5903" width="12.26953125" style="595" customWidth="1"/>
    <col min="5904" max="5904" width="9.7265625" style="595" customWidth="1"/>
    <col min="5905" max="5905" width="9.54296875" style="595" customWidth="1"/>
    <col min="5906" max="5906" width="8.7265625" style="595" customWidth="1"/>
    <col min="5907" max="5907" width="9.7265625" style="595" customWidth="1"/>
    <col min="5908" max="5909" width="9.54296875" style="595" customWidth="1"/>
    <col min="5910" max="5910" width="9.453125" style="595" customWidth="1"/>
    <col min="5911" max="5911" width="8" style="595" customWidth="1"/>
    <col min="5912" max="5912" width="7.453125" style="595" customWidth="1"/>
    <col min="5913" max="5913" width="7.1796875" style="595" customWidth="1"/>
    <col min="5914" max="5914" width="0" style="595" hidden="1" customWidth="1"/>
    <col min="5915" max="5915" width="9.54296875" style="595" customWidth="1"/>
    <col min="5916" max="5916" width="9.453125" style="595" customWidth="1"/>
    <col min="5917" max="5917" width="0" style="595" hidden="1" customWidth="1"/>
    <col min="5918" max="5918" width="7.453125" style="595" customWidth="1"/>
    <col min="5919" max="5919" width="7.1796875" style="595" customWidth="1"/>
    <col min="5920" max="6143" width="9" style="595"/>
    <col min="6144" max="6144" width="5.453125" style="595" customWidth="1"/>
    <col min="6145" max="6145" width="47" style="595" customWidth="1"/>
    <col min="6146" max="6146" width="10.453125" style="595" customWidth="1"/>
    <col min="6147" max="6147" width="12.81640625" style="595" customWidth="1"/>
    <col min="6148" max="6148" width="13.81640625" style="595" customWidth="1"/>
    <col min="6149" max="6149" width="16.26953125" style="595" customWidth="1"/>
    <col min="6150" max="6150" width="8.453125" style="595" customWidth="1"/>
    <col min="6151" max="6151" width="11.81640625" style="595" customWidth="1"/>
    <col min="6152" max="6152" width="13.453125" style="595" customWidth="1"/>
    <col min="6153" max="6153" width="11.54296875" style="595" customWidth="1"/>
    <col min="6154" max="6156" width="0" style="595" hidden="1" customWidth="1"/>
    <col min="6157" max="6157" width="11" style="595" customWidth="1"/>
    <col min="6158" max="6158" width="0" style="595" hidden="1" customWidth="1"/>
    <col min="6159" max="6159" width="12.26953125" style="595" customWidth="1"/>
    <col min="6160" max="6160" width="9.7265625" style="595" customWidth="1"/>
    <col min="6161" max="6161" width="9.54296875" style="595" customWidth="1"/>
    <col min="6162" max="6162" width="8.7265625" style="595" customWidth="1"/>
    <col min="6163" max="6163" width="9.7265625" style="595" customWidth="1"/>
    <col min="6164" max="6165" width="9.54296875" style="595" customWidth="1"/>
    <col min="6166" max="6166" width="9.453125" style="595" customWidth="1"/>
    <col min="6167" max="6167" width="8" style="595" customWidth="1"/>
    <col min="6168" max="6168" width="7.453125" style="595" customWidth="1"/>
    <col min="6169" max="6169" width="7.1796875" style="595" customWidth="1"/>
    <col min="6170" max="6170" width="0" style="595" hidden="1" customWidth="1"/>
    <col min="6171" max="6171" width="9.54296875" style="595" customWidth="1"/>
    <col min="6172" max="6172" width="9.453125" style="595" customWidth="1"/>
    <col min="6173" max="6173" width="0" style="595" hidden="1" customWidth="1"/>
    <col min="6174" max="6174" width="7.453125" style="595" customWidth="1"/>
    <col min="6175" max="6175" width="7.1796875" style="595" customWidth="1"/>
    <col min="6176" max="6399" width="9" style="595"/>
    <col min="6400" max="6400" width="5.453125" style="595" customWidth="1"/>
    <col min="6401" max="6401" width="47" style="595" customWidth="1"/>
    <col min="6402" max="6402" width="10.453125" style="595" customWidth="1"/>
    <col min="6403" max="6403" width="12.81640625" style="595" customWidth="1"/>
    <col min="6404" max="6404" width="13.81640625" style="595" customWidth="1"/>
    <col min="6405" max="6405" width="16.26953125" style="595" customWidth="1"/>
    <col min="6406" max="6406" width="8.453125" style="595" customWidth="1"/>
    <col min="6407" max="6407" width="11.81640625" style="595" customWidth="1"/>
    <col min="6408" max="6408" width="13.453125" style="595" customWidth="1"/>
    <col min="6409" max="6409" width="11.54296875" style="595" customWidth="1"/>
    <col min="6410" max="6412" width="0" style="595" hidden="1" customWidth="1"/>
    <col min="6413" max="6413" width="11" style="595" customWidth="1"/>
    <col min="6414" max="6414" width="0" style="595" hidden="1" customWidth="1"/>
    <col min="6415" max="6415" width="12.26953125" style="595" customWidth="1"/>
    <col min="6416" max="6416" width="9.7265625" style="595" customWidth="1"/>
    <col min="6417" max="6417" width="9.54296875" style="595" customWidth="1"/>
    <col min="6418" max="6418" width="8.7265625" style="595" customWidth="1"/>
    <col min="6419" max="6419" width="9.7265625" style="595" customWidth="1"/>
    <col min="6420" max="6421" width="9.54296875" style="595" customWidth="1"/>
    <col min="6422" max="6422" width="9.453125" style="595" customWidth="1"/>
    <col min="6423" max="6423" width="8" style="595" customWidth="1"/>
    <col min="6424" max="6424" width="7.453125" style="595" customWidth="1"/>
    <col min="6425" max="6425" width="7.1796875" style="595" customWidth="1"/>
    <col min="6426" max="6426" width="0" style="595" hidden="1" customWidth="1"/>
    <col min="6427" max="6427" width="9.54296875" style="595" customWidth="1"/>
    <col min="6428" max="6428" width="9.453125" style="595" customWidth="1"/>
    <col min="6429" max="6429" width="0" style="595" hidden="1" customWidth="1"/>
    <col min="6430" max="6430" width="7.453125" style="595" customWidth="1"/>
    <col min="6431" max="6431" width="7.1796875" style="595" customWidth="1"/>
    <col min="6432" max="6655" width="9" style="595"/>
    <col min="6656" max="6656" width="5.453125" style="595" customWidth="1"/>
    <col min="6657" max="6657" width="47" style="595" customWidth="1"/>
    <col min="6658" max="6658" width="10.453125" style="595" customWidth="1"/>
    <col min="6659" max="6659" width="12.81640625" style="595" customWidth="1"/>
    <col min="6660" max="6660" width="13.81640625" style="595" customWidth="1"/>
    <col min="6661" max="6661" width="16.26953125" style="595" customWidth="1"/>
    <col min="6662" max="6662" width="8.453125" style="595" customWidth="1"/>
    <col min="6663" max="6663" width="11.81640625" style="595" customWidth="1"/>
    <col min="6664" max="6664" width="13.453125" style="595" customWidth="1"/>
    <col min="6665" max="6665" width="11.54296875" style="595" customWidth="1"/>
    <col min="6666" max="6668" width="0" style="595" hidden="1" customWidth="1"/>
    <col min="6669" max="6669" width="11" style="595" customWidth="1"/>
    <col min="6670" max="6670" width="0" style="595" hidden="1" customWidth="1"/>
    <col min="6671" max="6671" width="12.26953125" style="595" customWidth="1"/>
    <col min="6672" max="6672" width="9.7265625" style="595" customWidth="1"/>
    <col min="6673" max="6673" width="9.54296875" style="595" customWidth="1"/>
    <col min="6674" max="6674" width="8.7265625" style="595" customWidth="1"/>
    <col min="6675" max="6675" width="9.7265625" style="595" customWidth="1"/>
    <col min="6676" max="6677" width="9.54296875" style="595" customWidth="1"/>
    <col min="6678" max="6678" width="9.453125" style="595" customWidth="1"/>
    <col min="6679" max="6679" width="8" style="595" customWidth="1"/>
    <col min="6680" max="6680" width="7.453125" style="595" customWidth="1"/>
    <col min="6681" max="6681" width="7.1796875" style="595" customWidth="1"/>
    <col min="6682" max="6682" width="0" style="595" hidden="1" customWidth="1"/>
    <col min="6683" max="6683" width="9.54296875" style="595" customWidth="1"/>
    <col min="6684" max="6684" width="9.453125" style="595" customWidth="1"/>
    <col min="6685" max="6685" width="0" style="595" hidden="1" customWidth="1"/>
    <col min="6686" max="6686" width="7.453125" style="595" customWidth="1"/>
    <col min="6687" max="6687" width="7.1796875" style="595" customWidth="1"/>
    <col min="6688" max="6911" width="9" style="595"/>
    <col min="6912" max="6912" width="5.453125" style="595" customWidth="1"/>
    <col min="6913" max="6913" width="47" style="595" customWidth="1"/>
    <col min="6914" max="6914" width="10.453125" style="595" customWidth="1"/>
    <col min="6915" max="6915" width="12.81640625" style="595" customWidth="1"/>
    <col min="6916" max="6916" width="13.81640625" style="595" customWidth="1"/>
    <col min="6917" max="6917" width="16.26953125" style="595" customWidth="1"/>
    <col min="6918" max="6918" width="8.453125" style="595" customWidth="1"/>
    <col min="6919" max="6919" width="11.81640625" style="595" customWidth="1"/>
    <col min="6920" max="6920" width="13.453125" style="595" customWidth="1"/>
    <col min="6921" max="6921" width="11.54296875" style="595" customWidth="1"/>
    <col min="6922" max="6924" width="0" style="595" hidden="1" customWidth="1"/>
    <col min="6925" max="6925" width="11" style="595" customWidth="1"/>
    <col min="6926" max="6926" width="0" style="595" hidden="1" customWidth="1"/>
    <col min="6927" max="6927" width="12.26953125" style="595" customWidth="1"/>
    <col min="6928" max="6928" width="9.7265625" style="595" customWidth="1"/>
    <col min="6929" max="6929" width="9.54296875" style="595" customWidth="1"/>
    <col min="6930" max="6930" width="8.7265625" style="595" customWidth="1"/>
    <col min="6931" max="6931" width="9.7265625" style="595" customWidth="1"/>
    <col min="6932" max="6933" width="9.54296875" style="595" customWidth="1"/>
    <col min="6934" max="6934" width="9.453125" style="595" customWidth="1"/>
    <col min="6935" max="6935" width="8" style="595" customWidth="1"/>
    <col min="6936" max="6936" width="7.453125" style="595" customWidth="1"/>
    <col min="6937" max="6937" width="7.1796875" style="595" customWidth="1"/>
    <col min="6938" max="6938" width="0" style="595" hidden="1" customWidth="1"/>
    <col min="6939" max="6939" width="9.54296875" style="595" customWidth="1"/>
    <col min="6940" max="6940" width="9.453125" style="595" customWidth="1"/>
    <col min="6941" max="6941" width="0" style="595" hidden="1" customWidth="1"/>
    <col min="6942" max="6942" width="7.453125" style="595" customWidth="1"/>
    <col min="6943" max="6943" width="7.1796875" style="595" customWidth="1"/>
    <col min="6944" max="7167" width="9" style="595"/>
    <col min="7168" max="7168" width="5.453125" style="595" customWidth="1"/>
    <col min="7169" max="7169" width="47" style="595" customWidth="1"/>
    <col min="7170" max="7170" width="10.453125" style="595" customWidth="1"/>
    <col min="7171" max="7171" width="12.81640625" style="595" customWidth="1"/>
    <col min="7172" max="7172" width="13.81640625" style="595" customWidth="1"/>
    <col min="7173" max="7173" width="16.26953125" style="595" customWidth="1"/>
    <col min="7174" max="7174" width="8.453125" style="595" customWidth="1"/>
    <col min="7175" max="7175" width="11.81640625" style="595" customWidth="1"/>
    <col min="7176" max="7176" width="13.453125" style="595" customWidth="1"/>
    <col min="7177" max="7177" width="11.54296875" style="595" customWidth="1"/>
    <col min="7178" max="7180" width="0" style="595" hidden="1" customWidth="1"/>
    <col min="7181" max="7181" width="11" style="595" customWidth="1"/>
    <col min="7182" max="7182" width="0" style="595" hidden="1" customWidth="1"/>
    <col min="7183" max="7183" width="12.26953125" style="595" customWidth="1"/>
    <col min="7184" max="7184" width="9.7265625" style="595" customWidth="1"/>
    <col min="7185" max="7185" width="9.54296875" style="595" customWidth="1"/>
    <col min="7186" max="7186" width="8.7265625" style="595" customWidth="1"/>
    <col min="7187" max="7187" width="9.7265625" style="595" customWidth="1"/>
    <col min="7188" max="7189" width="9.54296875" style="595" customWidth="1"/>
    <col min="7190" max="7190" width="9.453125" style="595" customWidth="1"/>
    <col min="7191" max="7191" width="8" style="595" customWidth="1"/>
    <col min="7192" max="7192" width="7.453125" style="595" customWidth="1"/>
    <col min="7193" max="7193" width="7.1796875" style="595" customWidth="1"/>
    <col min="7194" max="7194" width="0" style="595" hidden="1" customWidth="1"/>
    <col min="7195" max="7195" width="9.54296875" style="595" customWidth="1"/>
    <col min="7196" max="7196" width="9.453125" style="595" customWidth="1"/>
    <col min="7197" max="7197" width="0" style="595" hidden="1" customWidth="1"/>
    <col min="7198" max="7198" width="7.453125" style="595" customWidth="1"/>
    <col min="7199" max="7199" width="7.1796875" style="595" customWidth="1"/>
    <col min="7200" max="7423" width="9" style="595"/>
    <col min="7424" max="7424" width="5.453125" style="595" customWidth="1"/>
    <col min="7425" max="7425" width="47" style="595" customWidth="1"/>
    <col min="7426" max="7426" width="10.453125" style="595" customWidth="1"/>
    <col min="7427" max="7427" width="12.81640625" style="595" customWidth="1"/>
    <col min="7428" max="7428" width="13.81640625" style="595" customWidth="1"/>
    <col min="7429" max="7429" width="16.26953125" style="595" customWidth="1"/>
    <col min="7430" max="7430" width="8.453125" style="595" customWidth="1"/>
    <col min="7431" max="7431" width="11.81640625" style="595" customWidth="1"/>
    <col min="7432" max="7432" width="13.453125" style="595" customWidth="1"/>
    <col min="7433" max="7433" width="11.54296875" style="595" customWidth="1"/>
    <col min="7434" max="7436" width="0" style="595" hidden="1" customWidth="1"/>
    <col min="7437" max="7437" width="11" style="595" customWidth="1"/>
    <col min="7438" max="7438" width="0" style="595" hidden="1" customWidth="1"/>
    <col min="7439" max="7439" width="12.26953125" style="595" customWidth="1"/>
    <col min="7440" max="7440" width="9.7265625" style="595" customWidth="1"/>
    <col min="7441" max="7441" width="9.54296875" style="595" customWidth="1"/>
    <col min="7442" max="7442" width="8.7265625" style="595" customWidth="1"/>
    <col min="7443" max="7443" width="9.7265625" style="595" customWidth="1"/>
    <col min="7444" max="7445" width="9.54296875" style="595" customWidth="1"/>
    <col min="7446" max="7446" width="9.453125" style="595" customWidth="1"/>
    <col min="7447" max="7447" width="8" style="595" customWidth="1"/>
    <col min="7448" max="7448" width="7.453125" style="595" customWidth="1"/>
    <col min="7449" max="7449" width="7.1796875" style="595" customWidth="1"/>
    <col min="7450" max="7450" width="0" style="595" hidden="1" customWidth="1"/>
    <col min="7451" max="7451" width="9.54296875" style="595" customWidth="1"/>
    <col min="7452" max="7452" width="9.453125" style="595" customWidth="1"/>
    <col min="7453" max="7453" width="0" style="595" hidden="1" customWidth="1"/>
    <col min="7454" max="7454" width="7.453125" style="595" customWidth="1"/>
    <col min="7455" max="7455" width="7.1796875" style="595" customWidth="1"/>
    <col min="7456" max="7679" width="9" style="595"/>
    <col min="7680" max="7680" width="5.453125" style="595" customWidth="1"/>
    <col min="7681" max="7681" width="47" style="595" customWidth="1"/>
    <col min="7682" max="7682" width="10.453125" style="595" customWidth="1"/>
    <col min="7683" max="7683" width="12.81640625" style="595" customWidth="1"/>
    <col min="7684" max="7684" width="13.81640625" style="595" customWidth="1"/>
    <col min="7685" max="7685" width="16.26953125" style="595" customWidth="1"/>
    <col min="7686" max="7686" width="8.453125" style="595" customWidth="1"/>
    <col min="7687" max="7687" width="11.81640625" style="595" customWidth="1"/>
    <col min="7688" max="7688" width="13.453125" style="595" customWidth="1"/>
    <col min="7689" max="7689" width="11.54296875" style="595" customWidth="1"/>
    <col min="7690" max="7692" width="0" style="595" hidden="1" customWidth="1"/>
    <col min="7693" max="7693" width="11" style="595" customWidth="1"/>
    <col min="7694" max="7694" width="0" style="595" hidden="1" customWidth="1"/>
    <col min="7695" max="7695" width="12.26953125" style="595" customWidth="1"/>
    <col min="7696" max="7696" width="9.7265625" style="595" customWidth="1"/>
    <col min="7697" max="7697" width="9.54296875" style="595" customWidth="1"/>
    <col min="7698" max="7698" width="8.7265625" style="595" customWidth="1"/>
    <col min="7699" max="7699" width="9.7265625" style="595" customWidth="1"/>
    <col min="7700" max="7701" width="9.54296875" style="595" customWidth="1"/>
    <col min="7702" max="7702" width="9.453125" style="595" customWidth="1"/>
    <col min="7703" max="7703" width="8" style="595" customWidth="1"/>
    <col min="7704" max="7704" width="7.453125" style="595" customWidth="1"/>
    <col min="7705" max="7705" width="7.1796875" style="595" customWidth="1"/>
    <col min="7706" max="7706" width="0" style="595" hidden="1" customWidth="1"/>
    <col min="7707" max="7707" width="9.54296875" style="595" customWidth="1"/>
    <col min="7708" max="7708" width="9.453125" style="595" customWidth="1"/>
    <col min="7709" max="7709" width="0" style="595" hidden="1" customWidth="1"/>
    <col min="7710" max="7710" width="7.453125" style="595" customWidth="1"/>
    <col min="7711" max="7711" width="7.1796875" style="595" customWidth="1"/>
    <col min="7712" max="7935" width="9" style="595"/>
    <col min="7936" max="7936" width="5.453125" style="595" customWidth="1"/>
    <col min="7937" max="7937" width="47" style="595" customWidth="1"/>
    <col min="7938" max="7938" width="10.453125" style="595" customWidth="1"/>
    <col min="7939" max="7939" width="12.81640625" style="595" customWidth="1"/>
    <col min="7940" max="7940" width="13.81640625" style="595" customWidth="1"/>
    <col min="7941" max="7941" width="16.26953125" style="595" customWidth="1"/>
    <col min="7942" max="7942" width="8.453125" style="595" customWidth="1"/>
    <col min="7943" max="7943" width="11.81640625" style="595" customWidth="1"/>
    <col min="7944" max="7944" width="13.453125" style="595" customWidth="1"/>
    <col min="7945" max="7945" width="11.54296875" style="595" customWidth="1"/>
    <col min="7946" max="7948" width="0" style="595" hidden="1" customWidth="1"/>
    <col min="7949" max="7949" width="11" style="595" customWidth="1"/>
    <col min="7950" max="7950" width="0" style="595" hidden="1" customWidth="1"/>
    <col min="7951" max="7951" width="12.26953125" style="595" customWidth="1"/>
    <col min="7952" max="7952" width="9.7265625" style="595" customWidth="1"/>
    <col min="7953" max="7953" width="9.54296875" style="595" customWidth="1"/>
    <col min="7954" max="7954" width="8.7265625" style="595" customWidth="1"/>
    <col min="7955" max="7955" width="9.7265625" style="595" customWidth="1"/>
    <col min="7956" max="7957" width="9.54296875" style="595" customWidth="1"/>
    <col min="7958" max="7958" width="9.453125" style="595" customWidth="1"/>
    <col min="7959" max="7959" width="8" style="595" customWidth="1"/>
    <col min="7960" max="7960" width="7.453125" style="595" customWidth="1"/>
    <col min="7961" max="7961" width="7.1796875" style="595" customWidth="1"/>
    <col min="7962" max="7962" width="0" style="595" hidden="1" customWidth="1"/>
    <col min="7963" max="7963" width="9.54296875" style="595" customWidth="1"/>
    <col min="7964" max="7964" width="9.453125" style="595" customWidth="1"/>
    <col min="7965" max="7965" width="0" style="595" hidden="1" customWidth="1"/>
    <col min="7966" max="7966" width="7.453125" style="595" customWidth="1"/>
    <col min="7967" max="7967" width="7.1796875" style="595" customWidth="1"/>
    <col min="7968" max="8191" width="9" style="595"/>
    <col min="8192" max="8192" width="5.453125" style="595" customWidth="1"/>
    <col min="8193" max="8193" width="47" style="595" customWidth="1"/>
    <col min="8194" max="8194" width="10.453125" style="595" customWidth="1"/>
    <col min="8195" max="8195" width="12.81640625" style="595" customWidth="1"/>
    <col min="8196" max="8196" width="13.81640625" style="595" customWidth="1"/>
    <col min="8197" max="8197" width="16.26953125" style="595" customWidth="1"/>
    <col min="8198" max="8198" width="8.453125" style="595" customWidth="1"/>
    <col min="8199" max="8199" width="11.81640625" style="595" customWidth="1"/>
    <col min="8200" max="8200" width="13.453125" style="595" customWidth="1"/>
    <col min="8201" max="8201" width="11.54296875" style="595" customWidth="1"/>
    <col min="8202" max="8204" width="0" style="595" hidden="1" customWidth="1"/>
    <col min="8205" max="8205" width="11" style="595" customWidth="1"/>
    <col min="8206" max="8206" width="0" style="595" hidden="1" customWidth="1"/>
    <col min="8207" max="8207" width="12.26953125" style="595" customWidth="1"/>
    <col min="8208" max="8208" width="9.7265625" style="595" customWidth="1"/>
    <col min="8209" max="8209" width="9.54296875" style="595" customWidth="1"/>
    <col min="8210" max="8210" width="8.7265625" style="595" customWidth="1"/>
    <col min="8211" max="8211" width="9.7265625" style="595" customWidth="1"/>
    <col min="8212" max="8213" width="9.54296875" style="595" customWidth="1"/>
    <col min="8214" max="8214" width="9.453125" style="595" customWidth="1"/>
    <col min="8215" max="8215" width="8" style="595" customWidth="1"/>
    <col min="8216" max="8216" width="7.453125" style="595" customWidth="1"/>
    <col min="8217" max="8217" width="7.1796875" style="595" customWidth="1"/>
    <col min="8218" max="8218" width="0" style="595" hidden="1" customWidth="1"/>
    <col min="8219" max="8219" width="9.54296875" style="595" customWidth="1"/>
    <col min="8220" max="8220" width="9.453125" style="595" customWidth="1"/>
    <col min="8221" max="8221" width="0" style="595" hidden="1" customWidth="1"/>
    <col min="8222" max="8222" width="7.453125" style="595" customWidth="1"/>
    <col min="8223" max="8223" width="7.1796875" style="595" customWidth="1"/>
    <col min="8224" max="8447" width="9" style="595"/>
    <col min="8448" max="8448" width="5.453125" style="595" customWidth="1"/>
    <col min="8449" max="8449" width="47" style="595" customWidth="1"/>
    <col min="8450" max="8450" width="10.453125" style="595" customWidth="1"/>
    <col min="8451" max="8451" width="12.81640625" style="595" customWidth="1"/>
    <col min="8452" max="8452" width="13.81640625" style="595" customWidth="1"/>
    <col min="8453" max="8453" width="16.26953125" style="595" customWidth="1"/>
    <col min="8454" max="8454" width="8.453125" style="595" customWidth="1"/>
    <col min="8455" max="8455" width="11.81640625" style="595" customWidth="1"/>
    <col min="8456" max="8456" width="13.453125" style="595" customWidth="1"/>
    <col min="8457" max="8457" width="11.54296875" style="595" customWidth="1"/>
    <col min="8458" max="8460" width="0" style="595" hidden="1" customWidth="1"/>
    <col min="8461" max="8461" width="11" style="595" customWidth="1"/>
    <col min="8462" max="8462" width="0" style="595" hidden="1" customWidth="1"/>
    <col min="8463" max="8463" width="12.26953125" style="595" customWidth="1"/>
    <col min="8464" max="8464" width="9.7265625" style="595" customWidth="1"/>
    <col min="8465" max="8465" width="9.54296875" style="595" customWidth="1"/>
    <col min="8466" max="8466" width="8.7265625" style="595" customWidth="1"/>
    <col min="8467" max="8467" width="9.7265625" style="595" customWidth="1"/>
    <col min="8468" max="8469" width="9.54296875" style="595" customWidth="1"/>
    <col min="8470" max="8470" width="9.453125" style="595" customWidth="1"/>
    <col min="8471" max="8471" width="8" style="595" customWidth="1"/>
    <col min="8472" max="8472" width="7.453125" style="595" customWidth="1"/>
    <col min="8473" max="8473" width="7.1796875" style="595" customWidth="1"/>
    <col min="8474" max="8474" width="0" style="595" hidden="1" customWidth="1"/>
    <col min="8475" max="8475" width="9.54296875" style="595" customWidth="1"/>
    <col min="8476" max="8476" width="9.453125" style="595" customWidth="1"/>
    <col min="8477" max="8477" width="0" style="595" hidden="1" customWidth="1"/>
    <col min="8478" max="8478" width="7.453125" style="595" customWidth="1"/>
    <col min="8479" max="8479" width="7.1796875" style="595" customWidth="1"/>
    <col min="8480" max="8703" width="9" style="595"/>
    <col min="8704" max="8704" width="5.453125" style="595" customWidth="1"/>
    <col min="8705" max="8705" width="47" style="595" customWidth="1"/>
    <col min="8706" max="8706" width="10.453125" style="595" customWidth="1"/>
    <col min="8707" max="8707" width="12.81640625" style="595" customWidth="1"/>
    <col min="8708" max="8708" width="13.81640625" style="595" customWidth="1"/>
    <col min="8709" max="8709" width="16.26953125" style="595" customWidth="1"/>
    <col min="8710" max="8710" width="8.453125" style="595" customWidth="1"/>
    <col min="8711" max="8711" width="11.81640625" style="595" customWidth="1"/>
    <col min="8712" max="8712" width="13.453125" style="595" customWidth="1"/>
    <col min="8713" max="8713" width="11.54296875" style="595" customWidth="1"/>
    <col min="8714" max="8716" width="0" style="595" hidden="1" customWidth="1"/>
    <col min="8717" max="8717" width="11" style="595" customWidth="1"/>
    <col min="8718" max="8718" width="0" style="595" hidden="1" customWidth="1"/>
    <col min="8719" max="8719" width="12.26953125" style="595" customWidth="1"/>
    <col min="8720" max="8720" width="9.7265625" style="595" customWidth="1"/>
    <col min="8721" max="8721" width="9.54296875" style="595" customWidth="1"/>
    <col min="8722" max="8722" width="8.7265625" style="595" customWidth="1"/>
    <col min="8723" max="8723" width="9.7265625" style="595" customWidth="1"/>
    <col min="8724" max="8725" width="9.54296875" style="595" customWidth="1"/>
    <col min="8726" max="8726" width="9.453125" style="595" customWidth="1"/>
    <col min="8727" max="8727" width="8" style="595" customWidth="1"/>
    <col min="8728" max="8728" width="7.453125" style="595" customWidth="1"/>
    <col min="8729" max="8729" width="7.1796875" style="595" customWidth="1"/>
    <col min="8730" max="8730" width="0" style="595" hidden="1" customWidth="1"/>
    <col min="8731" max="8731" width="9.54296875" style="595" customWidth="1"/>
    <col min="8732" max="8732" width="9.453125" style="595" customWidth="1"/>
    <col min="8733" max="8733" width="0" style="595" hidden="1" customWidth="1"/>
    <col min="8734" max="8734" width="7.453125" style="595" customWidth="1"/>
    <col min="8735" max="8735" width="7.1796875" style="595" customWidth="1"/>
    <col min="8736" max="8959" width="9" style="595"/>
    <col min="8960" max="8960" width="5.453125" style="595" customWidth="1"/>
    <col min="8961" max="8961" width="47" style="595" customWidth="1"/>
    <col min="8962" max="8962" width="10.453125" style="595" customWidth="1"/>
    <col min="8963" max="8963" width="12.81640625" style="595" customWidth="1"/>
    <col min="8964" max="8964" width="13.81640625" style="595" customWidth="1"/>
    <col min="8965" max="8965" width="16.26953125" style="595" customWidth="1"/>
    <col min="8966" max="8966" width="8.453125" style="595" customWidth="1"/>
    <col min="8967" max="8967" width="11.81640625" style="595" customWidth="1"/>
    <col min="8968" max="8968" width="13.453125" style="595" customWidth="1"/>
    <col min="8969" max="8969" width="11.54296875" style="595" customWidth="1"/>
    <col min="8970" max="8972" width="0" style="595" hidden="1" customWidth="1"/>
    <col min="8973" max="8973" width="11" style="595" customWidth="1"/>
    <col min="8974" max="8974" width="0" style="595" hidden="1" customWidth="1"/>
    <col min="8975" max="8975" width="12.26953125" style="595" customWidth="1"/>
    <col min="8976" max="8976" width="9.7265625" style="595" customWidth="1"/>
    <col min="8977" max="8977" width="9.54296875" style="595" customWidth="1"/>
    <col min="8978" max="8978" width="8.7265625" style="595" customWidth="1"/>
    <col min="8979" max="8979" width="9.7265625" style="595" customWidth="1"/>
    <col min="8980" max="8981" width="9.54296875" style="595" customWidth="1"/>
    <col min="8982" max="8982" width="9.453125" style="595" customWidth="1"/>
    <col min="8983" max="8983" width="8" style="595" customWidth="1"/>
    <col min="8984" max="8984" width="7.453125" style="595" customWidth="1"/>
    <col min="8985" max="8985" width="7.1796875" style="595" customWidth="1"/>
    <col min="8986" max="8986" width="0" style="595" hidden="1" customWidth="1"/>
    <col min="8987" max="8987" width="9.54296875" style="595" customWidth="1"/>
    <col min="8988" max="8988" width="9.453125" style="595" customWidth="1"/>
    <col min="8989" max="8989" width="0" style="595" hidden="1" customWidth="1"/>
    <col min="8990" max="8990" width="7.453125" style="595" customWidth="1"/>
    <col min="8991" max="8991" width="7.1796875" style="595" customWidth="1"/>
    <col min="8992" max="9215" width="9" style="595"/>
    <col min="9216" max="9216" width="5.453125" style="595" customWidth="1"/>
    <col min="9217" max="9217" width="47" style="595" customWidth="1"/>
    <col min="9218" max="9218" width="10.453125" style="595" customWidth="1"/>
    <col min="9219" max="9219" width="12.81640625" style="595" customWidth="1"/>
    <col min="9220" max="9220" width="13.81640625" style="595" customWidth="1"/>
    <col min="9221" max="9221" width="16.26953125" style="595" customWidth="1"/>
    <col min="9222" max="9222" width="8.453125" style="595" customWidth="1"/>
    <col min="9223" max="9223" width="11.81640625" style="595" customWidth="1"/>
    <col min="9224" max="9224" width="13.453125" style="595" customWidth="1"/>
    <col min="9225" max="9225" width="11.54296875" style="595" customWidth="1"/>
    <col min="9226" max="9228" width="0" style="595" hidden="1" customWidth="1"/>
    <col min="9229" max="9229" width="11" style="595" customWidth="1"/>
    <col min="9230" max="9230" width="0" style="595" hidden="1" customWidth="1"/>
    <col min="9231" max="9231" width="12.26953125" style="595" customWidth="1"/>
    <col min="9232" max="9232" width="9.7265625" style="595" customWidth="1"/>
    <col min="9233" max="9233" width="9.54296875" style="595" customWidth="1"/>
    <col min="9234" max="9234" width="8.7265625" style="595" customWidth="1"/>
    <col min="9235" max="9235" width="9.7265625" style="595" customWidth="1"/>
    <col min="9236" max="9237" width="9.54296875" style="595" customWidth="1"/>
    <col min="9238" max="9238" width="9.453125" style="595" customWidth="1"/>
    <col min="9239" max="9239" width="8" style="595" customWidth="1"/>
    <col min="9240" max="9240" width="7.453125" style="595" customWidth="1"/>
    <col min="9241" max="9241" width="7.1796875" style="595" customWidth="1"/>
    <col min="9242" max="9242" width="0" style="595" hidden="1" customWidth="1"/>
    <col min="9243" max="9243" width="9.54296875" style="595" customWidth="1"/>
    <col min="9244" max="9244" width="9.453125" style="595" customWidth="1"/>
    <col min="9245" max="9245" width="0" style="595" hidden="1" customWidth="1"/>
    <col min="9246" max="9246" width="7.453125" style="595" customWidth="1"/>
    <col min="9247" max="9247" width="7.1796875" style="595" customWidth="1"/>
    <col min="9248" max="9471" width="9" style="595"/>
    <col min="9472" max="9472" width="5.453125" style="595" customWidth="1"/>
    <col min="9473" max="9473" width="47" style="595" customWidth="1"/>
    <col min="9474" max="9474" width="10.453125" style="595" customWidth="1"/>
    <col min="9475" max="9475" width="12.81640625" style="595" customWidth="1"/>
    <col min="9476" max="9476" width="13.81640625" style="595" customWidth="1"/>
    <col min="9477" max="9477" width="16.26953125" style="595" customWidth="1"/>
    <col min="9478" max="9478" width="8.453125" style="595" customWidth="1"/>
    <col min="9479" max="9479" width="11.81640625" style="595" customWidth="1"/>
    <col min="9480" max="9480" width="13.453125" style="595" customWidth="1"/>
    <col min="9481" max="9481" width="11.54296875" style="595" customWidth="1"/>
    <col min="9482" max="9484" width="0" style="595" hidden="1" customWidth="1"/>
    <col min="9485" max="9485" width="11" style="595" customWidth="1"/>
    <col min="9486" max="9486" width="0" style="595" hidden="1" customWidth="1"/>
    <col min="9487" max="9487" width="12.26953125" style="595" customWidth="1"/>
    <col min="9488" max="9488" width="9.7265625" style="595" customWidth="1"/>
    <col min="9489" max="9489" width="9.54296875" style="595" customWidth="1"/>
    <col min="9490" max="9490" width="8.7265625" style="595" customWidth="1"/>
    <col min="9491" max="9491" width="9.7265625" style="595" customWidth="1"/>
    <col min="9492" max="9493" width="9.54296875" style="595" customWidth="1"/>
    <col min="9494" max="9494" width="9.453125" style="595" customWidth="1"/>
    <col min="9495" max="9495" width="8" style="595" customWidth="1"/>
    <col min="9496" max="9496" width="7.453125" style="595" customWidth="1"/>
    <col min="9497" max="9497" width="7.1796875" style="595" customWidth="1"/>
    <col min="9498" max="9498" width="0" style="595" hidden="1" customWidth="1"/>
    <col min="9499" max="9499" width="9.54296875" style="595" customWidth="1"/>
    <col min="9500" max="9500" width="9.453125" style="595" customWidth="1"/>
    <col min="9501" max="9501" width="0" style="595" hidden="1" customWidth="1"/>
    <col min="9502" max="9502" width="7.453125" style="595" customWidth="1"/>
    <col min="9503" max="9503" width="7.1796875" style="595" customWidth="1"/>
    <col min="9504" max="9727" width="9" style="595"/>
    <col min="9728" max="9728" width="5.453125" style="595" customWidth="1"/>
    <col min="9729" max="9729" width="47" style="595" customWidth="1"/>
    <col min="9730" max="9730" width="10.453125" style="595" customWidth="1"/>
    <col min="9731" max="9731" width="12.81640625" style="595" customWidth="1"/>
    <col min="9732" max="9732" width="13.81640625" style="595" customWidth="1"/>
    <col min="9733" max="9733" width="16.26953125" style="595" customWidth="1"/>
    <col min="9734" max="9734" width="8.453125" style="595" customWidth="1"/>
    <col min="9735" max="9735" width="11.81640625" style="595" customWidth="1"/>
    <col min="9736" max="9736" width="13.453125" style="595" customWidth="1"/>
    <col min="9737" max="9737" width="11.54296875" style="595" customWidth="1"/>
    <col min="9738" max="9740" width="0" style="595" hidden="1" customWidth="1"/>
    <col min="9741" max="9741" width="11" style="595" customWidth="1"/>
    <col min="9742" max="9742" width="0" style="595" hidden="1" customWidth="1"/>
    <col min="9743" max="9743" width="12.26953125" style="595" customWidth="1"/>
    <col min="9744" max="9744" width="9.7265625" style="595" customWidth="1"/>
    <col min="9745" max="9745" width="9.54296875" style="595" customWidth="1"/>
    <col min="9746" max="9746" width="8.7265625" style="595" customWidth="1"/>
    <col min="9747" max="9747" width="9.7265625" style="595" customWidth="1"/>
    <col min="9748" max="9749" width="9.54296875" style="595" customWidth="1"/>
    <col min="9750" max="9750" width="9.453125" style="595" customWidth="1"/>
    <col min="9751" max="9751" width="8" style="595" customWidth="1"/>
    <col min="9752" max="9752" width="7.453125" style="595" customWidth="1"/>
    <col min="9753" max="9753" width="7.1796875" style="595" customWidth="1"/>
    <col min="9754" max="9754" width="0" style="595" hidden="1" customWidth="1"/>
    <col min="9755" max="9755" width="9.54296875" style="595" customWidth="1"/>
    <col min="9756" max="9756" width="9.453125" style="595" customWidth="1"/>
    <col min="9757" max="9757" width="0" style="595" hidden="1" customWidth="1"/>
    <col min="9758" max="9758" width="7.453125" style="595" customWidth="1"/>
    <col min="9759" max="9759" width="7.1796875" style="595" customWidth="1"/>
    <col min="9760" max="9983" width="9" style="595"/>
    <col min="9984" max="9984" width="5.453125" style="595" customWidth="1"/>
    <col min="9985" max="9985" width="47" style="595" customWidth="1"/>
    <col min="9986" max="9986" width="10.453125" style="595" customWidth="1"/>
    <col min="9987" max="9987" width="12.81640625" style="595" customWidth="1"/>
    <col min="9988" max="9988" width="13.81640625" style="595" customWidth="1"/>
    <col min="9989" max="9989" width="16.26953125" style="595" customWidth="1"/>
    <col min="9990" max="9990" width="8.453125" style="595" customWidth="1"/>
    <col min="9991" max="9991" width="11.81640625" style="595" customWidth="1"/>
    <col min="9992" max="9992" width="13.453125" style="595" customWidth="1"/>
    <col min="9993" max="9993" width="11.54296875" style="595" customWidth="1"/>
    <col min="9994" max="9996" width="0" style="595" hidden="1" customWidth="1"/>
    <col min="9997" max="9997" width="11" style="595" customWidth="1"/>
    <col min="9998" max="9998" width="0" style="595" hidden="1" customWidth="1"/>
    <col min="9999" max="9999" width="12.26953125" style="595" customWidth="1"/>
    <col min="10000" max="10000" width="9.7265625" style="595" customWidth="1"/>
    <col min="10001" max="10001" width="9.54296875" style="595" customWidth="1"/>
    <col min="10002" max="10002" width="8.7265625" style="595" customWidth="1"/>
    <col min="10003" max="10003" width="9.7265625" style="595" customWidth="1"/>
    <col min="10004" max="10005" width="9.54296875" style="595" customWidth="1"/>
    <col min="10006" max="10006" width="9.453125" style="595" customWidth="1"/>
    <col min="10007" max="10007" width="8" style="595" customWidth="1"/>
    <col min="10008" max="10008" width="7.453125" style="595" customWidth="1"/>
    <col min="10009" max="10009" width="7.1796875" style="595" customWidth="1"/>
    <col min="10010" max="10010" width="0" style="595" hidden="1" customWidth="1"/>
    <col min="10011" max="10011" width="9.54296875" style="595" customWidth="1"/>
    <col min="10012" max="10012" width="9.453125" style="595" customWidth="1"/>
    <col min="10013" max="10013" width="0" style="595" hidden="1" customWidth="1"/>
    <col min="10014" max="10014" width="7.453125" style="595" customWidth="1"/>
    <col min="10015" max="10015" width="7.1796875" style="595" customWidth="1"/>
    <col min="10016" max="10239" width="9" style="595"/>
    <col min="10240" max="10240" width="5.453125" style="595" customWidth="1"/>
    <col min="10241" max="10241" width="47" style="595" customWidth="1"/>
    <col min="10242" max="10242" width="10.453125" style="595" customWidth="1"/>
    <col min="10243" max="10243" width="12.81640625" style="595" customWidth="1"/>
    <col min="10244" max="10244" width="13.81640625" style="595" customWidth="1"/>
    <col min="10245" max="10245" width="16.26953125" style="595" customWidth="1"/>
    <col min="10246" max="10246" width="8.453125" style="595" customWidth="1"/>
    <col min="10247" max="10247" width="11.81640625" style="595" customWidth="1"/>
    <col min="10248" max="10248" width="13.453125" style="595" customWidth="1"/>
    <col min="10249" max="10249" width="11.54296875" style="595" customWidth="1"/>
    <col min="10250" max="10252" width="0" style="595" hidden="1" customWidth="1"/>
    <col min="10253" max="10253" width="11" style="595" customWidth="1"/>
    <col min="10254" max="10254" width="0" style="595" hidden="1" customWidth="1"/>
    <col min="10255" max="10255" width="12.26953125" style="595" customWidth="1"/>
    <col min="10256" max="10256" width="9.7265625" style="595" customWidth="1"/>
    <col min="10257" max="10257" width="9.54296875" style="595" customWidth="1"/>
    <col min="10258" max="10258" width="8.7265625" style="595" customWidth="1"/>
    <col min="10259" max="10259" width="9.7265625" style="595" customWidth="1"/>
    <col min="10260" max="10261" width="9.54296875" style="595" customWidth="1"/>
    <col min="10262" max="10262" width="9.453125" style="595" customWidth="1"/>
    <col min="10263" max="10263" width="8" style="595" customWidth="1"/>
    <col min="10264" max="10264" width="7.453125" style="595" customWidth="1"/>
    <col min="10265" max="10265" width="7.1796875" style="595" customWidth="1"/>
    <col min="10266" max="10266" width="0" style="595" hidden="1" customWidth="1"/>
    <col min="10267" max="10267" width="9.54296875" style="595" customWidth="1"/>
    <col min="10268" max="10268" width="9.453125" style="595" customWidth="1"/>
    <col min="10269" max="10269" width="0" style="595" hidden="1" customWidth="1"/>
    <col min="10270" max="10270" width="7.453125" style="595" customWidth="1"/>
    <col min="10271" max="10271" width="7.1796875" style="595" customWidth="1"/>
    <col min="10272" max="10495" width="9" style="595"/>
    <col min="10496" max="10496" width="5.453125" style="595" customWidth="1"/>
    <col min="10497" max="10497" width="47" style="595" customWidth="1"/>
    <col min="10498" max="10498" width="10.453125" style="595" customWidth="1"/>
    <col min="10499" max="10499" width="12.81640625" style="595" customWidth="1"/>
    <col min="10500" max="10500" width="13.81640625" style="595" customWidth="1"/>
    <col min="10501" max="10501" width="16.26953125" style="595" customWidth="1"/>
    <col min="10502" max="10502" width="8.453125" style="595" customWidth="1"/>
    <col min="10503" max="10503" width="11.81640625" style="595" customWidth="1"/>
    <col min="10504" max="10504" width="13.453125" style="595" customWidth="1"/>
    <col min="10505" max="10505" width="11.54296875" style="595" customWidth="1"/>
    <col min="10506" max="10508" width="0" style="595" hidden="1" customWidth="1"/>
    <col min="10509" max="10509" width="11" style="595" customWidth="1"/>
    <col min="10510" max="10510" width="0" style="595" hidden="1" customWidth="1"/>
    <col min="10511" max="10511" width="12.26953125" style="595" customWidth="1"/>
    <col min="10512" max="10512" width="9.7265625" style="595" customWidth="1"/>
    <col min="10513" max="10513" width="9.54296875" style="595" customWidth="1"/>
    <col min="10514" max="10514" width="8.7265625" style="595" customWidth="1"/>
    <col min="10515" max="10515" width="9.7265625" style="595" customWidth="1"/>
    <col min="10516" max="10517" width="9.54296875" style="595" customWidth="1"/>
    <col min="10518" max="10518" width="9.453125" style="595" customWidth="1"/>
    <col min="10519" max="10519" width="8" style="595" customWidth="1"/>
    <col min="10520" max="10520" width="7.453125" style="595" customWidth="1"/>
    <col min="10521" max="10521" width="7.1796875" style="595" customWidth="1"/>
    <col min="10522" max="10522" width="0" style="595" hidden="1" customWidth="1"/>
    <col min="10523" max="10523" width="9.54296875" style="595" customWidth="1"/>
    <col min="10524" max="10524" width="9.453125" style="595" customWidth="1"/>
    <col min="10525" max="10525" width="0" style="595" hidden="1" customWidth="1"/>
    <col min="10526" max="10526" width="7.453125" style="595" customWidth="1"/>
    <col min="10527" max="10527" width="7.1796875" style="595" customWidth="1"/>
    <col min="10528" max="10751" width="9" style="595"/>
    <col min="10752" max="10752" width="5.453125" style="595" customWidth="1"/>
    <col min="10753" max="10753" width="47" style="595" customWidth="1"/>
    <col min="10754" max="10754" width="10.453125" style="595" customWidth="1"/>
    <col min="10755" max="10755" width="12.81640625" style="595" customWidth="1"/>
    <col min="10756" max="10756" width="13.81640625" style="595" customWidth="1"/>
    <col min="10757" max="10757" width="16.26953125" style="595" customWidth="1"/>
    <col min="10758" max="10758" width="8.453125" style="595" customWidth="1"/>
    <col min="10759" max="10759" width="11.81640625" style="595" customWidth="1"/>
    <col min="10760" max="10760" width="13.453125" style="595" customWidth="1"/>
    <col min="10761" max="10761" width="11.54296875" style="595" customWidth="1"/>
    <col min="10762" max="10764" width="0" style="595" hidden="1" customWidth="1"/>
    <col min="10765" max="10765" width="11" style="595" customWidth="1"/>
    <col min="10766" max="10766" width="0" style="595" hidden="1" customWidth="1"/>
    <col min="10767" max="10767" width="12.26953125" style="595" customWidth="1"/>
    <col min="10768" max="10768" width="9.7265625" style="595" customWidth="1"/>
    <col min="10769" max="10769" width="9.54296875" style="595" customWidth="1"/>
    <col min="10770" max="10770" width="8.7265625" style="595" customWidth="1"/>
    <col min="10771" max="10771" width="9.7265625" style="595" customWidth="1"/>
    <col min="10772" max="10773" width="9.54296875" style="595" customWidth="1"/>
    <col min="10774" max="10774" width="9.453125" style="595" customWidth="1"/>
    <col min="10775" max="10775" width="8" style="595" customWidth="1"/>
    <col min="10776" max="10776" width="7.453125" style="595" customWidth="1"/>
    <col min="10777" max="10777" width="7.1796875" style="595" customWidth="1"/>
    <col min="10778" max="10778" width="0" style="595" hidden="1" customWidth="1"/>
    <col min="10779" max="10779" width="9.54296875" style="595" customWidth="1"/>
    <col min="10780" max="10780" width="9.453125" style="595" customWidth="1"/>
    <col min="10781" max="10781" width="0" style="595" hidden="1" customWidth="1"/>
    <col min="10782" max="10782" width="7.453125" style="595" customWidth="1"/>
    <col min="10783" max="10783" width="7.1796875" style="595" customWidth="1"/>
    <col min="10784" max="11007" width="9" style="595"/>
    <col min="11008" max="11008" width="5.453125" style="595" customWidth="1"/>
    <col min="11009" max="11009" width="47" style="595" customWidth="1"/>
    <col min="11010" max="11010" width="10.453125" style="595" customWidth="1"/>
    <col min="11011" max="11011" width="12.81640625" style="595" customWidth="1"/>
    <col min="11012" max="11012" width="13.81640625" style="595" customWidth="1"/>
    <col min="11013" max="11013" width="16.26953125" style="595" customWidth="1"/>
    <col min="11014" max="11014" width="8.453125" style="595" customWidth="1"/>
    <col min="11015" max="11015" width="11.81640625" style="595" customWidth="1"/>
    <col min="11016" max="11016" width="13.453125" style="595" customWidth="1"/>
    <col min="11017" max="11017" width="11.54296875" style="595" customWidth="1"/>
    <col min="11018" max="11020" width="0" style="595" hidden="1" customWidth="1"/>
    <col min="11021" max="11021" width="11" style="595" customWidth="1"/>
    <col min="11022" max="11022" width="0" style="595" hidden="1" customWidth="1"/>
    <col min="11023" max="11023" width="12.26953125" style="595" customWidth="1"/>
    <col min="11024" max="11024" width="9.7265625" style="595" customWidth="1"/>
    <col min="11025" max="11025" width="9.54296875" style="595" customWidth="1"/>
    <col min="11026" max="11026" width="8.7265625" style="595" customWidth="1"/>
    <col min="11027" max="11027" width="9.7265625" style="595" customWidth="1"/>
    <col min="11028" max="11029" width="9.54296875" style="595" customWidth="1"/>
    <col min="11030" max="11030" width="9.453125" style="595" customWidth="1"/>
    <col min="11031" max="11031" width="8" style="595" customWidth="1"/>
    <col min="11032" max="11032" width="7.453125" style="595" customWidth="1"/>
    <col min="11033" max="11033" width="7.1796875" style="595" customWidth="1"/>
    <col min="11034" max="11034" width="0" style="595" hidden="1" customWidth="1"/>
    <col min="11035" max="11035" width="9.54296875" style="595" customWidth="1"/>
    <col min="11036" max="11036" width="9.453125" style="595" customWidth="1"/>
    <col min="11037" max="11037" width="0" style="595" hidden="1" customWidth="1"/>
    <col min="11038" max="11038" width="7.453125" style="595" customWidth="1"/>
    <col min="11039" max="11039" width="7.1796875" style="595" customWidth="1"/>
    <col min="11040" max="11263" width="9" style="595"/>
    <col min="11264" max="11264" width="5.453125" style="595" customWidth="1"/>
    <col min="11265" max="11265" width="47" style="595" customWidth="1"/>
    <col min="11266" max="11266" width="10.453125" style="595" customWidth="1"/>
    <col min="11267" max="11267" width="12.81640625" style="595" customWidth="1"/>
    <col min="11268" max="11268" width="13.81640625" style="595" customWidth="1"/>
    <col min="11269" max="11269" width="16.26953125" style="595" customWidth="1"/>
    <col min="11270" max="11270" width="8.453125" style="595" customWidth="1"/>
    <col min="11271" max="11271" width="11.81640625" style="595" customWidth="1"/>
    <col min="11272" max="11272" width="13.453125" style="595" customWidth="1"/>
    <col min="11273" max="11273" width="11.54296875" style="595" customWidth="1"/>
    <col min="11274" max="11276" width="0" style="595" hidden="1" customWidth="1"/>
    <col min="11277" max="11277" width="11" style="595" customWidth="1"/>
    <col min="11278" max="11278" width="0" style="595" hidden="1" customWidth="1"/>
    <col min="11279" max="11279" width="12.26953125" style="595" customWidth="1"/>
    <col min="11280" max="11280" width="9.7265625" style="595" customWidth="1"/>
    <col min="11281" max="11281" width="9.54296875" style="595" customWidth="1"/>
    <col min="11282" max="11282" width="8.7265625" style="595" customWidth="1"/>
    <col min="11283" max="11283" width="9.7265625" style="595" customWidth="1"/>
    <col min="11284" max="11285" width="9.54296875" style="595" customWidth="1"/>
    <col min="11286" max="11286" width="9.453125" style="595" customWidth="1"/>
    <col min="11287" max="11287" width="8" style="595" customWidth="1"/>
    <col min="11288" max="11288" width="7.453125" style="595" customWidth="1"/>
    <col min="11289" max="11289" width="7.1796875" style="595" customWidth="1"/>
    <col min="11290" max="11290" width="0" style="595" hidden="1" customWidth="1"/>
    <col min="11291" max="11291" width="9.54296875" style="595" customWidth="1"/>
    <col min="11292" max="11292" width="9.453125" style="595" customWidth="1"/>
    <col min="11293" max="11293" width="0" style="595" hidden="1" customWidth="1"/>
    <col min="11294" max="11294" width="7.453125" style="595" customWidth="1"/>
    <col min="11295" max="11295" width="7.1796875" style="595" customWidth="1"/>
    <col min="11296" max="11519" width="9" style="595"/>
    <col min="11520" max="11520" width="5.453125" style="595" customWidth="1"/>
    <col min="11521" max="11521" width="47" style="595" customWidth="1"/>
    <col min="11522" max="11522" width="10.453125" style="595" customWidth="1"/>
    <col min="11523" max="11523" width="12.81640625" style="595" customWidth="1"/>
    <col min="11524" max="11524" width="13.81640625" style="595" customWidth="1"/>
    <col min="11525" max="11525" width="16.26953125" style="595" customWidth="1"/>
    <col min="11526" max="11526" width="8.453125" style="595" customWidth="1"/>
    <col min="11527" max="11527" width="11.81640625" style="595" customWidth="1"/>
    <col min="11528" max="11528" width="13.453125" style="595" customWidth="1"/>
    <col min="11529" max="11529" width="11.54296875" style="595" customWidth="1"/>
    <col min="11530" max="11532" width="0" style="595" hidden="1" customWidth="1"/>
    <col min="11533" max="11533" width="11" style="595" customWidth="1"/>
    <col min="11534" max="11534" width="0" style="595" hidden="1" customWidth="1"/>
    <col min="11535" max="11535" width="12.26953125" style="595" customWidth="1"/>
    <col min="11536" max="11536" width="9.7265625" style="595" customWidth="1"/>
    <col min="11537" max="11537" width="9.54296875" style="595" customWidth="1"/>
    <col min="11538" max="11538" width="8.7265625" style="595" customWidth="1"/>
    <col min="11539" max="11539" width="9.7265625" style="595" customWidth="1"/>
    <col min="11540" max="11541" width="9.54296875" style="595" customWidth="1"/>
    <col min="11542" max="11542" width="9.453125" style="595" customWidth="1"/>
    <col min="11543" max="11543" width="8" style="595" customWidth="1"/>
    <col min="11544" max="11544" width="7.453125" style="595" customWidth="1"/>
    <col min="11545" max="11545" width="7.1796875" style="595" customWidth="1"/>
    <col min="11546" max="11546" width="0" style="595" hidden="1" customWidth="1"/>
    <col min="11547" max="11547" width="9.54296875" style="595" customWidth="1"/>
    <col min="11548" max="11548" width="9.453125" style="595" customWidth="1"/>
    <col min="11549" max="11549" width="0" style="595" hidden="1" customWidth="1"/>
    <col min="11550" max="11550" width="7.453125" style="595" customWidth="1"/>
    <col min="11551" max="11551" width="7.1796875" style="595" customWidth="1"/>
    <col min="11552" max="11775" width="9" style="595"/>
    <col min="11776" max="11776" width="5.453125" style="595" customWidth="1"/>
    <col min="11777" max="11777" width="47" style="595" customWidth="1"/>
    <col min="11778" max="11778" width="10.453125" style="595" customWidth="1"/>
    <col min="11779" max="11779" width="12.81640625" style="595" customWidth="1"/>
    <col min="11780" max="11780" width="13.81640625" style="595" customWidth="1"/>
    <col min="11781" max="11781" width="16.26953125" style="595" customWidth="1"/>
    <col min="11782" max="11782" width="8.453125" style="595" customWidth="1"/>
    <col min="11783" max="11783" width="11.81640625" style="595" customWidth="1"/>
    <col min="11784" max="11784" width="13.453125" style="595" customWidth="1"/>
    <col min="11785" max="11785" width="11.54296875" style="595" customWidth="1"/>
    <col min="11786" max="11788" width="0" style="595" hidden="1" customWidth="1"/>
    <col min="11789" max="11789" width="11" style="595" customWidth="1"/>
    <col min="11790" max="11790" width="0" style="595" hidden="1" customWidth="1"/>
    <col min="11791" max="11791" width="12.26953125" style="595" customWidth="1"/>
    <col min="11792" max="11792" width="9.7265625" style="595" customWidth="1"/>
    <col min="11793" max="11793" width="9.54296875" style="595" customWidth="1"/>
    <col min="11794" max="11794" width="8.7265625" style="595" customWidth="1"/>
    <col min="11795" max="11795" width="9.7265625" style="595" customWidth="1"/>
    <col min="11796" max="11797" width="9.54296875" style="595" customWidth="1"/>
    <col min="11798" max="11798" width="9.453125" style="595" customWidth="1"/>
    <col min="11799" max="11799" width="8" style="595" customWidth="1"/>
    <col min="11800" max="11800" width="7.453125" style="595" customWidth="1"/>
    <col min="11801" max="11801" width="7.1796875" style="595" customWidth="1"/>
    <col min="11802" max="11802" width="0" style="595" hidden="1" customWidth="1"/>
    <col min="11803" max="11803" width="9.54296875" style="595" customWidth="1"/>
    <col min="11804" max="11804" width="9.453125" style="595" customWidth="1"/>
    <col min="11805" max="11805" width="0" style="595" hidden="1" customWidth="1"/>
    <col min="11806" max="11806" width="7.453125" style="595" customWidth="1"/>
    <col min="11807" max="11807" width="7.1796875" style="595" customWidth="1"/>
    <col min="11808" max="12031" width="9" style="595"/>
    <col min="12032" max="12032" width="5.453125" style="595" customWidth="1"/>
    <col min="12033" max="12033" width="47" style="595" customWidth="1"/>
    <col min="12034" max="12034" width="10.453125" style="595" customWidth="1"/>
    <col min="12035" max="12035" width="12.81640625" style="595" customWidth="1"/>
    <col min="12036" max="12036" width="13.81640625" style="595" customWidth="1"/>
    <col min="12037" max="12037" width="16.26953125" style="595" customWidth="1"/>
    <col min="12038" max="12038" width="8.453125" style="595" customWidth="1"/>
    <col min="12039" max="12039" width="11.81640625" style="595" customWidth="1"/>
    <col min="12040" max="12040" width="13.453125" style="595" customWidth="1"/>
    <col min="12041" max="12041" width="11.54296875" style="595" customWidth="1"/>
    <col min="12042" max="12044" width="0" style="595" hidden="1" customWidth="1"/>
    <col min="12045" max="12045" width="11" style="595" customWidth="1"/>
    <col min="12046" max="12046" width="0" style="595" hidden="1" customWidth="1"/>
    <col min="12047" max="12047" width="12.26953125" style="595" customWidth="1"/>
    <col min="12048" max="12048" width="9.7265625" style="595" customWidth="1"/>
    <col min="12049" max="12049" width="9.54296875" style="595" customWidth="1"/>
    <col min="12050" max="12050" width="8.7265625" style="595" customWidth="1"/>
    <col min="12051" max="12051" width="9.7265625" style="595" customWidth="1"/>
    <col min="12052" max="12053" width="9.54296875" style="595" customWidth="1"/>
    <col min="12054" max="12054" width="9.453125" style="595" customWidth="1"/>
    <col min="12055" max="12055" width="8" style="595" customWidth="1"/>
    <col min="12056" max="12056" width="7.453125" style="595" customWidth="1"/>
    <col min="12057" max="12057" width="7.1796875" style="595" customWidth="1"/>
    <col min="12058" max="12058" width="0" style="595" hidden="1" customWidth="1"/>
    <col min="12059" max="12059" width="9.54296875" style="595" customWidth="1"/>
    <col min="12060" max="12060" width="9.453125" style="595" customWidth="1"/>
    <col min="12061" max="12061" width="0" style="595" hidden="1" customWidth="1"/>
    <col min="12062" max="12062" width="7.453125" style="595" customWidth="1"/>
    <col min="12063" max="12063" width="7.1796875" style="595" customWidth="1"/>
    <col min="12064" max="12287" width="9" style="595"/>
    <col min="12288" max="12288" width="5.453125" style="595" customWidth="1"/>
    <col min="12289" max="12289" width="47" style="595" customWidth="1"/>
    <col min="12290" max="12290" width="10.453125" style="595" customWidth="1"/>
    <col min="12291" max="12291" width="12.81640625" style="595" customWidth="1"/>
    <col min="12292" max="12292" width="13.81640625" style="595" customWidth="1"/>
    <col min="12293" max="12293" width="16.26953125" style="595" customWidth="1"/>
    <col min="12294" max="12294" width="8.453125" style="595" customWidth="1"/>
    <col min="12295" max="12295" width="11.81640625" style="595" customWidth="1"/>
    <col min="12296" max="12296" width="13.453125" style="595" customWidth="1"/>
    <col min="12297" max="12297" width="11.54296875" style="595" customWidth="1"/>
    <col min="12298" max="12300" width="0" style="595" hidden="1" customWidth="1"/>
    <col min="12301" max="12301" width="11" style="595" customWidth="1"/>
    <col min="12302" max="12302" width="0" style="595" hidden="1" customWidth="1"/>
    <col min="12303" max="12303" width="12.26953125" style="595" customWidth="1"/>
    <col min="12304" max="12304" width="9.7265625" style="595" customWidth="1"/>
    <col min="12305" max="12305" width="9.54296875" style="595" customWidth="1"/>
    <col min="12306" max="12306" width="8.7265625" style="595" customWidth="1"/>
    <col min="12307" max="12307" width="9.7265625" style="595" customWidth="1"/>
    <col min="12308" max="12309" width="9.54296875" style="595" customWidth="1"/>
    <col min="12310" max="12310" width="9.453125" style="595" customWidth="1"/>
    <col min="12311" max="12311" width="8" style="595" customWidth="1"/>
    <col min="12312" max="12312" width="7.453125" style="595" customWidth="1"/>
    <col min="12313" max="12313" width="7.1796875" style="595" customWidth="1"/>
    <col min="12314" max="12314" width="0" style="595" hidden="1" customWidth="1"/>
    <col min="12315" max="12315" width="9.54296875" style="595" customWidth="1"/>
    <col min="12316" max="12316" width="9.453125" style="595" customWidth="1"/>
    <col min="12317" max="12317" width="0" style="595" hidden="1" customWidth="1"/>
    <col min="12318" max="12318" width="7.453125" style="595" customWidth="1"/>
    <col min="12319" max="12319" width="7.1796875" style="595" customWidth="1"/>
    <col min="12320" max="12543" width="9" style="595"/>
    <col min="12544" max="12544" width="5.453125" style="595" customWidth="1"/>
    <col min="12545" max="12545" width="47" style="595" customWidth="1"/>
    <col min="12546" max="12546" width="10.453125" style="595" customWidth="1"/>
    <col min="12547" max="12547" width="12.81640625" style="595" customWidth="1"/>
    <col min="12548" max="12548" width="13.81640625" style="595" customWidth="1"/>
    <col min="12549" max="12549" width="16.26953125" style="595" customWidth="1"/>
    <col min="12550" max="12550" width="8.453125" style="595" customWidth="1"/>
    <col min="12551" max="12551" width="11.81640625" style="595" customWidth="1"/>
    <col min="12552" max="12552" width="13.453125" style="595" customWidth="1"/>
    <col min="12553" max="12553" width="11.54296875" style="595" customWidth="1"/>
    <col min="12554" max="12556" width="0" style="595" hidden="1" customWidth="1"/>
    <col min="12557" max="12557" width="11" style="595" customWidth="1"/>
    <col min="12558" max="12558" width="0" style="595" hidden="1" customWidth="1"/>
    <col min="12559" max="12559" width="12.26953125" style="595" customWidth="1"/>
    <col min="12560" max="12560" width="9.7265625" style="595" customWidth="1"/>
    <col min="12561" max="12561" width="9.54296875" style="595" customWidth="1"/>
    <col min="12562" max="12562" width="8.7265625" style="595" customWidth="1"/>
    <col min="12563" max="12563" width="9.7265625" style="595" customWidth="1"/>
    <col min="12564" max="12565" width="9.54296875" style="595" customWidth="1"/>
    <col min="12566" max="12566" width="9.453125" style="595" customWidth="1"/>
    <col min="12567" max="12567" width="8" style="595" customWidth="1"/>
    <col min="12568" max="12568" width="7.453125" style="595" customWidth="1"/>
    <col min="12569" max="12569" width="7.1796875" style="595" customWidth="1"/>
    <col min="12570" max="12570" width="0" style="595" hidden="1" customWidth="1"/>
    <col min="12571" max="12571" width="9.54296875" style="595" customWidth="1"/>
    <col min="12572" max="12572" width="9.453125" style="595" customWidth="1"/>
    <col min="12573" max="12573" width="0" style="595" hidden="1" customWidth="1"/>
    <col min="12574" max="12574" width="7.453125" style="595" customWidth="1"/>
    <col min="12575" max="12575" width="7.1796875" style="595" customWidth="1"/>
    <col min="12576" max="12799" width="9" style="595"/>
    <col min="12800" max="12800" width="5.453125" style="595" customWidth="1"/>
    <col min="12801" max="12801" width="47" style="595" customWidth="1"/>
    <col min="12802" max="12802" width="10.453125" style="595" customWidth="1"/>
    <col min="12803" max="12803" width="12.81640625" style="595" customWidth="1"/>
    <col min="12804" max="12804" width="13.81640625" style="595" customWidth="1"/>
    <col min="12805" max="12805" width="16.26953125" style="595" customWidth="1"/>
    <col min="12806" max="12806" width="8.453125" style="595" customWidth="1"/>
    <col min="12807" max="12807" width="11.81640625" style="595" customWidth="1"/>
    <col min="12808" max="12808" width="13.453125" style="595" customWidth="1"/>
    <col min="12809" max="12809" width="11.54296875" style="595" customWidth="1"/>
    <col min="12810" max="12812" width="0" style="595" hidden="1" customWidth="1"/>
    <col min="12813" max="12813" width="11" style="595" customWidth="1"/>
    <col min="12814" max="12814" width="0" style="595" hidden="1" customWidth="1"/>
    <col min="12815" max="12815" width="12.26953125" style="595" customWidth="1"/>
    <col min="12816" max="12816" width="9.7265625" style="595" customWidth="1"/>
    <col min="12817" max="12817" width="9.54296875" style="595" customWidth="1"/>
    <col min="12818" max="12818" width="8.7265625" style="595" customWidth="1"/>
    <col min="12819" max="12819" width="9.7265625" style="595" customWidth="1"/>
    <col min="12820" max="12821" width="9.54296875" style="595" customWidth="1"/>
    <col min="12822" max="12822" width="9.453125" style="595" customWidth="1"/>
    <col min="12823" max="12823" width="8" style="595" customWidth="1"/>
    <col min="12824" max="12824" width="7.453125" style="595" customWidth="1"/>
    <col min="12825" max="12825" width="7.1796875" style="595" customWidth="1"/>
    <col min="12826" max="12826" width="0" style="595" hidden="1" customWidth="1"/>
    <col min="12827" max="12827" width="9.54296875" style="595" customWidth="1"/>
    <col min="12828" max="12828" width="9.453125" style="595" customWidth="1"/>
    <col min="12829" max="12829" width="0" style="595" hidden="1" customWidth="1"/>
    <col min="12830" max="12830" width="7.453125" style="595" customWidth="1"/>
    <col min="12831" max="12831" width="7.1796875" style="595" customWidth="1"/>
    <col min="12832" max="13055" width="9" style="595"/>
    <col min="13056" max="13056" width="5.453125" style="595" customWidth="1"/>
    <col min="13057" max="13057" width="47" style="595" customWidth="1"/>
    <col min="13058" max="13058" width="10.453125" style="595" customWidth="1"/>
    <col min="13059" max="13059" width="12.81640625" style="595" customWidth="1"/>
    <col min="13060" max="13060" width="13.81640625" style="595" customWidth="1"/>
    <col min="13061" max="13061" width="16.26953125" style="595" customWidth="1"/>
    <col min="13062" max="13062" width="8.453125" style="595" customWidth="1"/>
    <col min="13063" max="13063" width="11.81640625" style="595" customWidth="1"/>
    <col min="13064" max="13064" width="13.453125" style="595" customWidth="1"/>
    <col min="13065" max="13065" width="11.54296875" style="595" customWidth="1"/>
    <col min="13066" max="13068" width="0" style="595" hidden="1" customWidth="1"/>
    <col min="13069" max="13069" width="11" style="595" customWidth="1"/>
    <col min="13070" max="13070" width="0" style="595" hidden="1" customWidth="1"/>
    <col min="13071" max="13071" width="12.26953125" style="595" customWidth="1"/>
    <col min="13072" max="13072" width="9.7265625" style="595" customWidth="1"/>
    <col min="13073" max="13073" width="9.54296875" style="595" customWidth="1"/>
    <col min="13074" max="13074" width="8.7265625" style="595" customWidth="1"/>
    <col min="13075" max="13075" width="9.7265625" style="595" customWidth="1"/>
    <col min="13076" max="13077" width="9.54296875" style="595" customWidth="1"/>
    <col min="13078" max="13078" width="9.453125" style="595" customWidth="1"/>
    <col min="13079" max="13079" width="8" style="595" customWidth="1"/>
    <col min="13080" max="13080" width="7.453125" style="595" customWidth="1"/>
    <col min="13081" max="13081" width="7.1796875" style="595" customWidth="1"/>
    <col min="13082" max="13082" width="0" style="595" hidden="1" customWidth="1"/>
    <col min="13083" max="13083" width="9.54296875" style="595" customWidth="1"/>
    <col min="13084" max="13084" width="9.453125" style="595" customWidth="1"/>
    <col min="13085" max="13085" width="0" style="595" hidden="1" customWidth="1"/>
    <col min="13086" max="13086" width="7.453125" style="595" customWidth="1"/>
    <col min="13087" max="13087" width="7.1796875" style="595" customWidth="1"/>
    <col min="13088" max="13311" width="9" style="595"/>
    <col min="13312" max="13312" width="5.453125" style="595" customWidth="1"/>
    <col min="13313" max="13313" width="47" style="595" customWidth="1"/>
    <col min="13314" max="13314" width="10.453125" style="595" customWidth="1"/>
    <col min="13315" max="13315" width="12.81640625" style="595" customWidth="1"/>
    <col min="13316" max="13316" width="13.81640625" style="595" customWidth="1"/>
    <col min="13317" max="13317" width="16.26953125" style="595" customWidth="1"/>
    <col min="13318" max="13318" width="8.453125" style="595" customWidth="1"/>
    <col min="13319" max="13319" width="11.81640625" style="595" customWidth="1"/>
    <col min="13320" max="13320" width="13.453125" style="595" customWidth="1"/>
    <col min="13321" max="13321" width="11.54296875" style="595" customWidth="1"/>
    <col min="13322" max="13324" width="0" style="595" hidden="1" customWidth="1"/>
    <col min="13325" max="13325" width="11" style="595" customWidth="1"/>
    <col min="13326" max="13326" width="0" style="595" hidden="1" customWidth="1"/>
    <col min="13327" max="13327" width="12.26953125" style="595" customWidth="1"/>
    <col min="13328" max="13328" width="9.7265625" style="595" customWidth="1"/>
    <col min="13329" max="13329" width="9.54296875" style="595" customWidth="1"/>
    <col min="13330" max="13330" width="8.7265625" style="595" customWidth="1"/>
    <col min="13331" max="13331" width="9.7265625" style="595" customWidth="1"/>
    <col min="13332" max="13333" width="9.54296875" style="595" customWidth="1"/>
    <col min="13334" max="13334" width="9.453125" style="595" customWidth="1"/>
    <col min="13335" max="13335" width="8" style="595" customWidth="1"/>
    <col min="13336" max="13336" width="7.453125" style="595" customWidth="1"/>
    <col min="13337" max="13337" width="7.1796875" style="595" customWidth="1"/>
    <col min="13338" max="13338" width="0" style="595" hidden="1" customWidth="1"/>
    <col min="13339" max="13339" width="9.54296875" style="595" customWidth="1"/>
    <col min="13340" max="13340" width="9.453125" style="595" customWidth="1"/>
    <col min="13341" max="13341" width="0" style="595" hidden="1" customWidth="1"/>
    <col min="13342" max="13342" width="7.453125" style="595" customWidth="1"/>
    <col min="13343" max="13343" width="7.1796875" style="595" customWidth="1"/>
    <col min="13344" max="13567" width="9" style="595"/>
    <col min="13568" max="13568" width="5.453125" style="595" customWidth="1"/>
    <col min="13569" max="13569" width="47" style="595" customWidth="1"/>
    <col min="13570" max="13570" width="10.453125" style="595" customWidth="1"/>
    <col min="13571" max="13571" width="12.81640625" style="595" customWidth="1"/>
    <col min="13572" max="13572" width="13.81640625" style="595" customWidth="1"/>
    <col min="13573" max="13573" width="16.26953125" style="595" customWidth="1"/>
    <col min="13574" max="13574" width="8.453125" style="595" customWidth="1"/>
    <col min="13575" max="13575" width="11.81640625" style="595" customWidth="1"/>
    <col min="13576" max="13576" width="13.453125" style="595" customWidth="1"/>
    <col min="13577" max="13577" width="11.54296875" style="595" customWidth="1"/>
    <col min="13578" max="13580" width="0" style="595" hidden="1" customWidth="1"/>
    <col min="13581" max="13581" width="11" style="595" customWidth="1"/>
    <col min="13582" max="13582" width="0" style="595" hidden="1" customWidth="1"/>
    <col min="13583" max="13583" width="12.26953125" style="595" customWidth="1"/>
    <col min="13584" max="13584" width="9.7265625" style="595" customWidth="1"/>
    <col min="13585" max="13585" width="9.54296875" style="595" customWidth="1"/>
    <col min="13586" max="13586" width="8.7265625" style="595" customWidth="1"/>
    <col min="13587" max="13587" width="9.7265625" style="595" customWidth="1"/>
    <col min="13588" max="13589" width="9.54296875" style="595" customWidth="1"/>
    <col min="13590" max="13590" width="9.453125" style="595" customWidth="1"/>
    <col min="13591" max="13591" width="8" style="595" customWidth="1"/>
    <col min="13592" max="13592" width="7.453125" style="595" customWidth="1"/>
    <col min="13593" max="13593" width="7.1796875" style="595" customWidth="1"/>
    <col min="13594" max="13594" width="0" style="595" hidden="1" customWidth="1"/>
    <col min="13595" max="13595" width="9.54296875" style="595" customWidth="1"/>
    <col min="13596" max="13596" width="9.453125" style="595" customWidth="1"/>
    <col min="13597" max="13597" width="0" style="595" hidden="1" customWidth="1"/>
    <col min="13598" max="13598" width="7.453125" style="595" customWidth="1"/>
    <col min="13599" max="13599" width="7.1796875" style="595" customWidth="1"/>
    <col min="13600" max="13823" width="9" style="595"/>
    <col min="13824" max="13824" width="5.453125" style="595" customWidth="1"/>
    <col min="13825" max="13825" width="47" style="595" customWidth="1"/>
    <col min="13826" max="13826" width="10.453125" style="595" customWidth="1"/>
    <col min="13827" max="13827" width="12.81640625" style="595" customWidth="1"/>
    <col min="13828" max="13828" width="13.81640625" style="595" customWidth="1"/>
    <col min="13829" max="13829" width="16.26953125" style="595" customWidth="1"/>
    <col min="13830" max="13830" width="8.453125" style="595" customWidth="1"/>
    <col min="13831" max="13831" width="11.81640625" style="595" customWidth="1"/>
    <col min="13832" max="13832" width="13.453125" style="595" customWidth="1"/>
    <col min="13833" max="13833" width="11.54296875" style="595" customWidth="1"/>
    <col min="13834" max="13836" width="0" style="595" hidden="1" customWidth="1"/>
    <col min="13837" max="13837" width="11" style="595" customWidth="1"/>
    <col min="13838" max="13838" width="0" style="595" hidden="1" customWidth="1"/>
    <col min="13839" max="13839" width="12.26953125" style="595" customWidth="1"/>
    <col min="13840" max="13840" width="9.7265625" style="595" customWidth="1"/>
    <col min="13841" max="13841" width="9.54296875" style="595" customWidth="1"/>
    <col min="13842" max="13842" width="8.7265625" style="595" customWidth="1"/>
    <col min="13843" max="13843" width="9.7265625" style="595" customWidth="1"/>
    <col min="13844" max="13845" width="9.54296875" style="595" customWidth="1"/>
    <col min="13846" max="13846" width="9.453125" style="595" customWidth="1"/>
    <col min="13847" max="13847" width="8" style="595" customWidth="1"/>
    <col min="13848" max="13848" width="7.453125" style="595" customWidth="1"/>
    <col min="13849" max="13849" width="7.1796875" style="595" customWidth="1"/>
    <col min="13850" max="13850" width="0" style="595" hidden="1" customWidth="1"/>
    <col min="13851" max="13851" width="9.54296875" style="595" customWidth="1"/>
    <col min="13852" max="13852" width="9.453125" style="595" customWidth="1"/>
    <col min="13853" max="13853" width="0" style="595" hidden="1" customWidth="1"/>
    <col min="13854" max="13854" width="7.453125" style="595" customWidth="1"/>
    <col min="13855" max="13855" width="7.1796875" style="595" customWidth="1"/>
    <col min="13856" max="14079" width="9" style="595"/>
    <col min="14080" max="14080" width="5.453125" style="595" customWidth="1"/>
    <col min="14081" max="14081" width="47" style="595" customWidth="1"/>
    <col min="14082" max="14082" width="10.453125" style="595" customWidth="1"/>
    <col min="14083" max="14083" width="12.81640625" style="595" customWidth="1"/>
    <col min="14084" max="14084" width="13.81640625" style="595" customWidth="1"/>
    <col min="14085" max="14085" width="16.26953125" style="595" customWidth="1"/>
    <col min="14086" max="14086" width="8.453125" style="595" customWidth="1"/>
    <col min="14087" max="14087" width="11.81640625" style="595" customWidth="1"/>
    <col min="14088" max="14088" width="13.453125" style="595" customWidth="1"/>
    <col min="14089" max="14089" width="11.54296875" style="595" customWidth="1"/>
    <col min="14090" max="14092" width="0" style="595" hidden="1" customWidth="1"/>
    <col min="14093" max="14093" width="11" style="595" customWidth="1"/>
    <col min="14094" max="14094" width="0" style="595" hidden="1" customWidth="1"/>
    <col min="14095" max="14095" width="12.26953125" style="595" customWidth="1"/>
    <col min="14096" max="14096" width="9.7265625" style="595" customWidth="1"/>
    <col min="14097" max="14097" width="9.54296875" style="595" customWidth="1"/>
    <col min="14098" max="14098" width="8.7265625" style="595" customWidth="1"/>
    <col min="14099" max="14099" width="9.7265625" style="595" customWidth="1"/>
    <col min="14100" max="14101" width="9.54296875" style="595" customWidth="1"/>
    <col min="14102" max="14102" width="9.453125" style="595" customWidth="1"/>
    <col min="14103" max="14103" width="8" style="595" customWidth="1"/>
    <col min="14104" max="14104" width="7.453125" style="595" customWidth="1"/>
    <col min="14105" max="14105" width="7.1796875" style="595" customWidth="1"/>
    <col min="14106" max="14106" width="0" style="595" hidden="1" customWidth="1"/>
    <col min="14107" max="14107" width="9.54296875" style="595" customWidth="1"/>
    <col min="14108" max="14108" width="9.453125" style="595" customWidth="1"/>
    <col min="14109" max="14109" width="0" style="595" hidden="1" customWidth="1"/>
    <col min="14110" max="14110" width="7.453125" style="595" customWidth="1"/>
    <col min="14111" max="14111" width="7.1796875" style="595" customWidth="1"/>
    <col min="14112" max="14335" width="9" style="595"/>
    <col min="14336" max="14336" width="5.453125" style="595" customWidth="1"/>
    <col min="14337" max="14337" width="47" style="595" customWidth="1"/>
    <col min="14338" max="14338" width="10.453125" style="595" customWidth="1"/>
    <col min="14339" max="14339" width="12.81640625" style="595" customWidth="1"/>
    <col min="14340" max="14340" width="13.81640625" style="595" customWidth="1"/>
    <col min="14341" max="14341" width="16.26953125" style="595" customWidth="1"/>
    <col min="14342" max="14342" width="8.453125" style="595" customWidth="1"/>
    <col min="14343" max="14343" width="11.81640625" style="595" customWidth="1"/>
    <col min="14344" max="14344" width="13.453125" style="595" customWidth="1"/>
    <col min="14345" max="14345" width="11.54296875" style="595" customWidth="1"/>
    <col min="14346" max="14348" width="0" style="595" hidden="1" customWidth="1"/>
    <col min="14349" max="14349" width="11" style="595" customWidth="1"/>
    <col min="14350" max="14350" width="0" style="595" hidden="1" customWidth="1"/>
    <col min="14351" max="14351" width="12.26953125" style="595" customWidth="1"/>
    <col min="14352" max="14352" width="9.7265625" style="595" customWidth="1"/>
    <col min="14353" max="14353" width="9.54296875" style="595" customWidth="1"/>
    <col min="14354" max="14354" width="8.7265625" style="595" customWidth="1"/>
    <col min="14355" max="14355" width="9.7265625" style="595" customWidth="1"/>
    <col min="14356" max="14357" width="9.54296875" style="595" customWidth="1"/>
    <col min="14358" max="14358" width="9.453125" style="595" customWidth="1"/>
    <col min="14359" max="14359" width="8" style="595" customWidth="1"/>
    <col min="14360" max="14360" width="7.453125" style="595" customWidth="1"/>
    <col min="14361" max="14361" width="7.1796875" style="595" customWidth="1"/>
    <col min="14362" max="14362" width="0" style="595" hidden="1" customWidth="1"/>
    <col min="14363" max="14363" width="9.54296875" style="595" customWidth="1"/>
    <col min="14364" max="14364" width="9.453125" style="595" customWidth="1"/>
    <col min="14365" max="14365" width="0" style="595" hidden="1" customWidth="1"/>
    <col min="14366" max="14366" width="7.453125" style="595" customWidth="1"/>
    <col min="14367" max="14367" width="7.1796875" style="595" customWidth="1"/>
    <col min="14368" max="14591" width="9" style="595"/>
    <col min="14592" max="14592" width="5.453125" style="595" customWidth="1"/>
    <col min="14593" max="14593" width="47" style="595" customWidth="1"/>
    <col min="14594" max="14594" width="10.453125" style="595" customWidth="1"/>
    <col min="14595" max="14595" width="12.81640625" style="595" customWidth="1"/>
    <col min="14596" max="14596" width="13.81640625" style="595" customWidth="1"/>
    <col min="14597" max="14597" width="16.26953125" style="595" customWidth="1"/>
    <col min="14598" max="14598" width="8.453125" style="595" customWidth="1"/>
    <col min="14599" max="14599" width="11.81640625" style="595" customWidth="1"/>
    <col min="14600" max="14600" width="13.453125" style="595" customWidth="1"/>
    <col min="14601" max="14601" width="11.54296875" style="595" customWidth="1"/>
    <col min="14602" max="14604" width="0" style="595" hidden="1" customWidth="1"/>
    <col min="14605" max="14605" width="11" style="595" customWidth="1"/>
    <col min="14606" max="14606" width="0" style="595" hidden="1" customWidth="1"/>
    <col min="14607" max="14607" width="12.26953125" style="595" customWidth="1"/>
    <col min="14608" max="14608" width="9.7265625" style="595" customWidth="1"/>
    <col min="14609" max="14609" width="9.54296875" style="595" customWidth="1"/>
    <col min="14610" max="14610" width="8.7265625" style="595" customWidth="1"/>
    <col min="14611" max="14611" width="9.7265625" style="595" customWidth="1"/>
    <col min="14612" max="14613" width="9.54296875" style="595" customWidth="1"/>
    <col min="14614" max="14614" width="9.453125" style="595" customWidth="1"/>
    <col min="14615" max="14615" width="8" style="595" customWidth="1"/>
    <col min="14616" max="14616" width="7.453125" style="595" customWidth="1"/>
    <col min="14617" max="14617" width="7.1796875" style="595" customWidth="1"/>
    <col min="14618" max="14618" width="0" style="595" hidden="1" customWidth="1"/>
    <col min="14619" max="14619" width="9.54296875" style="595" customWidth="1"/>
    <col min="14620" max="14620" width="9.453125" style="595" customWidth="1"/>
    <col min="14621" max="14621" width="0" style="595" hidden="1" customWidth="1"/>
    <col min="14622" max="14622" width="7.453125" style="595" customWidth="1"/>
    <col min="14623" max="14623" width="7.1796875" style="595" customWidth="1"/>
    <col min="14624" max="14847" width="9" style="595"/>
    <col min="14848" max="14848" width="5.453125" style="595" customWidth="1"/>
    <col min="14849" max="14849" width="47" style="595" customWidth="1"/>
    <col min="14850" max="14850" width="10.453125" style="595" customWidth="1"/>
    <col min="14851" max="14851" width="12.81640625" style="595" customWidth="1"/>
    <col min="14852" max="14852" width="13.81640625" style="595" customWidth="1"/>
    <col min="14853" max="14853" width="16.26953125" style="595" customWidth="1"/>
    <col min="14854" max="14854" width="8.453125" style="595" customWidth="1"/>
    <col min="14855" max="14855" width="11.81640625" style="595" customWidth="1"/>
    <col min="14856" max="14856" width="13.453125" style="595" customWidth="1"/>
    <col min="14857" max="14857" width="11.54296875" style="595" customWidth="1"/>
    <col min="14858" max="14860" width="0" style="595" hidden="1" customWidth="1"/>
    <col min="14861" max="14861" width="11" style="595" customWidth="1"/>
    <col min="14862" max="14862" width="0" style="595" hidden="1" customWidth="1"/>
    <col min="14863" max="14863" width="12.26953125" style="595" customWidth="1"/>
    <col min="14864" max="14864" width="9.7265625" style="595" customWidth="1"/>
    <col min="14865" max="14865" width="9.54296875" style="595" customWidth="1"/>
    <col min="14866" max="14866" width="8.7265625" style="595" customWidth="1"/>
    <col min="14867" max="14867" width="9.7265625" style="595" customWidth="1"/>
    <col min="14868" max="14869" width="9.54296875" style="595" customWidth="1"/>
    <col min="14870" max="14870" width="9.453125" style="595" customWidth="1"/>
    <col min="14871" max="14871" width="8" style="595" customWidth="1"/>
    <col min="14872" max="14872" width="7.453125" style="595" customWidth="1"/>
    <col min="14873" max="14873" width="7.1796875" style="595" customWidth="1"/>
    <col min="14874" max="14874" width="0" style="595" hidden="1" customWidth="1"/>
    <col min="14875" max="14875" width="9.54296875" style="595" customWidth="1"/>
    <col min="14876" max="14876" width="9.453125" style="595" customWidth="1"/>
    <col min="14877" max="14877" width="0" style="595" hidden="1" customWidth="1"/>
    <col min="14878" max="14878" width="7.453125" style="595" customWidth="1"/>
    <col min="14879" max="14879" width="7.1796875" style="595" customWidth="1"/>
    <col min="14880" max="15103" width="9" style="595"/>
    <col min="15104" max="15104" width="5.453125" style="595" customWidth="1"/>
    <col min="15105" max="15105" width="47" style="595" customWidth="1"/>
    <col min="15106" max="15106" width="10.453125" style="595" customWidth="1"/>
    <col min="15107" max="15107" width="12.81640625" style="595" customWidth="1"/>
    <col min="15108" max="15108" width="13.81640625" style="595" customWidth="1"/>
    <col min="15109" max="15109" width="16.26953125" style="595" customWidth="1"/>
    <col min="15110" max="15110" width="8.453125" style="595" customWidth="1"/>
    <col min="15111" max="15111" width="11.81640625" style="595" customWidth="1"/>
    <col min="15112" max="15112" width="13.453125" style="595" customWidth="1"/>
    <col min="15113" max="15113" width="11.54296875" style="595" customWidth="1"/>
    <col min="15114" max="15116" width="0" style="595" hidden="1" customWidth="1"/>
    <col min="15117" max="15117" width="11" style="595" customWidth="1"/>
    <col min="15118" max="15118" width="0" style="595" hidden="1" customWidth="1"/>
    <col min="15119" max="15119" width="12.26953125" style="595" customWidth="1"/>
    <col min="15120" max="15120" width="9.7265625" style="595" customWidth="1"/>
    <col min="15121" max="15121" width="9.54296875" style="595" customWidth="1"/>
    <col min="15122" max="15122" width="8.7265625" style="595" customWidth="1"/>
    <col min="15123" max="15123" width="9.7265625" style="595" customWidth="1"/>
    <col min="15124" max="15125" width="9.54296875" style="595" customWidth="1"/>
    <col min="15126" max="15126" width="9.453125" style="595" customWidth="1"/>
    <col min="15127" max="15127" width="8" style="595" customWidth="1"/>
    <col min="15128" max="15128" width="7.453125" style="595" customWidth="1"/>
    <col min="15129" max="15129" width="7.1796875" style="595" customWidth="1"/>
    <col min="15130" max="15130" width="0" style="595" hidden="1" customWidth="1"/>
    <col min="15131" max="15131" width="9.54296875" style="595" customWidth="1"/>
    <col min="15132" max="15132" width="9.453125" style="595" customWidth="1"/>
    <col min="15133" max="15133" width="0" style="595" hidden="1" customWidth="1"/>
    <col min="15134" max="15134" width="7.453125" style="595" customWidth="1"/>
    <col min="15135" max="15135" width="7.1796875" style="595" customWidth="1"/>
    <col min="15136" max="15359" width="9" style="595"/>
    <col min="15360" max="15360" width="5.453125" style="595" customWidth="1"/>
    <col min="15361" max="15361" width="47" style="595" customWidth="1"/>
    <col min="15362" max="15362" width="10.453125" style="595" customWidth="1"/>
    <col min="15363" max="15363" width="12.81640625" style="595" customWidth="1"/>
    <col min="15364" max="15364" width="13.81640625" style="595" customWidth="1"/>
    <col min="15365" max="15365" width="16.26953125" style="595" customWidth="1"/>
    <col min="15366" max="15366" width="8.453125" style="595" customWidth="1"/>
    <col min="15367" max="15367" width="11.81640625" style="595" customWidth="1"/>
    <col min="15368" max="15368" width="13.453125" style="595" customWidth="1"/>
    <col min="15369" max="15369" width="11.54296875" style="595" customWidth="1"/>
    <col min="15370" max="15372" width="0" style="595" hidden="1" customWidth="1"/>
    <col min="15373" max="15373" width="11" style="595" customWidth="1"/>
    <col min="15374" max="15374" width="0" style="595" hidden="1" customWidth="1"/>
    <col min="15375" max="15375" width="12.26953125" style="595" customWidth="1"/>
    <col min="15376" max="15376" width="9.7265625" style="595" customWidth="1"/>
    <col min="15377" max="15377" width="9.54296875" style="595" customWidth="1"/>
    <col min="15378" max="15378" width="8.7265625" style="595" customWidth="1"/>
    <col min="15379" max="15379" width="9.7265625" style="595" customWidth="1"/>
    <col min="15380" max="15381" width="9.54296875" style="595" customWidth="1"/>
    <col min="15382" max="15382" width="9.453125" style="595" customWidth="1"/>
    <col min="15383" max="15383" width="8" style="595" customWidth="1"/>
    <col min="15384" max="15384" width="7.453125" style="595" customWidth="1"/>
    <col min="15385" max="15385" width="7.1796875" style="595" customWidth="1"/>
    <col min="15386" max="15386" width="0" style="595" hidden="1" customWidth="1"/>
    <col min="15387" max="15387" width="9.54296875" style="595" customWidth="1"/>
    <col min="15388" max="15388" width="9.453125" style="595" customWidth="1"/>
    <col min="15389" max="15389" width="0" style="595" hidden="1" customWidth="1"/>
    <col min="15390" max="15390" width="7.453125" style="595" customWidth="1"/>
    <col min="15391" max="15391" width="7.1796875" style="595" customWidth="1"/>
    <col min="15392" max="15615" width="9" style="595"/>
    <col min="15616" max="15616" width="5.453125" style="595" customWidth="1"/>
    <col min="15617" max="15617" width="47" style="595" customWidth="1"/>
    <col min="15618" max="15618" width="10.453125" style="595" customWidth="1"/>
    <col min="15619" max="15619" width="12.81640625" style="595" customWidth="1"/>
    <col min="15620" max="15620" width="13.81640625" style="595" customWidth="1"/>
    <col min="15621" max="15621" width="16.26953125" style="595" customWidth="1"/>
    <col min="15622" max="15622" width="8.453125" style="595" customWidth="1"/>
    <col min="15623" max="15623" width="11.81640625" style="595" customWidth="1"/>
    <col min="15624" max="15624" width="13.453125" style="595" customWidth="1"/>
    <col min="15625" max="15625" width="11.54296875" style="595" customWidth="1"/>
    <col min="15626" max="15628" width="0" style="595" hidden="1" customWidth="1"/>
    <col min="15629" max="15629" width="11" style="595" customWidth="1"/>
    <col min="15630" max="15630" width="0" style="595" hidden="1" customWidth="1"/>
    <col min="15631" max="15631" width="12.26953125" style="595" customWidth="1"/>
    <col min="15632" max="15632" width="9.7265625" style="595" customWidth="1"/>
    <col min="15633" max="15633" width="9.54296875" style="595" customWidth="1"/>
    <col min="15634" max="15634" width="8.7265625" style="595" customWidth="1"/>
    <col min="15635" max="15635" width="9.7265625" style="595" customWidth="1"/>
    <col min="15636" max="15637" width="9.54296875" style="595" customWidth="1"/>
    <col min="15638" max="15638" width="9.453125" style="595" customWidth="1"/>
    <col min="15639" max="15639" width="8" style="595" customWidth="1"/>
    <col min="15640" max="15640" width="7.453125" style="595" customWidth="1"/>
    <col min="15641" max="15641" width="7.1796875" style="595" customWidth="1"/>
    <col min="15642" max="15642" width="0" style="595" hidden="1" customWidth="1"/>
    <col min="15643" max="15643" width="9.54296875" style="595" customWidth="1"/>
    <col min="15644" max="15644" width="9.453125" style="595" customWidth="1"/>
    <col min="15645" max="15645" width="0" style="595" hidden="1" customWidth="1"/>
    <col min="15646" max="15646" width="7.453125" style="595" customWidth="1"/>
    <col min="15647" max="15647" width="7.1796875" style="595" customWidth="1"/>
    <col min="15648" max="15871" width="9" style="595"/>
    <col min="15872" max="15872" width="5.453125" style="595" customWidth="1"/>
    <col min="15873" max="15873" width="47" style="595" customWidth="1"/>
    <col min="15874" max="15874" width="10.453125" style="595" customWidth="1"/>
    <col min="15875" max="15875" width="12.81640625" style="595" customWidth="1"/>
    <col min="15876" max="15876" width="13.81640625" style="595" customWidth="1"/>
    <col min="15877" max="15877" width="16.26953125" style="595" customWidth="1"/>
    <col min="15878" max="15878" width="8.453125" style="595" customWidth="1"/>
    <col min="15879" max="15879" width="11.81640625" style="595" customWidth="1"/>
    <col min="15880" max="15880" width="13.453125" style="595" customWidth="1"/>
    <col min="15881" max="15881" width="11.54296875" style="595" customWidth="1"/>
    <col min="15882" max="15884" width="0" style="595" hidden="1" customWidth="1"/>
    <col min="15885" max="15885" width="11" style="595" customWidth="1"/>
    <col min="15886" max="15886" width="0" style="595" hidden="1" customWidth="1"/>
    <col min="15887" max="15887" width="12.26953125" style="595" customWidth="1"/>
    <col min="15888" max="15888" width="9.7265625" style="595" customWidth="1"/>
    <col min="15889" max="15889" width="9.54296875" style="595" customWidth="1"/>
    <col min="15890" max="15890" width="8.7265625" style="595" customWidth="1"/>
    <col min="15891" max="15891" width="9.7265625" style="595" customWidth="1"/>
    <col min="15892" max="15893" width="9.54296875" style="595" customWidth="1"/>
    <col min="15894" max="15894" width="9.453125" style="595" customWidth="1"/>
    <col min="15895" max="15895" width="8" style="595" customWidth="1"/>
    <col min="15896" max="15896" width="7.453125" style="595" customWidth="1"/>
    <col min="15897" max="15897" width="7.1796875" style="595" customWidth="1"/>
    <col min="15898" max="15898" width="0" style="595" hidden="1" customWidth="1"/>
    <col min="15899" max="15899" width="9.54296875" style="595" customWidth="1"/>
    <col min="15900" max="15900" width="9.453125" style="595" customWidth="1"/>
    <col min="15901" max="15901" width="0" style="595" hidden="1" customWidth="1"/>
    <col min="15902" max="15902" width="7.453125" style="595" customWidth="1"/>
    <col min="15903" max="15903" width="7.1796875" style="595" customWidth="1"/>
    <col min="15904" max="16127" width="9" style="595"/>
    <col min="16128" max="16128" width="5.453125" style="595" customWidth="1"/>
    <col min="16129" max="16129" width="47" style="595" customWidth="1"/>
    <col min="16130" max="16130" width="10.453125" style="595" customWidth="1"/>
    <col min="16131" max="16131" width="12.81640625" style="595" customWidth="1"/>
    <col min="16132" max="16132" width="13.81640625" style="595" customWidth="1"/>
    <col min="16133" max="16133" width="16.26953125" style="595" customWidth="1"/>
    <col min="16134" max="16134" width="8.453125" style="595" customWidth="1"/>
    <col min="16135" max="16135" width="11.81640625" style="595" customWidth="1"/>
    <col min="16136" max="16136" width="13.453125" style="595" customWidth="1"/>
    <col min="16137" max="16137" width="11.54296875" style="595" customWidth="1"/>
    <col min="16138" max="16140" width="0" style="595" hidden="1" customWidth="1"/>
    <col min="16141" max="16141" width="11" style="595" customWidth="1"/>
    <col min="16142" max="16142" width="0" style="595" hidden="1" customWidth="1"/>
    <col min="16143" max="16143" width="12.26953125" style="595" customWidth="1"/>
    <col min="16144" max="16144" width="9.7265625" style="595" customWidth="1"/>
    <col min="16145" max="16145" width="9.54296875" style="595" customWidth="1"/>
    <col min="16146" max="16146" width="8.7265625" style="595" customWidth="1"/>
    <col min="16147" max="16147" width="9.7265625" style="595" customWidth="1"/>
    <col min="16148" max="16149" width="9.54296875" style="595" customWidth="1"/>
    <col min="16150" max="16150" width="9.453125" style="595" customWidth="1"/>
    <col min="16151" max="16151" width="8" style="595" customWidth="1"/>
    <col min="16152" max="16152" width="7.453125" style="595" customWidth="1"/>
    <col min="16153" max="16153" width="7.1796875" style="595" customWidth="1"/>
    <col min="16154" max="16154" width="0" style="595" hidden="1" customWidth="1"/>
    <col min="16155" max="16155" width="9.54296875" style="595" customWidth="1"/>
    <col min="16156" max="16156" width="9.453125" style="595" customWidth="1"/>
    <col min="16157" max="16157" width="0" style="595" hidden="1" customWidth="1"/>
    <col min="16158" max="16158" width="7.453125" style="595" customWidth="1"/>
    <col min="16159" max="16159" width="7.1796875" style="595" customWidth="1"/>
    <col min="16160" max="16384" width="9" style="595"/>
  </cols>
  <sheetData>
    <row r="1" spans="1:33" ht="12.75" customHeight="1">
      <c r="A1" s="1308" t="s">
        <v>1735</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row>
    <row r="2" spans="1:33" ht="17.25" customHeight="1">
      <c r="A2" s="1308" t="s">
        <v>1631</v>
      </c>
      <c r="B2" s="1308"/>
      <c r="C2" s="1308"/>
      <c r="D2" s="1308"/>
      <c r="E2" s="1308"/>
      <c r="F2" s="1308"/>
      <c r="G2" s="1308"/>
      <c r="H2" s="1308"/>
      <c r="I2" s="1308"/>
      <c r="J2" s="1308"/>
      <c r="K2" s="1308"/>
      <c r="L2" s="1308"/>
      <c r="M2" s="1308"/>
      <c r="N2" s="1308"/>
      <c r="O2" s="1308"/>
      <c r="P2" s="1308"/>
      <c r="Q2" s="1308"/>
      <c r="R2" s="1308"/>
      <c r="S2" s="1308"/>
      <c r="T2" s="1308"/>
      <c r="U2" s="1308"/>
      <c r="V2" s="1308"/>
      <c r="W2" s="1308"/>
      <c r="X2" s="1308"/>
      <c r="Y2" s="1308"/>
      <c r="Z2" s="1308"/>
    </row>
    <row r="3" spans="1:33" ht="17.25" customHeight="1">
      <c r="A3" s="1309" t="str">
        <f>'pl01'!A3:P3</f>
        <v>(Kèm theo Báo cáo số             /BC-TCKH, ngày           tháng 04 năm 2022 của  Phòng Tài chính - Kế hoạch)</v>
      </c>
      <c r="B3" s="1309"/>
      <c r="C3" s="1309"/>
      <c r="D3" s="1309"/>
      <c r="E3" s="1309"/>
      <c r="F3" s="1309"/>
      <c r="G3" s="1309"/>
      <c r="H3" s="1309"/>
      <c r="I3" s="1309"/>
      <c r="J3" s="1309"/>
      <c r="K3" s="1309"/>
      <c r="L3" s="1309"/>
      <c r="M3" s="1309"/>
      <c r="N3" s="1309"/>
      <c r="O3" s="1309"/>
      <c r="P3" s="1309"/>
      <c r="Q3" s="1309"/>
      <c r="R3" s="1309"/>
      <c r="S3" s="1309"/>
      <c r="T3" s="1309"/>
      <c r="U3" s="1309"/>
      <c r="V3" s="1309"/>
      <c r="W3" s="1309"/>
      <c r="X3" s="1309"/>
      <c r="Y3" s="1309"/>
      <c r="Z3" s="1309"/>
    </row>
    <row r="4" spans="1:33" ht="15.75" customHeight="1">
      <c r="F4" s="598"/>
      <c r="P4" s="599"/>
      <c r="T4" s="599"/>
      <c r="U4" s="599"/>
      <c r="V4" s="1310" t="s">
        <v>462</v>
      </c>
      <c r="W4" s="1310"/>
      <c r="X4" s="1310"/>
      <c r="Y4" s="1310"/>
      <c r="Z4" s="1310"/>
    </row>
    <row r="5" spans="1:33" ht="35.25" customHeight="1">
      <c r="A5" s="1311" t="s">
        <v>4</v>
      </c>
      <c r="B5" s="1311" t="s">
        <v>463</v>
      </c>
      <c r="C5" s="1311" t="s">
        <v>464</v>
      </c>
      <c r="D5" s="1312" t="s">
        <v>465</v>
      </c>
      <c r="E5" s="1312" t="s">
        <v>339</v>
      </c>
      <c r="F5" s="1311" t="s">
        <v>32</v>
      </c>
      <c r="G5" s="1311" t="s">
        <v>33</v>
      </c>
      <c r="H5" s="1305" t="s">
        <v>34</v>
      </c>
      <c r="I5" s="1306"/>
      <c r="J5" s="1307"/>
      <c r="K5" s="1311" t="s">
        <v>466</v>
      </c>
      <c r="L5" s="1311"/>
      <c r="M5" s="1311"/>
      <c r="N5" s="1315" t="s">
        <v>1121</v>
      </c>
      <c r="O5" s="989"/>
      <c r="P5" s="1311" t="s">
        <v>468</v>
      </c>
      <c r="Q5" s="1305" t="s">
        <v>1632</v>
      </c>
      <c r="R5" s="1306"/>
      <c r="S5" s="1307"/>
      <c r="T5" s="1311" t="s">
        <v>669</v>
      </c>
      <c r="U5" s="1311" t="s">
        <v>670</v>
      </c>
      <c r="V5" s="1305" t="s">
        <v>1744</v>
      </c>
      <c r="W5" s="1306"/>
      <c r="X5" s="1306"/>
      <c r="Y5" s="1311" t="s">
        <v>476</v>
      </c>
      <c r="Z5" s="1311"/>
      <c r="AA5" s="1305" t="s">
        <v>1411</v>
      </c>
      <c r="AB5" s="1306"/>
      <c r="AC5" s="1306"/>
      <c r="AD5" s="1311" t="s">
        <v>476</v>
      </c>
      <c r="AE5" s="1311"/>
      <c r="AF5" s="1311" t="s">
        <v>8</v>
      </c>
    </row>
    <row r="6" spans="1:33" ht="14.25" customHeight="1">
      <c r="A6" s="1311"/>
      <c r="B6" s="1311"/>
      <c r="C6" s="1311"/>
      <c r="D6" s="1313"/>
      <c r="E6" s="1313"/>
      <c r="F6" s="1311"/>
      <c r="G6" s="1311"/>
      <c r="H6" s="1315" t="s">
        <v>291</v>
      </c>
      <c r="I6" s="1305" t="s">
        <v>475</v>
      </c>
      <c r="J6" s="1307"/>
      <c r="K6" s="1095"/>
      <c r="L6" s="1095"/>
      <c r="M6" s="1095"/>
      <c r="N6" s="1316"/>
      <c r="O6" s="1095"/>
      <c r="P6" s="1311"/>
      <c r="Q6" s="1312" t="s">
        <v>10</v>
      </c>
      <c r="R6" s="1305" t="s">
        <v>72</v>
      </c>
      <c r="S6" s="1307"/>
      <c r="T6" s="1311"/>
      <c r="U6" s="1311"/>
      <c r="V6" s="1312" t="s">
        <v>10</v>
      </c>
      <c r="W6" s="1305" t="s">
        <v>72</v>
      </c>
      <c r="X6" s="1306"/>
      <c r="Y6" s="1311" t="s">
        <v>671</v>
      </c>
      <c r="Z6" s="1311" t="s">
        <v>672</v>
      </c>
      <c r="AA6" s="1312" t="s">
        <v>10</v>
      </c>
      <c r="AB6" s="1305" t="s">
        <v>72</v>
      </c>
      <c r="AC6" s="1306"/>
      <c r="AD6" s="1311" t="s">
        <v>671</v>
      </c>
      <c r="AE6" s="1311" t="s">
        <v>672</v>
      </c>
      <c r="AF6" s="1311"/>
    </row>
    <row r="7" spans="1:33" ht="63.75" customHeight="1">
      <c r="A7" s="1311"/>
      <c r="B7" s="1311"/>
      <c r="C7" s="1311"/>
      <c r="D7" s="1314"/>
      <c r="E7" s="1314"/>
      <c r="F7" s="1311"/>
      <c r="G7" s="1311"/>
      <c r="H7" s="1317"/>
      <c r="I7" s="1095" t="s">
        <v>38</v>
      </c>
      <c r="J7" s="1095" t="s">
        <v>477</v>
      </c>
      <c r="K7" s="1095" t="s">
        <v>478</v>
      </c>
      <c r="L7" s="876" t="s">
        <v>475</v>
      </c>
      <c r="M7" s="868" t="s">
        <v>479</v>
      </c>
      <c r="N7" s="1317"/>
      <c r="O7" s="1095" t="s">
        <v>480</v>
      </c>
      <c r="P7" s="1311"/>
      <c r="Q7" s="1314"/>
      <c r="R7" s="1094" t="s">
        <v>1633</v>
      </c>
      <c r="S7" s="1094" t="s">
        <v>1634</v>
      </c>
      <c r="T7" s="1311"/>
      <c r="U7" s="1311"/>
      <c r="V7" s="1314"/>
      <c r="W7" s="1095" t="s">
        <v>483</v>
      </c>
      <c r="X7" s="1093" t="s">
        <v>484</v>
      </c>
      <c r="Y7" s="1311"/>
      <c r="Z7" s="1311"/>
      <c r="AA7" s="1314"/>
      <c r="AB7" s="1095" t="s">
        <v>483</v>
      </c>
      <c r="AC7" s="1093" t="s">
        <v>484</v>
      </c>
      <c r="AD7" s="1311"/>
      <c r="AE7" s="1311"/>
      <c r="AF7" s="1311"/>
    </row>
    <row r="8" spans="1:33" s="608" customFormat="1" ht="34.5" customHeight="1">
      <c r="A8" s="990"/>
      <c r="B8" s="990" t="s">
        <v>487</v>
      </c>
      <c r="C8" s="990"/>
      <c r="D8" s="990"/>
      <c r="E8" s="990"/>
      <c r="F8" s="991"/>
      <c r="G8" s="990"/>
      <c r="H8" s="992"/>
      <c r="I8" s="993">
        <f>I9+I30+I76</f>
        <v>555099.58499999996</v>
      </c>
      <c r="J8" s="993">
        <f t="shared" ref="J8:X8" si="0">J9+J30+J76</f>
        <v>505663.30799999996</v>
      </c>
      <c r="K8" s="993" t="e">
        <f t="shared" si="0"/>
        <v>#REF!</v>
      </c>
      <c r="L8" s="993" t="e">
        <f t="shared" si="0"/>
        <v>#REF!</v>
      </c>
      <c r="M8" s="993" t="e">
        <f t="shared" si="0"/>
        <v>#REF!</v>
      </c>
      <c r="N8" s="993">
        <f t="shared" si="0"/>
        <v>132307.701</v>
      </c>
      <c r="O8" s="993" t="e">
        <f t="shared" si="0"/>
        <v>#REF!</v>
      </c>
      <c r="P8" s="993">
        <f t="shared" si="0"/>
        <v>331907.08799999999</v>
      </c>
      <c r="Q8" s="993">
        <f t="shared" si="0"/>
        <v>104763.637</v>
      </c>
      <c r="R8" s="993">
        <f t="shared" si="0"/>
        <v>104156.637</v>
      </c>
      <c r="S8" s="993">
        <f t="shared" si="0"/>
        <v>607</v>
      </c>
      <c r="T8" s="993">
        <f t="shared" si="0"/>
        <v>89380.019</v>
      </c>
      <c r="U8" s="993" t="e">
        <f t="shared" si="0"/>
        <v>#REF!</v>
      </c>
      <c r="V8" s="993">
        <f t="shared" si="0"/>
        <v>21839.411</v>
      </c>
      <c r="W8" s="993">
        <f t="shared" si="0"/>
        <v>18349.028000000002</v>
      </c>
      <c r="X8" s="993">
        <f t="shared" si="0"/>
        <v>3524.2240000000002</v>
      </c>
      <c r="Y8" s="1030">
        <f t="shared" ref="Y8:Y76" si="1">V8/Q8</f>
        <v>0.20846365805341407</v>
      </c>
      <c r="Z8" s="1030">
        <f t="shared" ref="Z8:Z76" si="2">V8/T8</f>
        <v>0.24434332465290703</v>
      </c>
      <c r="AA8" s="993" t="e">
        <f>AA9+AA30+#REF!</f>
        <v>#REF!</v>
      </c>
      <c r="AB8" s="993" t="e">
        <f>AB9+AB30+#REF!</f>
        <v>#REF!</v>
      </c>
      <c r="AC8" s="993" t="e">
        <f>AC9+AC30+#REF!</f>
        <v>#REF!</v>
      </c>
      <c r="AD8" s="805" t="e">
        <f>AA8/Q8</f>
        <v>#REF!</v>
      </c>
      <c r="AE8" s="805" t="e">
        <f>AA8/T8</f>
        <v>#REF!</v>
      </c>
      <c r="AF8" s="995"/>
      <c r="AG8" s="820"/>
    </row>
    <row r="9" spans="1:33" s="611" customFormat="1" ht="26">
      <c r="A9" s="990" t="s">
        <v>80</v>
      </c>
      <c r="B9" s="996" t="s">
        <v>488</v>
      </c>
      <c r="C9" s="990"/>
      <c r="D9" s="990"/>
      <c r="E9" s="990"/>
      <c r="F9" s="991"/>
      <c r="G9" s="990"/>
      <c r="H9" s="992"/>
      <c r="I9" s="993">
        <f>I10+I26</f>
        <v>399735</v>
      </c>
      <c r="J9" s="993">
        <f t="shared" ref="J9:X9" si="3">J10+J26</f>
        <v>399735</v>
      </c>
      <c r="K9" s="993" t="e">
        <f t="shared" si="3"/>
        <v>#REF!</v>
      </c>
      <c r="L9" s="993" t="e">
        <f t="shared" si="3"/>
        <v>#REF!</v>
      </c>
      <c r="M9" s="993" t="e">
        <f t="shared" si="3"/>
        <v>#REF!</v>
      </c>
      <c r="N9" s="993">
        <f t="shared" si="3"/>
        <v>100600</v>
      </c>
      <c r="O9" s="993" t="e">
        <f t="shared" si="3"/>
        <v>#REF!</v>
      </c>
      <c r="P9" s="993">
        <f t="shared" si="3"/>
        <v>296746</v>
      </c>
      <c r="Q9" s="993">
        <f t="shared" si="3"/>
        <v>57953</v>
      </c>
      <c r="R9" s="993">
        <f t="shared" si="3"/>
        <v>57346</v>
      </c>
      <c r="S9" s="993">
        <f t="shared" si="3"/>
        <v>607</v>
      </c>
      <c r="T9" s="993">
        <f t="shared" si="3"/>
        <v>57346</v>
      </c>
      <c r="U9" s="993" t="e">
        <f t="shared" si="3"/>
        <v>#REF!</v>
      </c>
      <c r="V9" s="993">
        <f t="shared" si="3"/>
        <v>11624.81</v>
      </c>
      <c r="W9" s="993">
        <f t="shared" si="3"/>
        <v>9050.5859999999993</v>
      </c>
      <c r="X9" s="993">
        <f t="shared" si="3"/>
        <v>2574.2240000000002</v>
      </c>
      <c r="Y9" s="994">
        <f>V9/Q9</f>
        <v>0.2005903059375701</v>
      </c>
      <c r="Z9" s="994">
        <f t="shared" si="2"/>
        <v>0.20271352840651483</v>
      </c>
      <c r="AA9" s="993" t="e">
        <f>AA10+AA26</f>
        <v>#REF!</v>
      </c>
      <c r="AB9" s="993" t="e">
        <f>AB10+AB26</f>
        <v>#REF!</v>
      </c>
      <c r="AC9" s="993" t="e">
        <f>AC10+AC26</f>
        <v>#REF!</v>
      </c>
      <c r="AD9" s="805" t="e">
        <f t="shared" ref="AD9:AD75" si="4">AA9/Q9</f>
        <v>#REF!</v>
      </c>
      <c r="AE9" s="997" t="e">
        <f t="shared" ref="AE9:AE75" si="5">AA9/T9</f>
        <v>#REF!</v>
      </c>
      <c r="AF9" s="998"/>
      <c r="AG9" s="1245">
        <f>V9/T9</f>
        <v>0.20271352840651483</v>
      </c>
    </row>
    <row r="10" spans="1:33" s="616" customFormat="1" ht="27" customHeight="1">
      <c r="A10" s="1095" t="s">
        <v>39</v>
      </c>
      <c r="B10" s="804" t="s">
        <v>489</v>
      </c>
      <c r="C10" s="1095"/>
      <c r="D10" s="1095"/>
      <c r="E10" s="1095"/>
      <c r="F10" s="816"/>
      <c r="G10" s="1095"/>
      <c r="H10" s="802"/>
      <c r="I10" s="803">
        <f>I11</f>
        <v>239735</v>
      </c>
      <c r="J10" s="803">
        <f t="shared" ref="J10:X10" si="6">J11</f>
        <v>239735</v>
      </c>
      <c r="K10" s="803">
        <f t="shared" si="6"/>
        <v>0</v>
      </c>
      <c r="L10" s="803">
        <f t="shared" si="6"/>
        <v>0</v>
      </c>
      <c r="M10" s="803">
        <f t="shared" si="6"/>
        <v>0</v>
      </c>
      <c r="N10" s="803">
        <f t="shared" si="6"/>
        <v>100600</v>
      </c>
      <c r="O10" s="803">
        <f t="shared" si="6"/>
        <v>4600</v>
      </c>
      <c r="P10" s="803">
        <f t="shared" si="6"/>
        <v>136746</v>
      </c>
      <c r="Q10" s="803">
        <f t="shared" si="6"/>
        <v>27953</v>
      </c>
      <c r="R10" s="803">
        <f t="shared" si="6"/>
        <v>27346</v>
      </c>
      <c r="S10" s="803">
        <f t="shared" si="6"/>
        <v>607</v>
      </c>
      <c r="T10" s="803">
        <f t="shared" si="6"/>
        <v>27346</v>
      </c>
      <c r="U10" s="803">
        <f t="shared" si="6"/>
        <v>0</v>
      </c>
      <c r="V10" s="803">
        <f t="shared" si="6"/>
        <v>9947.9149999999991</v>
      </c>
      <c r="W10" s="803">
        <f t="shared" si="6"/>
        <v>7373.6909999999989</v>
      </c>
      <c r="X10" s="803">
        <f t="shared" si="6"/>
        <v>2574.2240000000002</v>
      </c>
      <c r="Y10" s="994">
        <f>V10/Q10</f>
        <v>0.35588004865309625</v>
      </c>
      <c r="Z10" s="994">
        <f t="shared" si="2"/>
        <v>0.36377952899875665</v>
      </c>
      <c r="AA10" s="803" t="e">
        <f>AA11</f>
        <v>#REF!</v>
      </c>
      <c r="AB10" s="803" t="e">
        <f>AB11</f>
        <v>#REF!</v>
      </c>
      <c r="AC10" s="803" t="e">
        <f>AC11</f>
        <v>#REF!</v>
      </c>
      <c r="AD10" s="805" t="e">
        <f t="shared" si="4"/>
        <v>#REF!</v>
      </c>
      <c r="AE10" s="805" t="e">
        <f t="shared" si="5"/>
        <v>#REF!</v>
      </c>
      <c r="AF10" s="707"/>
      <c r="AG10" s="1246">
        <f>V10/T10</f>
        <v>0.36377952899875665</v>
      </c>
    </row>
    <row r="11" spans="1:33" s="616" customFormat="1" ht="27" customHeight="1">
      <c r="A11" s="1095" t="s">
        <v>321</v>
      </c>
      <c r="B11" s="804" t="s">
        <v>490</v>
      </c>
      <c r="C11" s="1095"/>
      <c r="D11" s="1095"/>
      <c r="E11" s="1095"/>
      <c r="F11" s="816"/>
      <c r="G11" s="1095"/>
      <c r="H11" s="802"/>
      <c r="I11" s="803">
        <f>I12+I18+I24</f>
        <v>239735</v>
      </c>
      <c r="J11" s="803">
        <f t="shared" ref="J11:X11" si="7">J12+J18+J24</f>
        <v>239735</v>
      </c>
      <c r="K11" s="803">
        <f t="shared" si="7"/>
        <v>0</v>
      </c>
      <c r="L11" s="803">
        <f t="shared" si="7"/>
        <v>0</v>
      </c>
      <c r="M11" s="803">
        <f t="shared" si="7"/>
        <v>0</v>
      </c>
      <c r="N11" s="803">
        <f t="shared" si="7"/>
        <v>100600</v>
      </c>
      <c r="O11" s="803">
        <f t="shared" si="7"/>
        <v>4600</v>
      </c>
      <c r="P11" s="803">
        <f t="shared" si="7"/>
        <v>136746</v>
      </c>
      <c r="Q11" s="803">
        <f t="shared" si="7"/>
        <v>27953</v>
      </c>
      <c r="R11" s="803">
        <f t="shared" si="7"/>
        <v>27346</v>
      </c>
      <c r="S11" s="803">
        <f t="shared" si="7"/>
        <v>607</v>
      </c>
      <c r="T11" s="803">
        <f t="shared" si="7"/>
        <v>27346</v>
      </c>
      <c r="U11" s="803">
        <f t="shared" si="7"/>
        <v>0</v>
      </c>
      <c r="V11" s="803">
        <f t="shared" si="7"/>
        <v>9947.9149999999991</v>
      </c>
      <c r="W11" s="803">
        <f t="shared" si="7"/>
        <v>7373.6909999999989</v>
      </c>
      <c r="X11" s="803">
        <f t="shared" si="7"/>
        <v>2574.2240000000002</v>
      </c>
      <c r="Y11" s="994">
        <f t="shared" si="1"/>
        <v>0.35588004865309625</v>
      </c>
      <c r="Z11" s="994">
        <f t="shared" si="2"/>
        <v>0.36377952899875665</v>
      </c>
      <c r="AA11" s="803" t="e">
        <f>AA12+#REF!</f>
        <v>#REF!</v>
      </c>
      <c r="AB11" s="803" t="e">
        <f>AB12+#REF!</f>
        <v>#REF!</v>
      </c>
      <c r="AC11" s="803" t="e">
        <f>AC12+#REF!</f>
        <v>#REF!</v>
      </c>
      <c r="AD11" s="805" t="e">
        <f t="shared" si="4"/>
        <v>#REF!</v>
      </c>
      <c r="AE11" s="805" t="e">
        <f t="shared" si="5"/>
        <v>#REF!</v>
      </c>
      <c r="AF11" s="707"/>
    </row>
    <row r="12" spans="1:33" s="616" customFormat="1" ht="27" customHeight="1">
      <c r="A12" s="1095">
        <v>1</v>
      </c>
      <c r="B12" s="804" t="s">
        <v>674</v>
      </c>
      <c r="C12" s="1095"/>
      <c r="D12" s="1095"/>
      <c r="E12" s="1095"/>
      <c r="F12" s="816"/>
      <c r="G12" s="1095"/>
      <c r="H12" s="802"/>
      <c r="I12" s="803">
        <f>SUM(I13:I17)</f>
        <v>81700</v>
      </c>
      <c r="J12" s="803">
        <f t="shared" ref="J12:X12" si="8">SUM(J13:J17)</f>
        <v>81700</v>
      </c>
      <c r="K12" s="803">
        <f t="shared" si="8"/>
        <v>0</v>
      </c>
      <c r="L12" s="803">
        <f t="shared" si="8"/>
        <v>0</v>
      </c>
      <c r="M12" s="803">
        <f t="shared" si="8"/>
        <v>0</v>
      </c>
      <c r="N12" s="803">
        <f t="shared" si="8"/>
        <v>29400</v>
      </c>
      <c r="O12" s="803">
        <f t="shared" si="8"/>
        <v>4600</v>
      </c>
      <c r="P12" s="803">
        <f t="shared" si="8"/>
        <v>57300</v>
      </c>
      <c r="Q12" s="803">
        <f t="shared" si="8"/>
        <v>14607</v>
      </c>
      <c r="R12" s="803">
        <f t="shared" si="8"/>
        <v>14000</v>
      </c>
      <c r="S12" s="803">
        <f t="shared" si="8"/>
        <v>607</v>
      </c>
      <c r="T12" s="803">
        <f t="shared" si="8"/>
        <v>14000</v>
      </c>
      <c r="U12" s="803">
        <f t="shared" si="8"/>
        <v>0</v>
      </c>
      <c r="V12" s="803">
        <f t="shared" si="8"/>
        <v>6507.896999999999</v>
      </c>
      <c r="W12" s="803">
        <f t="shared" si="8"/>
        <v>6507.896999999999</v>
      </c>
      <c r="X12" s="803">
        <f t="shared" si="8"/>
        <v>0</v>
      </c>
      <c r="Y12" s="994">
        <f t="shared" si="1"/>
        <v>0.44553275826658445</v>
      </c>
      <c r="Z12" s="994">
        <f t="shared" si="2"/>
        <v>0.46484978571428565</v>
      </c>
      <c r="AA12" s="803">
        <f t="shared" ref="AA12:AC12" si="9">AA13</f>
        <v>3000</v>
      </c>
      <c r="AB12" s="803">
        <f t="shared" si="9"/>
        <v>3000</v>
      </c>
      <c r="AC12" s="803">
        <f t="shared" si="9"/>
        <v>0</v>
      </c>
      <c r="AD12" s="805">
        <f t="shared" si="4"/>
        <v>0.20538098172109262</v>
      </c>
      <c r="AE12" s="805">
        <f t="shared" si="5"/>
        <v>0.21428571428571427</v>
      </c>
      <c r="AF12" s="707"/>
      <c r="AG12" s="860">
        <f>V13+V14+V15+V16+V19+V28</f>
        <v>6507.896999999999</v>
      </c>
    </row>
    <row r="13" spans="1:33" s="616" customFormat="1" ht="58.5" customHeight="1">
      <c r="A13" s="699" t="s">
        <v>420</v>
      </c>
      <c r="B13" s="822" t="s">
        <v>1144</v>
      </c>
      <c r="C13" s="699">
        <v>7726326</v>
      </c>
      <c r="D13" s="699" t="s">
        <v>950</v>
      </c>
      <c r="E13" s="823" t="s">
        <v>365</v>
      </c>
      <c r="F13" s="704"/>
      <c r="G13" s="699" t="s">
        <v>495</v>
      </c>
      <c r="H13" s="814" t="s">
        <v>496</v>
      </c>
      <c r="I13" s="800">
        <v>21000</v>
      </c>
      <c r="J13" s="800">
        <v>21000</v>
      </c>
      <c r="K13" s="800"/>
      <c r="L13" s="800"/>
      <c r="M13" s="800"/>
      <c r="N13" s="800">
        <f>8000+5000</f>
        <v>13000</v>
      </c>
      <c r="O13" s="800"/>
      <c r="P13" s="800">
        <v>13000</v>
      </c>
      <c r="Q13" s="800">
        <f>R13+S13</f>
        <v>2000</v>
      </c>
      <c r="R13" s="800">
        <v>2000</v>
      </c>
      <c r="S13" s="800"/>
      <c r="T13" s="800">
        <f>Q13</f>
        <v>2000</v>
      </c>
      <c r="U13" s="800"/>
      <c r="V13" s="800">
        <f>W13+X13</f>
        <v>2000</v>
      </c>
      <c r="W13" s="800">
        <v>2000</v>
      </c>
      <c r="X13" s="800"/>
      <c r="Y13" s="999">
        <f t="shared" si="1"/>
        <v>1</v>
      </c>
      <c r="Z13" s="999">
        <f t="shared" si="2"/>
        <v>1</v>
      </c>
      <c r="AA13" s="800">
        <f>AB13+AC13</f>
        <v>3000</v>
      </c>
      <c r="AB13" s="800">
        <v>3000</v>
      </c>
      <c r="AC13" s="800"/>
      <c r="AD13" s="801">
        <f t="shared" si="4"/>
        <v>1.5</v>
      </c>
      <c r="AE13" s="801">
        <f t="shared" si="5"/>
        <v>1.5</v>
      </c>
      <c r="AF13" s="707"/>
    </row>
    <row r="14" spans="1:33" s="621" customFormat="1" ht="41.25" customHeight="1">
      <c r="A14" s="699" t="s">
        <v>421</v>
      </c>
      <c r="B14" s="822" t="s">
        <v>1117</v>
      </c>
      <c r="C14" s="823">
        <v>7865917</v>
      </c>
      <c r="D14" s="824" t="s">
        <v>1118</v>
      </c>
      <c r="E14" s="823" t="s">
        <v>365</v>
      </c>
      <c r="F14" s="814"/>
      <c r="G14" s="814" t="s">
        <v>1119</v>
      </c>
      <c r="H14" s="814" t="s">
        <v>1120</v>
      </c>
      <c r="I14" s="825">
        <v>20000</v>
      </c>
      <c r="J14" s="825">
        <f t="shared" ref="J14:J20" si="10">I14</f>
        <v>20000</v>
      </c>
      <c r="K14" s="826"/>
      <c r="L14" s="826"/>
      <c r="M14" s="826"/>
      <c r="N14" s="825">
        <v>4600</v>
      </c>
      <c r="O14" s="825">
        <f>N14</f>
        <v>4600</v>
      </c>
      <c r="P14" s="825">
        <f t="shared" ref="P14:P23" si="11">J14-N14</f>
        <v>15400</v>
      </c>
      <c r="Q14" s="825">
        <f>SUM(R14:S14)</f>
        <v>4000</v>
      </c>
      <c r="R14" s="825">
        <v>4000</v>
      </c>
      <c r="S14" s="825"/>
      <c r="T14" s="825">
        <f>R14</f>
        <v>4000</v>
      </c>
      <c r="U14" s="825">
        <v>0</v>
      </c>
      <c r="V14" s="825">
        <f>SUM(W14:X14)</f>
        <v>2429.1680000000001</v>
      </c>
      <c r="W14" s="825">
        <v>2429.1680000000001</v>
      </c>
      <c r="X14" s="827"/>
      <c r="Y14" s="999">
        <f t="shared" si="1"/>
        <v>0.60729200000000005</v>
      </c>
      <c r="Z14" s="1002">
        <f t="shared" si="2"/>
        <v>0.60729200000000005</v>
      </c>
      <c r="AA14" s="825">
        <f>SUM(AB14:AC14)</f>
        <v>1000</v>
      </c>
      <c r="AB14" s="825">
        <v>1000</v>
      </c>
      <c r="AC14" s="827"/>
      <c r="AD14" s="801">
        <f t="shared" si="4"/>
        <v>0.25</v>
      </c>
      <c r="AE14" s="801">
        <f t="shared" si="5"/>
        <v>0.25</v>
      </c>
      <c r="AF14" s="828"/>
    </row>
    <row r="15" spans="1:33" s="621" customFormat="1" ht="41.25" customHeight="1">
      <c r="A15" s="699" t="s">
        <v>422</v>
      </c>
      <c r="B15" s="822" t="s">
        <v>1122</v>
      </c>
      <c r="C15" s="823">
        <v>7865916</v>
      </c>
      <c r="D15" s="824" t="s">
        <v>1123</v>
      </c>
      <c r="E15" s="823" t="s">
        <v>365</v>
      </c>
      <c r="F15" s="814"/>
      <c r="G15" s="814" t="s">
        <v>1119</v>
      </c>
      <c r="H15" s="814" t="s">
        <v>1124</v>
      </c>
      <c r="I15" s="825">
        <v>20000</v>
      </c>
      <c r="J15" s="825">
        <f t="shared" si="10"/>
        <v>20000</v>
      </c>
      <c r="K15" s="826"/>
      <c r="L15" s="826"/>
      <c r="M15" s="826"/>
      <c r="N15" s="825">
        <v>4600</v>
      </c>
      <c r="O15" s="825"/>
      <c r="P15" s="825">
        <f t="shared" si="11"/>
        <v>15400</v>
      </c>
      <c r="Q15" s="825">
        <f t="shared" ref="Q15:Q23" si="12">SUM(R15:S15)</f>
        <v>4607</v>
      </c>
      <c r="R15" s="825">
        <v>4000</v>
      </c>
      <c r="S15" s="825">
        <v>607</v>
      </c>
      <c r="T15" s="825">
        <f>R15</f>
        <v>4000</v>
      </c>
      <c r="U15" s="825"/>
      <c r="V15" s="825">
        <f>SUM(W15:X15)</f>
        <v>2078.7289999999998</v>
      </c>
      <c r="W15" s="825">
        <v>2078.7289999999998</v>
      </c>
      <c r="X15" s="827"/>
      <c r="Y15" s="1002">
        <f t="shared" si="1"/>
        <v>0.45121098328630344</v>
      </c>
      <c r="Z15" s="1002">
        <f t="shared" si="2"/>
        <v>0.5196822499999999</v>
      </c>
      <c r="AA15" s="825">
        <f t="shared" ref="AA15:AA19" si="13">SUM(AB15:AC15)</f>
        <v>1000</v>
      </c>
      <c r="AB15" s="825">
        <v>1000</v>
      </c>
      <c r="AC15" s="827"/>
      <c r="AD15" s="801">
        <f t="shared" si="4"/>
        <v>0.21706099413935315</v>
      </c>
      <c r="AE15" s="801">
        <f t="shared" si="5"/>
        <v>0.25</v>
      </c>
      <c r="AF15" s="828"/>
    </row>
    <row r="16" spans="1:33" s="621" customFormat="1" ht="41.25" customHeight="1">
      <c r="A16" s="699" t="s">
        <v>423</v>
      </c>
      <c r="B16" s="822" t="s">
        <v>881</v>
      </c>
      <c r="C16" s="823">
        <v>7865915</v>
      </c>
      <c r="D16" s="824" t="s">
        <v>1125</v>
      </c>
      <c r="E16" s="823" t="s">
        <v>365</v>
      </c>
      <c r="F16" s="814"/>
      <c r="G16" s="814" t="s">
        <v>1119</v>
      </c>
      <c r="H16" s="814" t="s">
        <v>1126</v>
      </c>
      <c r="I16" s="825">
        <v>14700</v>
      </c>
      <c r="J16" s="825">
        <f t="shared" si="10"/>
        <v>14700</v>
      </c>
      <c r="K16" s="826"/>
      <c r="L16" s="826"/>
      <c r="M16" s="826"/>
      <c r="N16" s="825">
        <v>4200</v>
      </c>
      <c r="O16" s="825"/>
      <c r="P16" s="825">
        <f t="shared" si="11"/>
        <v>10500</v>
      </c>
      <c r="Q16" s="825">
        <f t="shared" si="12"/>
        <v>3000</v>
      </c>
      <c r="R16" s="825">
        <v>3000</v>
      </c>
      <c r="S16" s="825"/>
      <c r="T16" s="825">
        <f t="shared" ref="T16:T23" si="14">R16</f>
        <v>3000</v>
      </c>
      <c r="U16" s="825"/>
      <c r="V16" s="825">
        <f t="shared" ref="V16:V23" si="15">SUM(W16:X16)</f>
        <v>0</v>
      </c>
      <c r="W16" s="825"/>
      <c r="X16" s="827"/>
      <c r="Y16" s="1002">
        <f t="shared" si="1"/>
        <v>0</v>
      </c>
      <c r="Z16" s="1002">
        <f t="shared" si="2"/>
        <v>0</v>
      </c>
      <c r="AA16" s="825">
        <f t="shared" si="13"/>
        <v>1000</v>
      </c>
      <c r="AB16" s="825">
        <v>1000</v>
      </c>
      <c r="AC16" s="827"/>
      <c r="AD16" s="801">
        <f t="shared" si="4"/>
        <v>0.33333333333333331</v>
      </c>
      <c r="AE16" s="801">
        <f t="shared" si="5"/>
        <v>0.33333333333333331</v>
      </c>
      <c r="AF16" s="828"/>
    </row>
    <row r="17" spans="1:33" s="621" customFormat="1" ht="41.25" customHeight="1">
      <c r="A17" s="699" t="s">
        <v>424</v>
      </c>
      <c r="B17" s="822" t="s">
        <v>1127</v>
      </c>
      <c r="C17" s="823">
        <v>7866790</v>
      </c>
      <c r="D17" s="824" t="s">
        <v>705</v>
      </c>
      <c r="E17" s="823" t="s">
        <v>561</v>
      </c>
      <c r="F17" s="814"/>
      <c r="G17" s="814" t="s">
        <v>1119</v>
      </c>
      <c r="H17" s="814" t="s">
        <v>1132</v>
      </c>
      <c r="I17" s="825">
        <v>6000</v>
      </c>
      <c r="J17" s="825">
        <f t="shared" si="10"/>
        <v>6000</v>
      </c>
      <c r="K17" s="826"/>
      <c r="L17" s="826"/>
      <c r="M17" s="826"/>
      <c r="N17" s="825">
        <v>3000</v>
      </c>
      <c r="O17" s="825"/>
      <c r="P17" s="825">
        <f t="shared" si="11"/>
        <v>3000</v>
      </c>
      <c r="Q17" s="825">
        <f t="shared" si="12"/>
        <v>1000</v>
      </c>
      <c r="R17" s="825">
        <v>1000</v>
      </c>
      <c r="S17" s="825"/>
      <c r="T17" s="825">
        <f>R17</f>
        <v>1000</v>
      </c>
      <c r="U17" s="825"/>
      <c r="V17" s="825">
        <f t="shared" si="15"/>
        <v>0</v>
      </c>
      <c r="W17" s="825"/>
      <c r="X17" s="827"/>
      <c r="Y17" s="1002">
        <f t="shared" si="1"/>
        <v>0</v>
      </c>
      <c r="Z17" s="1002">
        <f t="shared" si="2"/>
        <v>0</v>
      </c>
      <c r="AA17" s="825">
        <f t="shared" si="13"/>
        <v>1000</v>
      </c>
      <c r="AB17" s="825">
        <v>1000</v>
      </c>
      <c r="AC17" s="827"/>
      <c r="AD17" s="801">
        <f t="shared" si="4"/>
        <v>1</v>
      </c>
      <c r="AE17" s="801">
        <f t="shared" si="5"/>
        <v>1</v>
      </c>
      <c r="AF17" s="828"/>
    </row>
    <row r="18" spans="1:33" s="1101" customFormat="1" ht="26.25" customHeight="1">
      <c r="A18" s="1095">
        <v>2</v>
      </c>
      <c r="B18" s="1097" t="s">
        <v>491</v>
      </c>
      <c r="C18" s="1098"/>
      <c r="D18" s="1027"/>
      <c r="E18" s="1098"/>
      <c r="F18" s="877"/>
      <c r="G18" s="877"/>
      <c r="H18" s="877"/>
      <c r="I18" s="1014">
        <f>SUM(I19:I23)</f>
        <v>80000</v>
      </c>
      <c r="J18" s="1014">
        <f t="shared" ref="J18:Z18" si="16">SUM(J19:J23)</f>
        <v>80000</v>
      </c>
      <c r="K18" s="1014">
        <f t="shared" si="16"/>
        <v>0</v>
      </c>
      <c r="L18" s="1014">
        <f t="shared" si="16"/>
        <v>0</v>
      </c>
      <c r="M18" s="1014">
        <f t="shared" si="16"/>
        <v>0</v>
      </c>
      <c r="N18" s="1014">
        <f t="shared" si="16"/>
        <v>700</v>
      </c>
      <c r="O18" s="1014">
        <f t="shared" si="16"/>
        <v>0</v>
      </c>
      <c r="P18" s="1014">
        <f t="shared" si="16"/>
        <v>79300</v>
      </c>
      <c r="Q18" s="1014">
        <f t="shared" si="16"/>
        <v>13200</v>
      </c>
      <c r="R18" s="1014">
        <f t="shared" si="16"/>
        <v>13200</v>
      </c>
      <c r="S18" s="1014">
        <f t="shared" si="16"/>
        <v>0</v>
      </c>
      <c r="T18" s="1014">
        <f t="shared" si="16"/>
        <v>13200</v>
      </c>
      <c r="U18" s="1014">
        <f t="shared" si="16"/>
        <v>0</v>
      </c>
      <c r="V18" s="1014">
        <f t="shared" si="16"/>
        <v>3440.018</v>
      </c>
      <c r="W18" s="1014">
        <f t="shared" si="16"/>
        <v>865.79399999999998</v>
      </c>
      <c r="X18" s="1014">
        <f t="shared" si="16"/>
        <v>2574.2240000000002</v>
      </c>
      <c r="Y18" s="1014">
        <f t="shared" si="16"/>
        <v>1.6103804545454545</v>
      </c>
      <c r="Z18" s="1014">
        <f t="shared" si="16"/>
        <v>1.6103804545454545</v>
      </c>
      <c r="AA18" s="1014"/>
      <c r="AB18" s="1014"/>
      <c r="AC18" s="1099"/>
      <c r="AD18" s="805"/>
      <c r="AE18" s="805"/>
      <c r="AF18" s="1100"/>
    </row>
    <row r="19" spans="1:33" s="621" customFormat="1" ht="41.25" customHeight="1">
      <c r="A19" s="699" t="s">
        <v>205</v>
      </c>
      <c r="B19" s="822" t="s">
        <v>1128</v>
      </c>
      <c r="C19" s="823">
        <v>7866148</v>
      </c>
      <c r="D19" s="824" t="s">
        <v>500</v>
      </c>
      <c r="E19" s="823" t="s">
        <v>365</v>
      </c>
      <c r="F19" s="814"/>
      <c r="G19" s="814" t="s">
        <v>1558</v>
      </c>
      <c r="H19" s="814" t="s">
        <v>1559</v>
      </c>
      <c r="I19" s="825">
        <v>30000</v>
      </c>
      <c r="J19" s="825">
        <f t="shared" si="10"/>
        <v>30000</v>
      </c>
      <c r="K19" s="826"/>
      <c r="L19" s="826"/>
      <c r="M19" s="826"/>
      <c r="N19" s="825">
        <v>700</v>
      </c>
      <c r="O19" s="825"/>
      <c r="P19" s="825">
        <f t="shared" si="11"/>
        <v>29300</v>
      </c>
      <c r="Q19" s="825">
        <f t="shared" si="12"/>
        <v>4000</v>
      </c>
      <c r="R19" s="825">
        <v>4000</v>
      </c>
      <c r="S19" s="825"/>
      <c r="T19" s="825">
        <f t="shared" si="14"/>
        <v>4000</v>
      </c>
      <c r="U19" s="825"/>
      <c r="V19" s="825">
        <f t="shared" si="15"/>
        <v>0</v>
      </c>
      <c r="W19" s="825"/>
      <c r="X19" s="827"/>
      <c r="Y19" s="1002">
        <f t="shared" si="1"/>
        <v>0</v>
      </c>
      <c r="Z19" s="1002">
        <f t="shared" si="2"/>
        <v>0</v>
      </c>
      <c r="AA19" s="825">
        <f t="shared" si="13"/>
        <v>0</v>
      </c>
      <c r="AB19" s="825">
        <f t="shared" ref="AB19" si="17">W19</f>
        <v>0</v>
      </c>
      <c r="AC19" s="827"/>
      <c r="AD19" s="801">
        <f t="shared" si="4"/>
        <v>0</v>
      </c>
      <c r="AE19" s="801">
        <f t="shared" si="5"/>
        <v>0</v>
      </c>
      <c r="AF19" s="828"/>
    </row>
    <row r="20" spans="1:33" s="621" customFormat="1" ht="48.75" customHeight="1">
      <c r="A20" s="699" t="s">
        <v>207</v>
      </c>
      <c r="B20" s="1102" t="s">
        <v>1560</v>
      </c>
      <c r="C20" s="823">
        <v>7929833</v>
      </c>
      <c r="D20" s="824" t="s">
        <v>1461</v>
      </c>
      <c r="E20" s="823" t="s">
        <v>365</v>
      </c>
      <c r="F20" s="814"/>
      <c r="G20" s="1107" t="s">
        <v>1558</v>
      </c>
      <c r="H20" s="1108" t="s">
        <v>1563</v>
      </c>
      <c r="I20" s="825">
        <v>10000</v>
      </c>
      <c r="J20" s="825">
        <f t="shared" si="10"/>
        <v>10000</v>
      </c>
      <c r="K20" s="826"/>
      <c r="L20" s="826"/>
      <c r="M20" s="826"/>
      <c r="N20" s="825"/>
      <c r="O20" s="825"/>
      <c r="P20" s="825">
        <f t="shared" si="11"/>
        <v>10000</v>
      </c>
      <c r="Q20" s="825">
        <f t="shared" si="12"/>
        <v>2000</v>
      </c>
      <c r="R20" s="825">
        <v>2000</v>
      </c>
      <c r="S20" s="825"/>
      <c r="T20" s="825">
        <f t="shared" si="14"/>
        <v>2000</v>
      </c>
      <c r="U20" s="825"/>
      <c r="V20" s="825">
        <f t="shared" si="15"/>
        <v>1965.078</v>
      </c>
      <c r="W20" s="825">
        <v>365.19799999999998</v>
      </c>
      <c r="X20" s="827">
        <v>1599.88</v>
      </c>
      <c r="Y20" s="1002">
        <f t="shared" si="1"/>
        <v>0.98253899999999994</v>
      </c>
      <c r="Z20" s="1002">
        <f t="shared" si="2"/>
        <v>0.98253899999999994</v>
      </c>
      <c r="AA20" s="825"/>
      <c r="AB20" s="825"/>
      <c r="AC20" s="827"/>
      <c r="AD20" s="801"/>
      <c r="AE20" s="801"/>
      <c r="AF20" s="1040"/>
    </row>
    <row r="21" spans="1:33" s="621" customFormat="1" ht="42.75" customHeight="1">
      <c r="A21" s="699" t="s">
        <v>209</v>
      </c>
      <c r="B21" s="1102" t="s">
        <v>1564</v>
      </c>
      <c r="C21" s="1103">
        <v>7916881</v>
      </c>
      <c r="D21" s="1105" t="s">
        <v>1561</v>
      </c>
      <c r="E21" s="1106" t="s">
        <v>1562</v>
      </c>
      <c r="F21" s="1104"/>
      <c r="G21" s="1107" t="s">
        <v>1558</v>
      </c>
      <c r="H21" s="1108" t="s">
        <v>1565</v>
      </c>
      <c r="I21" s="1109">
        <v>20000</v>
      </c>
      <c r="J21" s="825">
        <f>I21</f>
        <v>20000</v>
      </c>
      <c r="K21" s="826"/>
      <c r="L21" s="826"/>
      <c r="M21" s="826"/>
      <c r="N21" s="825"/>
      <c r="O21" s="825"/>
      <c r="P21" s="825">
        <f t="shared" si="11"/>
        <v>20000</v>
      </c>
      <c r="Q21" s="825">
        <f t="shared" si="12"/>
        <v>3000</v>
      </c>
      <c r="R21" s="825">
        <v>3000</v>
      </c>
      <c r="S21" s="825"/>
      <c r="T21" s="825">
        <f t="shared" si="14"/>
        <v>3000</v>
      </c>
      <c r="U21" s="825"/>
      <c r="V21" s="825">
        <f t="shared" si="15"/>
        <v>351.33300000000003</v>
      </c>
      <c r="W21" s="825">
        <v>351.33300000000003</v>
      </c>
      <c r="X21" s="827"/>
      <c r="Y21" s="1002">
        <f t="shared" si="1"/>
        <v>0.11711100000000001</v>
      </c>
      <c r="Z21" s="1002">
        <f t="shared" si="2"/>
        <v>0.11711100000000001</v>
      </c>
      <c r="AA21" s="825"/>
      <c r="AB21" s="825"/>
      <c r="AC21" s="827"/>
      <c r="AD21" s="801"/>
      <c r="AE21" s="801"/>
      <c r="AF21" s="1040"/>
    </row>
    <row r="22" spans="1:33" s="621" customFormat="1" ht="46.5" customHeight="1">
      <c r="A22" s="699" t="s">
        <v>210</v>
      </c>
      <c r="B22" s="1102" t="s">
        <v>1566</v>
      </c>
      <c r="C22" s="1103">
        <v>7929466</v>
      </c>
      <c r="D22" s="1105" t="s">
        <v>518</v>
      </c>
      <c r="E22" s="1106" t="s">
        <v>1562</v>
      </c>
      <c r="F22" s="1104"/>
      <c r="G22" s="1107" t="s">
        <v>1558</v>
      </c>
      <c r="H22" s="1108" t="s">
        <v>1567</v>
      </c>
      <c r="I22" s="1109">
        <v>5000</v>
      </c>
      <c r="J22" s="825">
        <f t="shared" ref="J22:J23" si="18">I22</f>
        <v>5000</v>
      </c>
      <c r="K22" s="826"/>
      <c r="L22" s="826"/>
      <c r="M22" s="826"/>
      <c r="N22" s="825"/>
      <c r="O22" s="825"/>
      <c r="P22" s="825">
        <f t="shared" si="11"/>
        <v>5000</v>
      </c>
      <c r="Q22" s="825">
        <f t="shared" si="12"/>
        <v>2200</v>
      </c>
      <c r="R22" s="825">
        <v>2200</v>
      </c>
      <c r="S22" s="825"/>
      <c r="T22" s="825">
        <f t="shared" si="14"/>
        <v>2200</v>
      </c>
      <c r="U22" s="825"/>
      <c r="V22" s="825">
        <f t="shared" si="15"/>
        <v>1123.607</v>
      </c>
      <c r="W22" s="825">
        <v>149.26300000000001</v>
      </c>
      <c r="X22" s="827">
        <v>974.34400000000005</v>
      </c>
      <c r="Y22" s="1002">
        <f t="shared" si="1"/>
        <v>0.51073045454545452</v>
      </c>
      <c r="Z22" s="1002">
        <f t="shared" si="2"/>
        <v>0.51073045454545452</v>
      </c>
      <c r="AA22" s="825"/>
      <c r="AB22" s="825"/>
      <c r="AC22" s="827"/>
      <c r="AD22" s="801"/>
      <c r="AE22" s="801"/>
      <c r="AF22" s="1040"/>
    </row>
    <row r="23" spans="1:33" s="621" customFormat="1" ht="51" customHeight="1">
      <c r="A23" s="699" t="s">
        <v>212</v>
      </c>
      <c r="B23" s="1102" t="s">
        <v>1568</v>
      </c>
      <c r="C23" s="1103">
        <v>7929520</v>
      </c>
      <c r="D23" s="1105" t="s">
        <v>1561</v>
      </c>
      <c r="E23" s="1106" t="s">
        <v>1562</v>
      </c>
      <c r="F23" s="1104"/>
      <c r="G23" s="1107" t="s">
        <v>1558</v>
      </c>
      <c r="H23" s="1108" t="s">
        <v>1569</v>
      </c>
      <c r="I23" s="1109">
        <v>15000</v>
      </c>
      <c r="J23" s="825">
        <f t="shared" si="18"/>
        <v>15000</v>
      </c>
      <c r="K23" s="826"/>
      <c r="L23" s="826"/>
      <c r="M23" s="826"/>
      <c r="N23" s="825"/>
      <c r="O23" s="825"/>
      <c r="P23" s="825">
        <f t="shared" si="11"/>
        <v>15000</v>
      </c>
      <c r="Q23" s="825">
        <f t="shared" si="12"/>
        <v>2000</v>
      </c>
      <c r="R23" s="825">
        <v>2000</v>
      </c>
      <c r="S23" s="825"/>
      <c r="T23" s="825">
        <f t="shared" si="14"/>
        <v>2000</v>
      </c>
      <c r="U23" s="825"/>
      <c r="V23" s="825">
        <f t="shared" si="15"/>
        <v>0</v>
      </c>
      <c r="W23" s="825"/>
      <c r="X23" s="827"/>
      <c r="Y23" s="1002">
        <f t="shared" si="1"/>
        <v>0</v>
      </c>
      <c r="Z23" s="1002">
        <f t="shared" si="2"/>
        <v>0</v>
      </c>
      <c r="AA23" s="825"/>
      <c r="AB23" s="825"/>
      <c r="AC23" s="827"/>
      <c r="AD23" s="801"/>
      <c r="AE23" s="801"/>
      <c r="AF23" s="1040"/>
    </row>
    <row r="24" spans="1:33" s="621" customFormat="1" ht="24.75" customHeight="1">
      <c r="A24" s="699">
        <v>3</v>
      </c>
      <c r="B24" s="1110" t="s">
        <v>1570</v>
      </c>
      <c r="C24" s="1111"/>
      <c r="D24" s="1112"/>
      <c r="E24" s="1113"/>
      <c r="F24" s="1114"/>
      <c r="G24" s="1115"/>
      <c r="H24" s="1116"/>
      <c r="I24" s="1117">
        <f>I25</f>
        <v>78035</v>
      </c>
      <c r="J24" s="1117">
        <f t="shared" ref="J24:Z24" si="19">J25</f>
        <v>78035</v>
      </c>
      <c r="K24" s="1117">
        <f t="shared" si="19"/>
        <v>0</v>
      </c>
      <c r="L24" s="1117">
        <f t="shared" si="19"/>
        <v>0</v>
      </c>
      <c r="M24" s="1117">
        <f t="shared" si="19"/>
        <v>0</v>
      </c>
      <c r="N24" s="1117">
        <f t="shared" si="19"/>
        <v>70500</v>
      </c>
      <c r="O24" s="1117">
        <f t="shared" si="19"/>
        <v>0</v>
      </c>
      <c r="P24" s="1117">
        <f t="shared" si="19"/>
        <v>146</v>
      </c>
      <c r="Q24" s="1117">
        <f t="shared" si="19"/>
        <v>146</v>
      </c>
      <c r="R24" s="1117">
        <f t="shared" si="19"/>
        <v>146</v>
      </c>
      <c r="S24" s="1117">
        <f t="shared" si="19"/>
        <v>0</v>
      </c>
      <c r="T24" s="1117">
        <f t="shared" si="19"/>
        <v>146</v>
      </c>
      <c r="U24" s="1117">
        <f t="shared" si="19"/>
        <v>0</v>
      </c>
      <c r="V24" s="1117">
        <f t="shared" si="19"/>
        <v>0</v>
      </c>
      <c r="W24" s="1117">
        <f t="shared" si="19"/>
        <v>0</v>
      </c>
      <c r="X24" s="1117">
        <f t="shared" si="19"/>
        <v>0</v>
      </c>
      <c r="Y24" s="1117">
        <f t="shared" si="19"/>
        <v>0</v>
      </c>
      <c r="Z24" s="1117">
        <f t="shared" si="19"/>
        <v>0</v>
      </c>
      <c r="AA24" s="825"/>
      <c r="AB24" s="825"/>
      <c r="AC24" s="827"/>
      <c r="AD24" s="801"/>
      <c r="AE24" s="801"/>
      <c r="AF24" s="1040"/>
    </row>
    <row r="25" spans="1:33" s="621" customFormat="1" ht="59.5" customHeight="1">
      <c r="A25" s="699" t="s">
        <v>725</v>
      </c>
      <c r="B25" s="1102" t="s">
        <v>1571</v>
      </c>
      <c r="C25" s="1103">
        <v>7385219</v>
      </c>
      <c r="D25" s="1105" t="s">
        <v>1561</v>
      </c>
      <c r="E25" s="1105" t="s">
        <v>1572</v>
      </c>
      <c r="F25" s="1104"/>
      <c r="G25" s="1107" t="s">
        <v>1573</v>
      </c>
      <c r="H25" s="1108" t="s">
        <v>1574</v>
      </c>
      <c r="I25" s="1109">
        <v>78035</v>
      </c>
      <c r="J25" s="1109">
        <f>I25</f>
        <v>78035</v>
      </c>
      <c r="K25" s="826"/>
      <c r="L25" s="826"/>
      <c r="M25" s="826"/>
      <c r="N25" s="825">
        <v>70500</v>
      </c>
      <c r="O25" s="825"/>
      <c r="P25" s="825">
        <v>146</v>
      </c>
      <c r="Q25" s="825">
        <f>R25+S25</f>
        <v>146</v>
      </c>
      <c r="R25" s="825">
        <v>146</v>
      </c>
      <c r="S25" s="825"/>
      <c r="T25" s="825">
        <f>Q25</f>
        <v>146</v>
      </c>
      <c r="U25" s="825"/>
      <c r="V25" s="825">
        <f>W25+X25</f>
        <v>0</v>
      </c>
      <c r="W25" s="825"/>
      <c r="X25" s="827"/>
      <c r="Y25" s="1002">
        <f>V25/Q25</f>
        <v>0</v>
      </c>
      <c r="Z25" s="1002">
        <f>V25/T25</f>
        <v>0</v>
      </c>
      <c r="AA25" s="825"/>
      <c r="AB25" s="825"/>
      <c r="AC25" s="827"/>
      <c r="AD25" s="801"/>
      <c r="AE25" s="801"/>
      <c r="AF25" s="1040" t="s">
        <v>1736</v>
      </c>
    </row>
    <row r="26" spans="1:33" s="618" customFormat="1" ht="21.75" customHeight="1">
      <c r="A26" s="1095" t="s">
        <v>55</v>
      </c>
      <c r="B26" s="804" t="s">
        <v>497</v>
      </c>
      <c r="C26" s="1095"/>
      <c r="D26" s="1095"/>
      <c r="E26" s="1095"/>
      <c r="F26" s="816"/>
      <c r="G26" s="1095"/>
      <c r="H26" s="802"/>
      <c r="I26" s="803">
        <f>I27</f>
        <v>160000</v>
      </c>
      <c r="J26" s="803">
        <f t="shared" ref="J26:X26" si="20">J27</f>
        <v>160000</v>
      </c>
      <c r="K26" s="803" t="e">
        <f t="shared" si="20"/>
        <v>#REF!</v>
      </c>
      <c r="L26" s="803" t="e">
        <f t="shared" si="20"/>
        <v>#REF!</v>
      </c>
      <c r="M26" s="803" t="e">
        <f t="shared" si="20"/>
        <v>#REF!</v>
      </c>
      <c r="N26" s="803">
        <f t="shared" si="20"/>
        <v>0</v>
      </c>
      <c r="O26" s="803" t="e">
        <f t="shared" si="20"/>
        <v>#REF!</v>
      </c>
      <c r="P26" s="803">
        <f t="shared" si="20"/>
        <v>160000</v>
      </c>
      <c r="Q26" s="803">
        <f t="shared" si="20"/>
        <v>30000</v>
      </c>
      <c r="R26" s="803">
        <f t="shared" si="20"/>
        <v>30000</v>
      </c>
      <c r="S26" s="803">
        <f t="shared" si="20"/>
        <v>0</v>
      </c>
      <c r="T26" s="803">
        <f t="shared" si="20"/>
        <v>30000</v>
      </c>
      <c r="U26" s="803" t="e">
        <f t="shared" si="20"/>
        <v>#REF!</v>
      </c>
      <c r="V26" s="803">
        <f t="shared" si="20"/>
        <v>1676.895</v>
      </c>
      <c r="W26" s="803">
        <f t="shared" si="20"/>
        <v>1676.895</v>
      </c>
      <c r="X26" s="803">
        <f t="shared" si="20"/>
        <v>0</v>
      </c>
      <c r="Y26" s="994">
        <f t="shared" si="1"/>
        <v>5.5896500000000002E-2</v>
      </c>
      <c r="Z26" s="994">
        <f t="shared" si="2"/>
        <v>5.5896500000000002E-2</v>
      </c>
      <c r="AA26" s="803">
        <f>AA27</f>
        <v>5000</v>
      </c>
      <c r="AB26" s="803">
        <f>AB27</f>
        <v>5000</v>
      </c>
      <c r="AC26" s="803">
        <f>AC27</f>
        <v>0</v>
      </c>
      <c r="AD26" s="805">
        <f t="shared" si="4"/>
        <v>0.16666666666666666</v>
      </c>
      <c r="AE26" s="805">
        <f t="shared" si="5"/>
        <v>0.16666666666666666</v>
      </c>
      <c r="AF26" s="1000"/>
    </row>
    <row r="27" spans="1:33" s="618" customFormat="1" ht="24.75" customHeight="1">
      <c r="A27" s="1095">
        <v>1</v>
      </c>
      <c r="B27" s="1000" t="s">
        <v>491</v>
      </c>
      <c r="C27" s="1095"/>
      <c r="D27" s="1095"/>
      <c r="E27" s="1095"/>
      <c r="F27" s="816"/>
      <c r="G27" s="1095"/>
      <c r="H27" s="802"/>
      <c r="I27" s="803">
        <f>SUM(I28:I29)</f>
        <v>160000</v>
      </c>
      <c r="J27" s="803">
        <f t="shared" ref="J27:W27" si="21">SUM(J28:J29)</f>
        <v>160000</v>
      </c>
      <c r="K27" s="803" t="e">
        <f t="shared" si="21"/>
        <v>#REF!</v>
      </c>
      <c r="L27" s="803" t="e">
        <f t="shared" si="21"/>
        <v>#REF!</v>
      </c>
      <c r="M27" s="803" t="e">
        <f t="shared" si="21"/>
        <v>#REF!</v>
      </c>
      <c r="N27" s="803">
        <f t="shared" si="21"/>
        <v>0</v>
      </c>
      <c r="O27" s="803" t="e">
        <f t="shared" si="21"/>
        <v>#REF!</v>
      </c>
      <c r="P27" s="803">
        <f t="shared" si="21"/>
        <v>160000</v>
      </c>
      <c r="Q27" s="803">
        <f t="shared" si="21"/>
        <v>30000</v>
      </c>
      <c r="R27" s="803">
        <f t="shared" si="21"/>
        <v>30000</v>
      </c>
      <c r="S27" s="803">
        <f t="shared" si="21"/>
        <v>0</v>
      </c>
      <c r="T27" s="803">
        <f t="shared" si="21"/>
        <v>30000</v>
      </c>
      <c r="U27" s="803" t="e">
        <f t="shared" si="21"/>
        <v>#REF!</v>
      </c>
      <c r="V27" s="803">
        <f t="shared" si="21"/>
        <v>1676.895</v>
      </c>
      <c r="W27" s="803">
        <f t="shared" si="21"/>
        <v>1676.895</v>
      </c>
      <c r="X27" s="803">
        <f t="shared" ref="X27" si="22">SUM(X28:X28)</f>
        <v>0</v>
      </c>
      <c r="Y27" s="994">
        <f t="shared" si="1"/>
        <v>5.5896500000000002E-2</v>
      </c>
      <c r="Z27" s="994">
        <f t="shared" si="2"/>
        <v>5.5896500000000002E-2</v>
      </c>
      <c r="AA27" s="803">
        <f>SUM(AA28:AA28)</f>
        <v>5000</v>
      </c>
      <c r="AB27" s="803">
        <f>SUM(AB28:AB28)</f>
        <v>5000</v>
      </c>
      <c r="AC27" s="803">
        <f>SUM(AC28:AC28)</f>
        <v>0</v>
      </c>
      <c r="AD27" s="805">
        <f t="shared" si="4"/>
        <v>0.16666666666666666</v>
      </c>
      <c r="AE27" s="805">
        <f t="shared" si="5"/>
        <v>0.16666666666666666</v>
      </c>
      <c r="AF27" s="1000"/>
    </row>
    <row r="28" spans="1:33" s="616" customFormat="1" ht="48.75" customHeight="1">
      <c r="A28" s="897" t="s">
        <v>420</v>
      </c>
      <c r="B28" s="1102" t="s">
        <v>1575</v>
      </c>
      <c r="C28" s="1118">
        <v>7929467</v>
      </c>
      <c r="D28" s="1105" t="s">
        <v>1561</v>
      </c>
      <c r="E28" s="1106" t="s">
        <v>1562</v>
      </c>
      <c r="F28" s="1104"/>
      <c r="G28" s="1107" t="s">
        <v>1576</v>
      </c>
      <c r="H28" s="1119" t="s">
        <v>1577</v>
      </c>
      <c r="I28" s="1120">
        <v>80000</v>
      </c>
      <c r="J28" s="1120">
        <v>80000</v>
      </c>
      <c r="K28" s="898"/>
      <c r="L28" s="898"/>
      <c r="M28" s="898"/>
      <c r="N28" s="800"/>
      <c r="O28" s="800">
        <f>N28</f>
        <v>0</v>
      </c>
      <c r="P28" s="800">
        <f>I28-N28</f>
        <v>80000</v>
      </c>
      <c r="Q28" s="800">
        <f>SUM(R28:S28)</f>
        <v>15000</v>
      </c>
      <c r="R28" s="800">
        <v>15000</v>
      </c>
      <c r="S28" s="800"/>
      <c r="T28" s="800">
        <f>Q28</f>
        <v>15000</v>
      </c>
      <c r="U28" s="800"/>
      <c r="V28" s="800">
        <f>SUM(W28:X28)</f>
        <v>0</v>
      </c>
      <c r="W28" s="800"/>
      <c r="X28" s="800"/>
      <c r="Y28" s="999">
        <f t="shared" si="1"/>
        <v>0</v>
      </c>
      <c r="Z28" s="999">
        <f t="shared" si="2"/>
        <v>0</v>
      </c>
      <c r="AA28" s="800">
        <f>SUM(AB28:AC28)</f>
        <v>5000</v>
      </c>
      <c r="AB28" s="800">
        <v>5000</v>
      </c>
      <c r="AC28" s="800"/>
      <c r="AD28" s="801">
        <f t="shared" si="4"/>
        <v>0.33333333333333331</v>
      </c>
      <c r="AE28" s="801">
        <f t="shared" si="5"/>
        <v>0.33333333333333331</v>
      </c>
      <c r="AF28" s="874"/>
    </row>
    <row r="29" spans="1:33" s="902" customFormat="1" ht="49.5" customHeight="1">
      <c r="A29" s="899">
        <v>2</v>
      </c>
      <c r="B29" s="1102" t="s">
        <v>1578</v>
      </c>
      <c r="C29" s="1118">
        <v>7929462</v>
      </c>
      <c r="D29" s="1105" t="s">
        <v>1561</v>
      </c>
      <c r="E29" s="1106" t="s">
        <v>1562</v>
      </c>
      <c r="F29" s="1104"/>
      <c r="G29" s="1107" t="s">
        <v>1576</v>
      </c>
      <c r="H29" s="1119" t="s">
        <v>1579</v>
      </c>
      <c r="I29" s="1120">
        <v>80000</v>
      </c>
      <c r="J29" s="1120">
        <v>80000</v>
      </c>
      <c r="K29" s="900" t="e">
        <f>#REF!</f>
        <v>#REF!</v>
      </c>
      <c r="L29" s="900" t="e">
        <f>#REF!</f>
        <v>#REF!</v>
      </c>
      <c r="M29" s="900" t="e">
        <f>#REF!</f>
        <v>#REF!</v>
      </c>
      <c r="N29" s="900"/>
      <c r="O29" s="900" t="e">
        <f>#REF!</f>
        <v>#REF!</v>
      </c>
      <c r="P29" s="800">
        <f>I29-N29</f>
        <v>80000</v>
      </c>
      <c r="Q29" s="800">
        <f>SUM(R29:S29)</f>
        <v>15000</v>
      </c>
      <c r="R29" s="800">
        <v>15000</v>
      </c>
      <c r="S29" s="800"/>
      <c r="T29" s="800">
        <f>Q29</f>
        <v>15000</v>
      </c>
      <c r="U29" s="800" t="e">
        <f>#REF!</f>
        <v>#REF!</v>
      </c>
      <c r="V29" s="800">
        <f>SUM(W29:X29)</f>
        <v>1676.895</v>
      </c>
      <c r="W29" s="800">
        <v>1676.895</v>
      </c>
      <c r="X29" s="800"/>
      <c r="Y29" s="999">
        <f t="shared" si="1"/>
        <v>0.111793</v>
      </c>
      <c r="Z29" s="999">
        <f t="shared" si="2"/>
        <v>0.111793</v>
      </c>
      <c r="AA29" s="800" t="e">
        <f>#REF!</f>
        <v>#REF!</v>
      </c>
      <c r="AB29" s="800" t="e">
        <f>#REF!</f>
        <v>#REF!</v>
      </c>
      <c r="AC29" s="800" t="e">
        <f>#REF!</f>
        <v>#REF!</v>
      </c>
      <c r="AD29" s="801" t="e">
        <f t="shared" si="4"/>
        <v>#REF!</v>
      </c>
      <c r="AE29" s="801" t="e">
        <f t="shared" si="5"/>
        <v>#REF!</v>
      </c>
      <c r="AF29" s="800"/>
      <c r="AG29" s="616"/>
    </row>
    <row r="30" spans="1:33" s="631" customFormat="1" ht="27" customHeight="1">
      <c r="A30" s="1003" t="s">
        <v>89</v>
      </c>
      <c r="B30" s="1127" t="s">
        <v>520</v>
      </c>
      <c r="C30" s="1128"/>
      <c r="D30" s="1129"/>
      <c r="E30" s="1003"/>
      <c r="F30" s="1004"/>
      <c r="G30" s="1003"/>
      <c r="H30" s="1005"/>
      <c r="I30" s="1006">
        <f>I31+I51</f>
        <v>130005.874</v>
      </c>
      <c r="J30" s="1006">
        <f t="shared" ref="J30:X30" si="23">J31+J51</f>
        <v>94700.316999999995</v>
      </c>
      <c r="K30" s="1006" t="e">
        <f t="shared" si="23"/>
        <v>#REF!</v>
      </c>
      <c r="L30" s="1006" t="e">
        <f t="shared" si="23"/>
        <v>#REF!</v>
      </c>
      <c r="M30" s="1006" t="e">
        <f t="shared" si="23"/>
        <v>#REF!</v>
      </c>
      <c r="N30" s="1006">
        <f t="shared" si="23"/>
        <v>31707.701000000001</v>
      </c>
      <c r="O30" s="1006" t="e">
        <f t="shared" si="23"/>
        <v>#REF!</v>
      </c>
      <c r="P30" s="1006">
        <f t="shared" si="23"/>
        <v>35161.088000000003</v>
      </c>
      <c r="Q30" s="1006">
        <f t="shared" si="23"/>
        <v>43838</v>
      </c>
      <c r="R30" s="1006">
        <f t="shared" si="23"/>
        <v>43838</v>
      </c>
      <c r="S30" s="1006">
        <f t="shared" si="23"/>
        <v>0</v>
      </c>
      <c r="T30" s="1006">
        <f t="shared" si="23"/>
        <v>29061.381999999998</v>
      </c>
      <c r="U30" s="1006" t="e">
        <f t="shared" si="23"/>
        <v>#REF!</v>
      </c>
      <c r="V30" s="1006">
        <f t="shared" si="23"/>
        <v>8437.1170000000002</v>
      </c>
      <c r="W30" s="1006">
        <f t="shared" si="23"/>
        <v>7487.1170000000002</v>
      </c>
      <c r="X30" s="1006">
        <f t="shared" si="23"/>
        <v>950</v>
      </c>
      <c r="Y30" s="994">
        <f t="shared" si="1"/>
        <v>0.1924612664811351</v>
      </c>
      <c r="Z30" s="994">
        <f t="shared" si="2"/>
        <v>0.29032057043949255</v>
      </c>
      <c r="AA30" s="1006" t="e">
        <f>AA31+AA46+AA68</f>
        <v>#REF!</v>
      </c>
      <c r="AB30" s="1006" t="e">
        <f>AB31+AB46+AB68</f>
        <v>#REF!</v>
      </c>
      <c r="AC30" s="1006" t="e">
        <f>AC31+AC46+AC68</f>
        <v>#REF!</v>
      </c>
      <c r="AD30" s="805" t="e">
        <f t="shared" si="4"/>
        <v>#REF!</v>
      </c>
      <c r="AE30" s="805" t="e">
        <f t="shared" si="5"/>
        <v>#REF!</v>
      </c>
      <c r="AF30" s="1007"/>
      <c r="AG30" s="813"/>
    </row>
    <row r="31" spans="1:33" s="616" customFormat="1" ht="27" customHeight="1">
      <c r="A31" s="876" t="s">
        <v>1143</v>
      </c>
      <c r="B31" s="1132" t="s">
        <v>1580</v>
      </c>
      <c r="C31" s="1008"/>
      <c r="D31" s="804"/>
      <c r="E31" s="802"/>
      <c r="F31" s="1008"/>
      <c r="G31" s="876"/>
      <c r="H31" s="802"/>
      <c r="I31" s="898">
        <f>I32+I51</f>
        <v>72335.769</v>
      </c>
      <c r="J31" s="898">
        <f t="shared" ref="J31:X31" si="24">J32+J39</f>
        <v>37030.212</v>
      </c>
      <c r="K31" s="898" t="e">
        <f t="shared" si="24"/>
        <v>#REF!</v>
      </c>
      <c r="L31" s="898" t="e">
        <f t="shared" si="24"/>
        <v>#REF!</v>
      </c>
      <c r="M31" s="898" t="e">
        <f t="shared" si="24"/>
        <v>#REF!</v>
      </c>
      <c r="N31" s="898">
        <f t="shared" si="24"/>
        <v>13100.361000000001</v>
      </c>
      <c r="O31" s="898" t="e">
        <f t="shared" si="24"/>
        <v>#REF!</v>
      </c>
      <c r="P31" s="898">
        <f t="shared" si="24"/>
        <v>23531.906999999999</v>
      </c>
      <c r="Q31" s="898">
        <f t="shared" si="24"/>
        <v>14418</v>
      </c>
      <c r="R31" s="898">
        <f t="shared" si="24"/>
        <v>14418</v>
      </c>
      <c r="S31" s="898">
        <f t="shared" si="24"/>
        <v>0</v>
      </c>
      <c r="T31" s="898">
        <f t="shared" si="24"/>
        <v>14418</v>
      </c>
      <c r="U31" s="898" t="e">
        <f t="shared" si="24"/>
        <v>#REF!</v>
      </c>
      <c r="V31" s="898">
        <f t="shared" si="24"/>
        <v>6686.1990000000005</v>
      </c>
      <c r="W31" s="898">
        <f t="shared" si="24"/>
        <v>5736.1990000000005</v>
      </c>
      <c r="X31" s="898">
        <f t="shared" si="24"/>
        <v>950</v>
      </c>
      <c r="Y31" s="994">
        <f t="shared" si="1"/>
        <v>0.46373970037453188</v>
      </c>
      <c r="Z31" s="994">
        <f t="shared" si="2"/>
        <v>0.46373970037453188</v>
      </c>
      <c r="AA31" s="898">
        <f t="shared" ref="AA31:AC31" si="25">AA32</f>
        <v>8765</v>
      </c>
      <c r="AB31" s="898">
        <f t="shared" si="25"/>
        <v>8765</v>
      </c>
      <c r="AC31" s="898">
        <f t="shared" si="25"/>
        <v>0</v>
      </c>
      <c r="AD31" s="805">
        <f t="shared" si="4"/>
        <v>0.60792065473713419</v>
      </c>
      <c r="AE31" s="805">
        <f t="shared" si="5"/>
        <v>0.60792065473713419</v>
      </c>
      <c r="AF31" s="707"/>
      <c r="AG31" s="860"/>
    </row>
    <row r="32" spans="1:33" s="616" customFormat="1" ht="27.75" customHeight="1">
      <c r="A32" s="1095" t="s">
        <v>39</v>
      </c>
      <c r="B32" s="1133" t="s">
        <v>523</v>
      </c>
      <c r="C32" s="1130"/>
      <c r="D32" s="1131"/>
      <c r="E32" s="802"/>
      <c r="F32" s="1008"/>
      <c r="G32" s="876"/>
      <c r="H32" s="802"/>
      <c r="I32" s="898">
        <f>I33+I35+I37</f>
        <v>14665.664000000001</v>
      </c>
      <c r="J32" s="898">
        <f t="shared" ref="J32:X32" si="26">J33+J35+J37</f>
        <v>14665.664000000001</v>
      </c>
      <c r="K32" s="898">
        <f t="shared" si="26"/>
        <v>0</v>
      </c>
      <c r="L32" s="898">
        <f t="shared" si="26"/>
        <v>0</v>
      </c>
      <c r="M32" s="898">
        <f t="shared" si="26"/>
        <v>0</v>
      </c>
      <c r="N32" s="898">
        <f t="shared" si="26"/>
        <v>13100.361000000001</v>
      </c>
      <c r="O32" s="898">
        <f t="shared" si="26"/>
        <v>0</v>
      </c>
      <c r="P32" s="898">
        <f t="shared" si="26"/>
        <v>1657.7649999999999</v>
      </c>
      <c r="Q32" s="898">
        <f t="shared" si="26"/>
        <v>1374</v>
      </c>
      <c r="R32" s="898">
        <f t="shared" si="26"/>
        <v>1374</v>
      </c>
      <c r="S32" s="898">
        <f t="shared" si="26"/>
        <v>0</v>
      </c>
      <c r="T32" s="898">
        <f t="shared" si="26"/>
        <v>1374</v>
      </c>
      <c r="U32" s="898">
        <f t="shared" si="26"/>
        <v>0</v>
      </c>
      <c r="V32" s="898">
        <f t="shared" si="26"/>
        <v>1177.8600000000001</v>
      </c>
      <c r="W32" s="898">
        <f t="shared" si="26"/>
        <v>1177.8600000000001</v>
      </c>
      <c r="X32" s="898">
        <f t="shared" si="26"/>
        <v>0</v>
      </c>
      <c r="Y32" s="994">
        <f t="shared" si="1"/>
        <v>0.85724890829694333</v>
      </c>
      <c r="Z32" s="994">
        <f t="shared" si="2"/>
        <v>0.85724890829694333</v>
      </c>
      <c r="AA32" s="898">
        <f t="shared" ref="AA32:AC32" si="27">AA33+AA40+AA42</f>
        <v>8765</v>
      </c>
      <c r="AB32" s="898">
        <f t="shared" si="27"/>
        <v>8765</v>
      </c>
      <c r="AC32" s="898">
        <f t="shared" si="27"/>
        <v>0</v>
      </c>
      <c r="AD32" s="805">
        <f t="shared" si="4"/>
        <v>6.3791848617176132</v>
      </c>
      <c r="AE32" s="805">
        <f t="shared" si="5"/>
        <v>6.3791848617176132</v>
      </c>
      <c r="AF32" s="707"/>
    </row>
    <row r="33" spans="1:33" s="618" customFormat="1" ht="14">
      <c r="A33" s="876">
        <v>1</v>
      </c>
      <c r="B33" s="1134" t="s">
        <v>802</v>
      </c>
      <c r="C33" s="802"/>
      <c r="D33" s="802"/>
      <c r="E33" s="802"/>
      <c r="F33" s="1095"/>
      <c r="G33" s="876"/>
      <c r="H33" s="886"/>
      <c r="I33" s="898">
        <f>I34</f>
        <v>3999.6640000000002</v>
      </c>
      <c r="J33" s="898">
        <f t="shared" ref="J33:X33" si="28">J34</f>
        <v>3999.6640000000002</v>
      </c>
      <c r="K33" s="898">
        <f t="shared" si="28"/>
        <v>0</v>
      </c>
      <c r="L33" s="898">
        <f t="shared" si="28"/>
        <v>0</v>
      </c>
      <c r="M33" s="898">
        <f t="shared" si="28"/>
        <v>0</v>
      </c>
      <c r="N33" s="898">
        <f t="shared" si="28"/>
        <v>3691.3609999999999</v>
      </c>
      <c r="O33" s="898">
        <f t="shared" si="28"/>
        <v>0</v>
      </c>
      <c r="P33" s="898">
        <f t="shared" si="28"/>
        <v>255</v>
      </c>
      <c r="Q33" s="898">
        <f t="shared" si="28"/>
        <v>255</v>
      </c>
      <c r="R33" s="898">
        <f t="shared" si="28"/>
        <v>255</v>
      </c>
      <c r="S33" s="898">
        <f t="shared" si="28"/>
        <v>0</v>
      </c>
      <c r="T33" s="898">
        <f t="shared" si="28"/>
        <v>255</v>
      </c>
      <c r="U33" s="898">
        <f t="shared" si="28"/>
        <v>0</v>
      </c>
      <c r="V33" s="898">
        <f t="shared" si="28"/>
        <v>196.267</v>
      </c>
      <c r="W33" s="898">
        <f t="shared" si="28"/>
        <v>196.267</v>
      </c>
      <c r="X33" s="898">
        <f t="shared" si="28"/>
        <v>0</v>
      </c>
      <c r="Y33" s="994">
        <f t="shared" si="1"/>
        <v>0.7696745098039216</v>
      </c>
      <c r="Z33" s="994">
        <f t="shared" si="2"/>
        <v>0.7696745098039216</v>
      </c>
      <c r="AA33" s="898">
        <f t="shared" ref="AA33:AC33" si="29">SUM(AA34:AA39)</f>
        <v>3305</v>
      </c>
      <c r="AB33" s="898">
        <f t="shared" si="29"/>
        <v>3305</v>
      </c>
      <c r="AC33" s="898">
        <f t="shared" si="29"/>
        <v>0</v>
      </c>
      <c r="AD33" s="805">
        <f t="shared" si="4"/>
        <v>12.96078431372549</v>
      </c>
      <c r="AE33" s="805">
        <f t="shared" si="5"/>
        <v>12.96078431372549</v>
      </c>
      <c r="AF33" s="1000"/>
    </row>
    <row r="34" spans="1:33" s="616" customFormat="1" ht="42">
      <c r="A34" s="1009" t="s">
        <v>420</v>
      </c>
      <c r="B34" s="1135" t="s">
        <v>832</v>
      </c>
      <c r="C34" s="1145">
        <v>7870085</v>
      </c>
      <c r="D34" s="1018" t="s">
        <v>518</v>
      </c>
      <c r="E34" s="1156" t="s">
        <v>833</v>
      </c>
      <c r="F34" s="1018" t="s">
        <v>834</v>
      </c>
      <c r="G34" s="1153">
        <v>2021</v>
      </c>
      <c r="H34" s="1153" t="s">
        <v>1104</v>
      </c>
      <c r="I34" s="1171">
        <v>3999.6640000000002</v>
      </c>
      <c r="J34" s="1172">
        <v>3999.6640000000002</v>
      </c>
      <c r="K34" s="706"/>
      <c r="L34" s="706"/>
      <c r="M34" s="706"/>
      <c r="N34" s="1181">
        <v>3691.3609999999999</v>
      </c>
      <c r="O34" s="706"/>
      <c r="P34" s="1181">
        <v>255</v>
      </c>
      <c r="Q34" s="706">
        <f>R34</f>
        <v>255</v>
      </c>
      <c r="R34" s="1181">
        <v>255</v>
      </c>
      <c r="S34" s="706"/>
      <c r="T34" s="706">
        <f>Q34</f>
        <v>255</v>
      </c>
      <c r="U34" s="706"/>
      <c r="V34" s="800">
        <f t="shared" ref="V34:V38" si="30">SUM(W34:X34)</f>
        <v>196.267</v>
      </c>
      <c r="W34" s="706">
        <v>196.267</v>
      </c>
      <c r="X34" s="706"/>
      <c r="Y34" s="999">
        <f t="shared" si="1"/>
        <v>0.7696745098039216</v>
      </c>
      <c r="Z34" s="999">
        <f t="shared" si="2"/>
        <v>0.7696745098039216</v>
      </c>
      <c r="AA34" s="800">
        <f t="shared" ref="AA34:AA38" si="31">SUM(AB34:AC34)</f>
        <v>255</v>
      </c>
      <c r="AB34" s="706">
        <f>Q34</f>
        <v>255</v>
      </c>
      <c r="AC34" s="706"/>
      <c r="AD34" s="805">
        <f t="shared" si="4"/>
        <v>1</v>
      </c>
      <c r="AE34" s="801">
        <f t="shared" si="5"/>
        <v>1</v>
      </c>
      <c r="AF34" s="874"/>
    </row>
    <row r="35" spans="1:33" s="902" customFormat="1" ht="14">
      <c r="A35" s="1189">
        <v>2</v>
      </c>
      <c r="B35" s="1136" t="s">
        <v>1581</v>
      </c>
      <c r="C35" s="1146"/>
      <c r="D35" s="1157"/>
      <c r="E35" s="1158"/>
      <c r="F35" s="1157"/>
      <c r="G35" s="1157"/>
      <c r="H35" s="1157"/>
      <c r="I35" s="1173">
        <f>I36</f>
        <v>1364</v>
      </c>
      <c r="J35" s="1173">
        <f t="shared" ref="J35:X35" si="32">J36</f>
        <v>1364</v>
      </c>
      <c r="K35" s="1173">
        <f t="shared" si="32"/>
        <v>0</v>
      </c>
      <c r="L35" s="1173">
        <f t="shared" si="32"/>
        <v>0</v>
      </c>
      <c r="M35" s="1173">
        <f t="shared" si="32"/>
        <v>0</v>
      </c>
      <c r="N35" s="1173">
        <f t="shared" si="32"/>
        <v>595</v>
      </c>
      <c r="O35" s="1173">
        <f t="shared" si="32"/>
        <v>0</v>
      </c>
      <c r="P35" s="1173">
        <f t="shared" si="32"/>
        <v>769</v>
      </c>
      <c r="Q35" s="1173">
        <f t="shared" si="32"/>
        <v>769</v>
      </c>
      <c r="R35" s="1173">
        <f t="shared" si="32"/>
        <v>769</v>
      </c>
      <c r="S35" s="1173">
        <f t="shared" si="32"/>
        <v>0</v>
      </c>
      <c r="T35" s="1173">
        <f t="shared" si="32"/>
        <v>769</v>
      </c>
      <c r="U35" s="1173">
        <f t="shared" si="32"/>
        <v>0</v>
      </c>
      <c r="V35" s="1173">
        <f t="shared" si="32"/>
        <v>638.61500000000001</v>
      </c>
      <c r="W35" s="1173">
        <f t="shared" si="32"/>
        <v>638.61500000000001</v>
      </c>
      <c r="X35" s="1173">
        <f t="shared" si="32"/>
        <v>0</v>
      </c>
      <c r="Y35" s="1122">
        <f t="shared" si="1"/>
        <v>0.8304486345903771</v>
      </c>
      <c r="Z35" s="1122">
        <f t="shared" si="2"/>
        <v>0.8304486345903771</v>
      </c>
      <c r="AA35" s="1205">
        <f t="shared" si="31"/>
        <v>1500</v>
      </c>
      <c r="AB35" s="1204">
        <v>1500</v>
      </c>
      <c r="AC35" s="1204"/>
      <c r="AD35" s="1123">
        <f t="shared" si="4"/>
        <v>1.9505851755526658</v>
      </c>
      <c r="AE35" s="1123">
        <f t="shared" si="5"/>
        <v>1.9505851755526658</v>
      </c>
      <c r="AF35" s="901"/>
    </row>
    <row r="36" spans="1:33" s="621" customFormat="1" ht="43.5" customHeight="1">
      <c r="A36" s="1009" t="s">
        <v>205</v>
      </c>
      <c r="B36" s="1137" t="s">
        <v>1582</v>
      </c>
      <c r="C36" s="1147" t="s">
        <v>1595</v>
      </c>
      <c r="D36" s="1159" t="s">
        <v>493</v>
      </c>
      <c r="E36" s="1156" t="s">
        <v>538</v>
      </c>
      <c r="F36" s="1159"/>
      <c r="G36" s="1159"/>
      <c r="H36" s="1159" t="s">
        <v>1603</v>
      </c>
      <c r="I36" s="1174">
        <v>1364</v>
      </c>
      <c r="J36" s="1174">
        <v>1364</v>
      </c>
      <c r="K36" s="1010"/>
      <c r="L36" s="1010"/>
      <c r="M36" s="1010"/>
      <c r="N36" s="1181">
        <v>595</v>
      </c>
      <c r="O36" s="1010"/>
      <c r="P36" s="1010">
        <f>I36-N36</f>
        <v>769</v>
      </c>
      <c r="Q36" s="1010">
        <f>R36</f>
        <v>769</v>
      </c>
      <c r="R36" s="1185">
        <v>769</v>
      </c>
      <c r="S36" s="1010"/>
      <c r="T36" s="1010">
        <f>R36</f>
        <v>769</v>
      </c>
      <c r="U36" s="1010"/>
      <c r="V36" s="1010">
        <f t="shared" si="30"/>
        <v>638.61500000000001</v>
      </c>
      <c r="W36" s="1010">
        <v>638.61500000000001</v>
      </c>
      <c r="X36" s="1010"/>
      <c r="Y36" s="1002">
        <f t="shared" si="1"/>
        <v>0.8304486345903771</v>
      </c>
      <c r="Z36" s="1002">
        <f t="shared" si="2"/>
        <v>0.8304486345903771</v>
      </c>
      <c r="AA36" s="1010">
        <f t="shared" si="31"/>
        <v>300</v>
      </c>
      <c r="AB36" s="1010">
        <v>300</v>
      </c>
      <c r="AC36" s="1010"/>
      <c r="AD36" s="1011">
        <f t="shared" si="4"/>
        <v>0.39011703511053314</v>
      </c>
      <c r="AE36" s="1011">
        <f t="shared" si="5"/>
        <v>0.39011703511053314</v>
      </c>
      <c r="AF36" s="824"/>
    </row>
    <row r="37" spans="1:33" s="902" customFormat="1" ht="44.25" customHeight="1">
      <c r="A37" s="1189">
        <v>3</v>
      </c>
      <c r="B37" s="1200" t="s">
        <v>874</v>
      </c>
      <c r="C37" s="1151"/>
      <c r="D37" s="1201"/>
      <c r="E37" s="1202"/>
      <c r="F37" s="1201"/>
      <c r="G37" s="1201"/>
      <c r="H37" s="1201"/>
      <c r="I37" s="1203">
        <f t="shared" ref="I37:X37" si="33">SUM(I38:I38)</f>
        <v>9302</v>
      </c>
      <c r="J37" s="1203">
        <f t="shared" si="33"/>
        <v>9302</v>
      </c>
      <c r="K37" s="1203">
        <f t="shared" si="33"/>
        <v>0</v>
      </c>
      <c r="L37" s="1203">
        <f t="shared" si="33"/>
        <v>0</v>
      </c>
      <c r="M37" s="1203">
        <f t="shared" si="33"/>
        <v>0</v>
      </c>
      <c r="N37" s="1203">
        <f t="shared" si="33"/>
        <v>8814</v>
      </c>
      <c r="O37" s="1203">
        <f t="shared" si="33"/>
        <v>0</v>
      </c>
      <c r="P37" s="1203">
        <f t="shared" si="33"/>
        <v>633.76499999999987</v>
      </c>
      <c r="Q37" s="1203">
        <f t="shared" si="33"/>
        <v>350</v>
      </c>
      <c r="R37" s="1203">
        <f t="shared" si="33"/>
        <v>350</v>
      </c>
      <c r="S37" s="1203">
        <f t="shared" si="33"/>
        <v>0</v>
      </c>
      <c r="T37" s="1203">
        <f t="shared" si="33"/>
        <v>350</v>
      </c>
      <c r="U37" s="1203">
        <f t="shared" si="33"/>
        <v>0</v>
      </c>
      <c r="V37" s="1203">
        <f t="shared" si="33"/>
        <v>342.97800000000001</v>
      </c>
      <c r="W37" s="1203">
        <f t="shared" si="33"/>
        <v>342.97800000000001</v>
      </c>
      <c r="X37" s="1203">
        <f t="shared" si="33"/>
        <v>0</v>
      </c>
      <c r="Y37" s="1122">
        <f t="shared" si="1"/>
        <v>0.97993714285714284</v>
      </c>
      <c r="Z37" s="1122">
        <f t="shared" si="2"/>
        <v>0.97993714285714284</v>
      </c>
      <c r="AA37" s="1204">
        <f t="shared" si="31"/>
        <v>500</v>
      </c>
      <c r="AB37" s="1204">
        <f>500</f>
        <v>500</v>
      </c>
      <c r="AC37" s="1204"/>
      <c r="AD37" s="1123">
        <f t="shared" si="4"/>
        <v>1.4285714285714286</v>
      </c>
      <c r="AE37" s="1123">
        <f t="shared" si="5"/>
        <v>1.4285714285714286</v>
      </c>
      <c r="AF37" s="903"/>
    </row>
    <row r="38" spans="1:33" s="616" customFormat="1" ht="42">
      <c r="A38" s="1009" t="s">
        <v>725</v>
      </c>
      <c r="B38" s="1138" t="s">
        <v>678</v>
      </c>
      <c r="C38" s="1145">
        <v>7802447</v>
      </c>
      <c r="D38" s="1162" t="s">
        <v>493</v>
      </c>
      <c r="E38" s="1156" t="s">
        <v>823</v>
      </c>
      <c r="F38" s="1156" t="s">
        <v>824</v>
      </c>
      <c r="G38" s="1162" t="s">
        <v>825</v>
      </c>
      <c r="H38" s="1162" t="s">
        <v>679</v>
      </c>
      <c r="I38" s="1174">
        <f>J38+K38</f>
        <v>9302</v>
      </c>
      <c r="J38" s="1174">
        <v>9302</v>
      </c>
      <c r="K38" s="706"/>
      <c r="L38" s="706"/>
      <c r="M38" s="706"/>
      <c r="N38" s="1174">
        <v>8814</v>
      </c>
      <c r="O38" s="706"/>
      <c r="P38" s="706">
        <v>633.76499999999987</v>
      </c>
      <c r="Q38" s="706">
        <f>R38</f>
        <v>350</v>
      </c>
      <c r="R38" s="1174">
        <v>350</v>
      </c>
      <c r="S38" s="706"/>
      <c r="T38" s="706">
        <f>R38</f>
        <v>350</v>
      </c>
      <c r="U38" s="706"/>
      <c r="V38" s="706">
        <f t="shared" si="30"/>
        <v>342.97800000000001</v>
      </c>
      <c r="W38" s="706">
        <v>342.97800000000001</v>
      </c>
      <c r="X38" s="706"/>
      <c r="Y38" s="999">
        <f t="shared" si="1"/>
        <v>0.97993714285714284</v>
      </c>
      <c r="Z38" s="999">
        <f t="shared" si="2"/>
        <v>0.97993714285714284</v>
      </c>
      <c r="AA38" s="706">
        <f t="shared" si="31"/>
        <v>500</v>
      </c>
      <c r="AB38" s="706">
        <v>500</v>
      </c>
      <c r="AC38" s="706"/>
      <c r="AD38" s="801">
        <f t="shared" si="4"/>
        <v>1.4285714285714286</v>
      </c>
      <c r="AE38" s="801">
        <f t="shared" si="5"/>
        <v>1.4285714285714286</v>
      </c>
      <c r="AF38" s="874"/>
      <c r="AG38" s="1041"/>
    </row>
    <row r="39" spans="1:33" s="616" customFormat="1" ht="14">
      <c r="A39" s="1035" t="s">
        <v>55</v>
      </c>
      <c r="B39" s="1133" t="s">
        <v>491</v>
      </c>
      <c r="C39" s="1148"/>
      <c r="D39" s="1160"/>
      <c r="E39" s="1161"/>
      <c r="F39" s="1160"/>
      <c r="G39" s="1160"/>
      <c r="H39" s="1160"/>
      <c r="I39" s="1175">
        <f t="shared" ref="I39:X39" si="34">I40+I43+I45+I47</f>
        <v>22364.548000000003</v>
      </c>
      <c r="J39" s="1175">
        <f t="shared" si="34"/>
        <v>22364.548000000003</v>
      </c>
      <c r="K39" s="1175" t="e">
        <f t="shared" si="34"/>
        <v>#REF!</v>
      </c>
      <c r="L39" s="1175" t="e">
        <f t="shared" si="34"/>
        <v>#REF!</v>
      </c>
      <c r="M39" s="1175" t="e">
        <f t="shared" si="34"/>
        <v>#REF!</v>
      </c>
      <c r="N39" s="1175">
        <f t="shared" si="34"/>
        <v>0</v>
      </c>
      <c r="O39" s="1175" t="e">
        <f t="shared" si="34"/>
        <v>#REF!</v>
      </c>
      <c r="P39" s="1175">
        <f t="shared" si="34"/>
        <v>21874.142</v>
      </c>
      <c r="Q39" s="1175">
        <f t="shared" si="34"/>
        <v>13044</v>
      </c>
      <c r="R39" s="1175">
        <f t="shared" si="34"/>
        <v>13044</v>
      </c>
      <c r="S39" s="1175">
        <f t="shared" si="34"/>
        <v>0</v>
      </c>
      <c r="T39" s="1175">
        <f t="shared" si="34"/>
        <v>13044</v>
      </c>
      <c r="U39" s="1175" t="e">
        <f t="shared" si="34"/>
        <v>#REF!</v>
      </c>
      <c r="V39" s="1175">
        <f t="shared" si="34"/>
        <v>5508.3389999999999</v>
      </c>
      <c r="W39" s="1175">
        <f t="shared" si="34"/>
        <v>4558.3389999999999</v>
      </c>
      <c r="X39" s="1175">
        <f t="shared" si="34"/>
        <v>950</v>
      </c>
      <c r="Y39" s="999">
        <f t="shared" si="1"/>
        <v>0.42228909843606255</v>
      </c>
      <c r="Z39" s="999">
        <f t="shared" si="2"/>
        <v>0.42228909843606255</v>
      </c>
      <c r="AA39" s="706">
        <f>SUM(AB39:AC39)</f>
        <v>250</v>
      </c>
      <c r="AB39" s="706">
        <v>250</v>
      </c>
      <c r="AC39" s="706"/>
      <c r="AD39" s="801">
        <f t="shared" si="4"/>
        <v>1.9165900030665439E-2</v>
      </c>
      <c r="AE39" s="801">
        <f t="shared" si="5"/>
        <v>1.9165900030665439E-2</v>
      </c>
      <c r="AF39" s="707"/>
    </row>
    <row r="40" spans="1:33" s="621" customFormat="1" ht="14">
      <c r="A40" s="1190">
        <v>1</v>
      </c>
      <c r="B40" s="1134" t="s">
        <v>802</v>
      </c>
      <c r="C40" s="1149"/>
      <c r="D40" s="1134"/>
      <c r="E40" s="1163"/>
      <c r="F40" s="1134"/>
      <c r="G40" s="1134"/>
      <c r="H40" s="1134"/>
      <c r="I40" s="1176">
        <f>SUM(I41:I42)</f>
        <v>7390.884</v>
      </c>
      <c r="J40" s="1176">
        <f t="shared" ref="J40:X40" si="35">SUM(J41:J42)</f>
        <v>7390.884</v>
      </c>
      <c r="K40" s="1176" t="e">
        <f t="shared" si="35"/>
        <v>#REF!</v>
      </c>
      <c r="L40" s="1176" t="e">
        <f t="shared" si="35"/>
        <v>#REF!</v>
      </c>
      <c r="M40" s="1176" t="e">
        <f t="shared" si="35"/>
        <v>#REF!</v>
      </c>
      <c r="N40" s="1176">
        <f t="shared" si="35"/>
        <v>0</v>
      </c>
      <c r="O40" s="1176" t="e">
        <f t="shared" si="35"/>
        <v>#REF!</v>
      </c>
      <c r="P40" s="1176">
        <f t="shared" si="35"/>
        <v>7390.884</v>
      </c>
      <c r="Q40" s="1176">
        <f t="shared" si="35"/>
        <v>4000</v>
      </c>
      <c r="R40" s="1176">
        <f t="shared" si="35"/>
        <v>4000</v>
      </c>
      <c r="S40" s="1176">
        <f t="shared" si="35"/>
        <v>0</v>
      </c>
      <c r="T40" s="1176">
        <f t="shared" si="35"/>
        <v>4000</v>
      </c>
      <c r="U40" s="1176" t="e">
        <f t="shared" si="35"/>
        <v>#REF!</v>
      </c>
      <c r="V40" s="1176">
        <f t="shared" si="35"/>
        <v>726.35699999999997</v>
      </c>
      <c r="W40" s="1176">
        <f t="shared" si="35"/>
        <v>726.35699999999997</v>
      </c>
      <c r="X40" s="1176">
        <f t="shared" si="35"/>
        <v>0</v>
      </c>
      <c r="Y40" s="1002">
        <f t="shared" si="1"/>
        <v>0.18158924999999998</v>
      </c>
      <c r="Z40" s="1002">
        <f t="shared" si="2"/>
        <v>0.18158924999999998</v>
      </c>
      <c r="AA40" s="1025">
        <f t="shared" ref="AA40:AB40" si="36">AA41</f>
        <v>1560</v>
      </c>
      <c r="AB40" s="1025">
        <f t="shared" si="36"/>
        <v>1560</v>
      </c>
      <c r="AC40" s="1010"/>
      <c r="AD40" s="1026">
        <f t="shared" si="4"/>
        <v>0.39</v>
      </c>
      <c r="AE40" s="1026">
        <f t="shared" si="5"/>
        <v>0.39</v>
      </c>
      <c r="AF40" s="1027"/>
    </row>
    <row r="41" spans="1:33" s="621" customFormat="1" ht="42">
      <c r="A41" s="1191" t="s">
        <v>420</v>
      </c>
      <c r="B41" s="1139" t="s">
        <v>1583</v>
      </c>
      <c r="C41" s="1150" t="s">
        <v>1596</v>
      </c>
      <c r="D41" s="1153" t="s">
        <v>534</v>
      </c>
      <c r="E41" s="1156" t="s">
        <v>833</v>
      </c>
      <c r="F41" s="1153" t="s">
        <v>1604</v>
      </c>
      <c r="G41" s="1153">
        <v>2022</v>
      </c>
      <c r="H41" s="1153" t="s">
        <v>1605</v>
      </c>
      <c r="I41" s="1177">
        <f>J41+K41</f>
        <v>3700</v>
      </c>
      <c r="J41" s="1177">
        <v>3700</v>
      </c>
      <c r="K41" s="1010"/>
      <c r="L41" s="1010"/>
      <c r="M41" s="1010"/>
      <c r="N41" s="1177">
        <v>0</v>
      </c>
      <c r="O41" s="1010"/>
      <c r="P41" s="1010">
        <f>I41</f>
        <v>3700</v>
      </c>
      <c r="Q41" s="1010">
        <f>R41</f>
        <v>2000</v>
      </c>
      <c r="R41" s="1177">
        <v>2000</v>
      </c>
      <c r="S41" s="1010"/>
      <c r="T41" s="1028">
        <f>R41</f>
        <v>2000</v>
      </c>
      <c r="U41" s="1010"/>
      <c r="V41" s="1010">
        <f>SUM(W41:X41)</f>
        <v>599.005</v>
      </c>
      <c r="W41" s="1010">
        <v>599.005</v>
      </c>
      <c r="X41" s="1010"/>
      <c r="Y41" s="1002">
        <f t="shared" si="1"/>
        <v>0.2995025</v>
      </c>
      <c r="Z41" s="1002">
        <f t="shared" si="2"/>
        <v>0.2995025</v>
      </c>
      <c r="AA41" s="1010">
        <f>SUM(AB41:AC41)</f>
        <v>1560</v>
      </c>
      <c r="AB41" s="1010">
        <v>1560</v>
      </c>
      <c r="AC41" s="1010"/>
      <c r="AD41" s="1011">
        <f t="shared" si="4"/>
        <v>0.78</v>
      </c>
      <c r="AE41" s="1011">
        <f t="shared" si="5"/>
        <v>0.78</v>
      </c>
      <c r="AF41" s="824"/>
    </row>
    <row r="42" spans="1:33" s="616" customFormat="1" ht="42">
      <c r="A42" s="1191" t="s">
        <v>421</v>
      </c>
      <c r="B42" s="1139" t="s">
        <v>1496</v>
      </c>
      <c r="C42" s="1145">
        <v>7929465</v>
      </c>
      <c r="D42" s="1153" t="s">
        <v>534</v>
      </c>
      <c r="E42" s="1156" t="s">
        <v>833</v>
      </c>
      <c r="F42" s="1153" t="s">
        <v>1604</v>
      </c>
      <c r="G42" s="1153">
        <v>2022</v>
      </c>
      <c r="H42" s="1153" t="s">
        <v>1606</v>
      </c>
      <c r="I42" s="1177">
        <f>J42</f>
        <v>3690.884</v>
      </c>
      <c r="J42" s="1177">
        <v>3690.884</v>
      </c>
      <c r="K42" s="492" t="e">
        <f t="shared" ref="K42:U42" si="37">SUM(K43:K45)</f>
        <v>#REF!</v>
      </c>
      <c r="L42" s="492" t="e">
        <f t="shared" si="37"/>
        <v>#REF!</v>
      </c>
      <c r="M42" s="492" t="e">
        <f t="shared" si="37"/>
        <v>#REF!</v>
      </c>
      <c r="N42" s="1177">
        <v>0</v>
      </c>
      <c r="O42" s="492" t="e">
        <f t="shared" si="37"/>
        <v>#REF!</v>
      </c>
      <c r="P42" s="1010">
        <f>I42</f>
        <v>3690.884</v>
      </c>
      <c r="Q42" s="1010">
        <f>R42</f>
        <v>2000</v>
      </c>
      <c r="R42" s="1177">
        <v>2000</v>
      </c>
      <c r="S42" s="492">
        <f t="shared" si="37"/>
        <v>0</v>
      </c>
      <c r="T42" s="1028">
        <f>R42</f>
        <v>2000</v>
      </c>
      <c r="U42" s="492" t="e">
        <f t="shared" si="37"/>
        <v>#REF!</v>
      </c>
      <c r="V42" s="1010">
        <f>SUM(W42:X42)</f>
        <v>127.352</v>
      </c>
      <c r="W42" s="503">
        <v>127.352</v>
      </c>
      <c r="X42" s="492"/>
      <c r="Y42" s="994">
        <f t="shared" si="1"/>
        <v>6.3675999999999996E-2</v>
      </c>
      <c r="Z42" s="994">
        <f t="shared" si="2"/>
        <v>6.3675999999999996E-2</v>
      </c>
      <c r="AA42" s="817">
        <f>SUM(AA43:AA45)</f>
        <v>3900</v>
      </c>
      <c r="AB42" s="817">
        <f t="shared" ref="AB42:AC42" si="38">SUM(AB43:AB45)</f>
        <v>3900</v>
      </c>
      <c r="AC42" s="817">
        <f t="shared" si="38"/>
        <v>0</v>
      </c>
      <c r="AD42" s="805">
        <f t="shared" si="4"/>
        <v>1.95</v>
      </c>
      <c r="AE42" s="805">
        <f t="shared" si="5"/>
        <v>1.95</v>
      </c>
      <c r="AF42" s="707"/>
    </row>
    <row r="43" spans="1:33" s="616" customFormat="1" ht="39" customHeight="1">
      <c r="A43" s="1035">
        <v>2</v>
      </c>
      <c r="B43" s="1140" t="s">
        <v>818</v>
      </c>
      <c r="C43" s="1151"/>
      <c r="D43" s="1149"/>
      <c r="E43" s="1164"/>
      <c r="F43" s="1149"/>
      <c r="G43" s="1149"/>
      <c r="H43" s="1149"/>
      <c r="I43" s="1176">
        <f>I44</f>
        <v>4990.4059999999999</v>
      </c>
      <c r="J43" s="1176">
        <f t="shared" ref="J43:X43" si="39">J44</f>
        <v>4990.4059999999999</v>
      </c>
      <c r="K43" s="1176">
        <f t="shared" si="39"/>
        <v>0</v>
      </c>
      <c r="L43" s="1176">
        <f t="shared" si="39"/>
        <v>0</v>
      </c>
      <c r="M43" s="1176">
        <f t="shared" si="39"/>
        <v>0</v>
      </c>
      <c r="N43" s="1176">
        <f t="shared" si="39"/>
        <v>0</v>
      </c>
      <c r="O43" s="1176">
        <f t="shared" si="39"/>
        <v>0</v>
      </c>
      <c r="P43" s="1176">
        <f t="shared" si="39"/>
        <v>4500</v>
      </c>
      <c r="Q43" s="1176">
        <f t="shared" si="39"/>
        <v>3000</v>
      </c>
      <c r="R43" s="1176">
        <f t="shared" si="39"/>
        <v>3000</v>
      </c>
      <c r="S43" s="1176">
        <f t="shared" si="39"/>
        <v>0</v>
      </c>
      <c r="T43" s="1176">
        <f t="shared" si="39"/>
        <v>3000</v>
      </c>
      <c r="U43" s="1176">
        <f t="shared" si="39"/>
        <v>0</v>
      </c>
      <c r="V43" s="1176">
        <f t="shared" si="39"/>
        <v>1130</v>
      </c>
      <c r="W43" s="1176">
        <f t="shared" si="39"/>
        <v>180</v>
      </c>
      <c r="X43" s="1176">
        <f t="shared" si="39"/>
        <v>950</v>
      </c>
      <c r="Y43" s="1122">
        <f t="shared" si="1"/>
        <v>0.37666666666666665</v>
      </c>
      <c r="Z43" s="1122">
        <f t="shared" si="2"/>
        <v>0.37666666666666665</v>
      </c>
      <c r="AA43" s="873">
        <f>AB43</f>
        <v>2000</v>
      </c>
      <c r="AB43" s="706">
        <v>2000</v>
      </c>
      <c r="AC43" s="706">
        <f>SUM(AC44:AC46)</f>
        <v>0</v>
      </c>
      <c r="AD43" s="801">
        <f t="shared" si="4"/>
        <v>0.66666666666666663</v>
      </c>
      <c r="AE43" s="801">
        <f t="shared" si="5"/>
        <v>0.66666666666666663</v>
      </c>
      <c r="AF43" s="707"/>
    </row>
    <row r="44" spans="1:33" s="616" customFormat="1" ht="43.5" customHeight="1">
      <c r="A44" s="1009" t="s">
        <v>205</v>
      </c>
      <c r="B44" s="1139" t="s">
        <v>1584</v>
      </c>
      <c r="C44" s="1150" t="s">
        <v>1597</v>
      </c>
      <c r="D44" s="1153" t="s">
        <v>663</v>
      </c>
      <c r="E44" s="1156" t="s">
        <v>561</v>
      </c>
      <c r="F44" s="1153" t="s">
        <v>1607</v>
      </c>
      <c r="G44" s="1153">
        <v>2022</v>
      </c>
      <c r="H44" s="1165" t="s">
        <v>1608</v>
      </c>
      <c r="I44" s="1177">
        <f t="shared" ref="I44" si="40">J44+K44</f>
        <v>4990.4059999999999</v>
      </c>
      <c r="J44" s="1177">
        <v>4990.4059999999999</v>
      </c>
      <c r="K44" s="706"/>
      <c r="L44" s="706"/>
      <c r="M44" s="706"/>
      <c r="N44" s="1177"/>
      <c r="O44" s="706"/>
      <c r="P44" s="706">
        <v>4500</v>
      </c>
      <c r="Q44" s="706">
        <f>R44</f>
        <v>3000</v>
      </c>
      <c r="R44" s="1177">
        <v>3000</v>
      </c>
      <c r="S44" s="706"/>
      <c r="T44" s="706">
        <f>Q44</f>
        <v>3000</v>
      </c>
      <c r="U44" s="706"/>
      <c r="V44" s="706">
        <f>W44+X44</f>
        <v>1130</v>
      </c>
      <c r="W44" s="706">
        <v>180</v>
      </c>
      <c r="X44" s="706">
        <v>950</v>
      </c>
      <c r="Y44" s="999">
        <f t="shared" si="1"/>
        <v>0.37666666666666665</v>
      </c>
      <c r="Z44" s="999">
        <f t="shared" si="2"/>
        <v>0.37666666666666665</v>
      </c>
      <c r="AA44" s="873">
        <f>AB44</f>
        <v>1400</v>
      </c>
      <c r="AB44" s="706">
        <v>1400</v>
      </c>
      <c r="AC44" s="706"/>
      <c r="AD44" s="801">
        <f t="shared" si="4"/>
        <v>0.46666666666666667</v>
      </c>
      <c r="AE44" s="801">
        <f t="shared" si="5"/>
        <v>0.46666666666666667</v>
      </c>
      <c r="AF44" s="707"/>
    </row>
    <row r="45" spans="1:33" s="616" customFormat="1" ht="48" customHeight="1">
      <c r="A45" s="1189">
        <v>3</v>
      </c>
      <c r="B45" s="1134" t="s">
        <v>1585</v>
      </c>
      <c r="C45" s="1149"/>
      <c r="D45" s="1134"/>
      <c r="E45" s="1163"/>
      <c r="F45" s="1134"/>
      <c r="G45" s="1134"/>
      <c r="H45" s="1134"/>
      <c r="I45" s="1176">
        <f>I46</f>
        <v>4995.8980000000001</v>
      </c>
      <c r="J45" s="1176">
        <f t="shared" ref="J45:X45" si="41">J46</f>
        <v>4995.8980000000001</v>
      </c>
      <c r="K45" s="1176" t="e">
        <f t="shared" si="41"/>
        <v>#REF!</v>
      </c>
      <c r="L45" s="1176" t="e">
        <f t="shared" si="41"/>
        <v>#REF!</v>
      </c>
      <c r="M45" s="1176" t="e">
        <f t="shared" si="41"/>
        <v>#REF!</v>
      </c>
      <c r="N45" s="1176">
        <f t="shared" si="41"/>
        <v>0</v>
      </c>
      <c r="O45" s="1176" t="e">
        <f t="shared" si="41"/>
        <v>#REF!</v>
      </c>
      <c r="P45" s="1176">
        <f t="shared" si="41"/>
        <v>4995.8980000000001</v>
      </c>
      <c r="Q45" s="1176">
        <f t="shared" si="41"/>
        <v>3144</v>
      </c>
      <c r="R45" s="1176">
        <f t="shared" si="41"/>
        <v>3144</v>
      </c>
      <c r="S45" s="1176">
        <f t="shared" si="41"/>
        <v>0</v>
      </c>
      <c r="T45" s="1176">
        <f t="shared" si="41"/>
        <v>3144</v>
      </c>
      <c r="U45" s="1176" t="e">
        <f t="shared" si="41"/>
        <v>#REF!</v>
      </c>
      <c r="V45" s="1176">
        <f t="shared" si="41"/>
        <v>2019.261</v>
      </c>
      <c r="W45" s="1176">
        <f t="shared" si="41"/>
        <v>2019.261</v>
      </c>
      <c r="X45" s="1176">
        <f t="shared" si="41"/>
        <v>0</v>
      </c>
      <c r="Y45" s="999">
        <f t="shared" si="1"/>
        <v>0.64225858778625955</v>
      </c>
      <c r="Z45" s="999">
        <f t="shared" si="2"/>
        <v>0.64225858778625955</v>
      </c>
      <c r="AA45" s="800">
        <f>SUM(AB45:AC45)</f>
        <v>500</v>
      </c>
      <c r="AB45" s="706">
        <v>500</v>
      </c>
      <c r="AC45" s="706"/>
      <c r="AD45" s="801">
        <f t="shared" si="4"/>
        <v>0.15903307888040713</v>
      </c>
      <c r="AE45" s="801">
        <f t="shared" si="5"/>
        <v>0.15903307888040713</v>
      </c>
      <c r="AF45" s="707"/>
    </row>
    <row r="46" spans="1:33" s="618" customFormat="1" ht="42">
      <c r="A46" s="876" t="s">
        <v>725</v>
      </c>
      <c r="B46" s="1139" t="s">
        <v>1586</v>
      </c>
      <c r="C46" s="1150" t="s">
        <v>1598</v>
      </c>
      <c r="D46" s="1153" t="s">
        <v>663</v>
      </c>
      <c r="E46" s="1153" t="s">
        <v>538</v>
      </c>
      <c r="F46" s="1153" t="s">
        <v>1609</v>
      </c>
      <c r="G46" s="1153">
        <v>2022</v>
      </c>
      <c r="H46" s="1153" t="s">
        <v>1610</v>
      </c>
      <c r="I46" s="1177">
        <f>J46</f>
        <v>4995.8980000000001</v>
      </c>
      <c r="J46" s="1177">
        <v>4995.8980000000001</v>
      </c>
      <c r="K46" s="551" t="e">
        <f t="shared" ref="K46:AC46" si="42">K47</f>
        <v>#REF!</v>
      </c>
      <c r="L46" s="551" t="e">
        <f t="shared" si="42"/>
        <v>#REF!</v>
      </c>
      <c r="M46" s="551" t="e">
        <f t="shared" si="42"/>
        <v>#REF!</v>
      </c>
      <c r="N46" s="1177">
        <v>0</v>
      </c>
      <c r="O46" s="551" t="e">
        <f t="shared" si="42"/>
        <v>#REF!</v>
      </c>
      <c r="P46" s="502">
        <f>I46</f>
        <v>4995.8980000000001</v>
      </c>
      <c r="Q46" s="502">
        <f>R46+S46</f>
        <v>3144</v>
      </c>
      <c r="R46" s="1177">
        <v>3144</v>
      </c>
      <c r="S46" s="502">
        <f t="shared" si="42"/>
        <v>0</v>
      </c>
      <c r="T46" s="502">
        <f>Q46</f>
        <v>3144</v>
      </c>
      <c r="U46" s="502" t="e">
        <f t="shared" si="42"/>
        <v>#REF!</v>
      </c>
      <c r="V46" s="502">
        <f>W46+X46</f>
        <v>2019.261</v>
      </c>
      <c r="W46" s="502">
        <v>2019.261</v>
      </c>
      <c r="X46" s="502"/>
      <c r="Y46" s="999">
        <f>V46/Q46</f>
        <v>0.64225858778625955</v>
      </c>
      <c r="Z46" s="999">
        <f>V46/T46</f>
        <v>0.64225858778625955</v>
      </c>
      <c r="AA46" s="551">
        <f t="shared" si="42"/>
        <v>4926.0077199999996</v>
      </c>
      <c r="AB46" s="551">
        <f t="shared" si="42"/>
        <v>4926.0077199999996</v>
      </c>
      <c r="AC46" s="551">
        <f t="shared" si="42"/>
        <v>0</v>
      </c>
      <c r="AD46" s="805">
        <f t="shared" si="4"/>
        <v>1.5667963486005088</v>
      </c>
      <c r="AE46" s="805">
        <f t="shared" si="5"/>
        <v>1.5667963486005088</v>
      </c>
      <c r="AF46" s="1000"/>
      <c r="AG46" s="1096"/>
    </row>
    <row r="47" spans="1:33" s="616" customFormat="1" ht="24" customHeight="1">
      <c r="A47" s="1192">
        <v>4</v>
      </c>
      <c r="B47" s="1140" t="s">
        <v>1587</v>
      </c>
      <c r="C47" s="1151"/>
      <c r="D47" s="1149"/>
      <c r="E47" s="1166"/>
      <c r="F47" s="1149"/>
      <c r="G47" s="1149"/>
      <c r="H47" s="1149"/>
      <c r="I47" s="1176">
        <f>SUM(I48:I50)</f>
        <v>4987.3599999999997</v>
      </c>
      <c r="J47" s="1176">
        <f t="shared" ref="J47:X47" si="43">SUM(J48:J50)</f>
        <v>4987.3599999999997</v>
      </c>
      <c r="K47" s="1176" t="e">
        <f t="shared" si="43"/>
        <v>#REF!</v>
      </c>
      <c r="L47" s="1176" t="e">
        <f t="shared" si="43"/>
        <v>#REF!</v>
      </c>
      <c r="M47" s="1176" t="e">
        <f t="shared" si="43"/>
        <v>#REF!</v>
      </c>
      <c r="N47" s="1176">
        <f t="shared" si="43"/>
        <v>0</v>
      </c>
      <c r="O47" s="1176" t="e">
        <f t="shared" si="43"/>
        <v>#REF!</v>
      </c>
      <c r="P47" s="1176">
        <f t="shared" si="43"/>
        <v>4987.3599999999997</v>
      </c>
      <c r="Q47" s="1176">
        <f t="shared" si="43"/>
        <v>2900</v>
      </c>
      <c r="R47" s="1176">
        <f t="shared" si="43"/>
        <v>2900</v>
      </c>
      <c r="S47" s="1176">
        <f t="shared" si="43"/>
        <v>0</v>
      </c>
      <c r="T47" s="1176">
        <f t="shared" si="43"/>
        <v>2900</v>
      </c>
      <c r="U47" s="1176" t="e">
        <f t="shared" si="43"/>
        <v>#REF!</v>
      </c>
      <c r="V47" s="1176">
        <f t="shared" si="43"/>
        <v>1632.721</v>
      </c>
      <c r="W47" s="1176">
        <f t="shared" si="43"/>
        <v>1632.721</v>
      </c>
      <c r="X47" s="1176">
        <f t="shared" si="43"/>
        <v>0</v>
      </c>
      <c r="Y47" s="1012">
        <f>V47/Q47</f>
        <v>0.56300724137931035</v>
      </c>
      <c r="Z47" s="1012">
        <f>V47/T47</f>
        <v>0.56300724137931035</v>
      </c>
      <c r="AA47" s="492">
        <f>AA48+AA56+AA59+AA65</f>
        <v>4926.0077199999996</v>
      </c>
      <c r="AB47" s="492">
        <f>AB48+AB56+AB59+AB65</f>
        <v>4926.0077199999996</v>
      </c>
      <c r="AC47" s="492">
        <f>AC48+AC56+AC59+AC65</f>
        <v>0</v>
      </c>
      <c r="AD47" s="805">
        <f t="shared" si="4"/>
        <v>1.6986233517241378</v>
      </c>
      <c r="AE47" s="805">
        <f t="shared" si="5"/>
        <v>1.6986233517241378</v>
      </c>
      <c r="AF47" s="707"/>
      <c r="AG47" s="891"/>
    </row>
    <row r="48" spans="1:33" s="621" customFormat="1" ht="42">
      <c r="A48" s="1191" t="s">
        <v>728</v>
      </c>
      <c r="B48" s="1139" t="s">
        <v>1588</v>
      </c>
      <c r="C48" s="1150" t="s">
        <v>1599</v>
      </c>
      <c r="D48" s="1153" t="s">
        <v>545</v>
      </c>
      <c r="E48" s="1153" t="s">
        <v>582</v>
      </c>
      <c r="F48" s="1153" t="s">
        <v>1611</v>
      </c>
      <c r="G48" s="1153">
        <v>2022</v>
      </c>
      <c r="H48" s="1167" t="s">
        <v>1612</v>
      </c>
      <c r="I48" s="1177">
        <f>J48</f>
        <v>2000</v>
      </c>
      <c r="J48" s="1177">
        <v>2000</v>
      </c>
      <c r="K48" s="565" t="e">
        <f t="shared" ref="K48:U48" si="44">SUM(K49:K55)</f>
        <v>#REF!</v>
      </c>
      <c r="L48" s="565" t="e">
        <f t="shared" si="44"/>
        <v>#REF!</v>
      </c>
      <c r="M48" s="565" t="e">
        <f t="shared" si="44"/>
        <v>#REF!</v>
      </c>
      <c r="N48" s="1177"/>
      <c r="O48" s="565" t="e">
        <f t="shared" si="44"/>
        <v>#REF!</v>
      </c>
      <c r="P48" s="564">
        <f>J48</f>
        <v>2000</v>
      </c>
      <c r="Q48" s="564">
        <f>R48+S48</f>
        <v>1000</v>
      </c>
      <c r="R48" s="1177">
        <v>1000</v>
      </c>
      <c r="S48" s="565">
        <f t="shared" si="44"/>
        <v>0</v>
      </c>
      <c r="T48" s="564">
        <f>Q48</f>
        <v>1000</v>
      </c>
      <c r="U48" s="565" t="e">
        <f t="shared" si="44"/>
        <v>#REF!</v>
      </c>
      <c r="V48" s="800">
        <f>SUM(W48:X48)</f>
        <v>510</v>
      </c>
      <c r="W48" s="706">
        <v>510</v>
      </c>
      <c r="X48" s="565"/>
      <c r="Y48" s="1012">
        <f>V48/Q48</f>
        <v>0.51</v>
      </c>
      <c r="Z48" s="1012">
        <f>V48/T48</f>
        <v>0.51</v>
      </c>
      <c r="AA48" s="1014">
        <f t="shared" ref="AA48:AA51" si="45">SUM(AB48:AC48)</f>
        <v>1000</v>
      </c>
      <c r="AB48" s="826">
        <f>T48</f>
        <v>1000</v>
      </c>
      <c r="AC48" s="826"/>
      <c r="AD48" s="1011">
        <f t="shared" si="4"/>
        <v>1</v>
      </c>
      <c r="AE48" s="1011">
        <f t="shared" si="5"/>
        <v>1</v>
      </c>
      <c r="AF48" s="828"/>
      <c r="AG48" s="819">
        <f>Q48-V48</f>
        <v>490</v>
      </c>
    </row>
    <row r="49" spans="1:33" s="616" customFormat="1" ht="42">
      <c r="A49" s="1191" t="s">
        <v>729</v>
      </c>
      <c r="B49" s="1139" t="s">
        <v>1589</v>
      </c>
      <c r="C49" s="1145">
        <v>7926931</v>
      </c>
      <c r="D49" s="1153" t="s">
        <v>534</v>
      </c>
      <c r="E49" s="1153" t="s">
        <v>587</v>
      </c>
      <c r="F49" s="1153" t="s">
        <v>1611</v>
      </c>
      <c r="G49" s="1153">
        <v>2022</v>
      </c>
      <c r="H49" s="1153" t="s">
        <v>1613</v>
      </c>
      <c r="I49" s="1177">
        <f t="shared" ref="I49" si="46">J49+K49</f>
        <v>2000</v>
      </c>
      <c r="J49" s="1177">
        <v>2000</v>
      </c>
      <c r="K49" s="706"/>
      <c r="L49" s="706"/>
      <c r="M49" s="706"/>
      <c r="N49" s="1177"/>
      <c r="O49" s="706"/>
      <c r="P49" s="564">
        <f t="shared" ref="P49:P50" si="47">J49</f>
        <v>2000</v>
      </c>
      <c r="Q49" s="564">
        <f t="shared" ref="Q49:Q50" si="48">R49+S49</f>
        <v>1000</v>
      </c>
      <c r="R49" s="1177">
        <v>1000</v>
      </c>
      <c r="S49" s="706"/>
      <c r="T49" s="564">
        <f t="shared" ref="T49:T50" si="49">Q49</f>
        <v>1000</v>
      </c>
      <c r="U49" s="706"/>
      <c r="V49" s="800">
        <f>SUM(W49:X49)</f>
        <v>518.01700000000005</v>
      </c>
      <c r="W49" s="706">
        <v>518.01700000000005</v>
      </c>
      <c r="X49" s="706"/>
      <c r="Y49" s="999">
        <f>V49/Q49</f>
        <v>0.51801700000000006</v>
      </c>
      <c r="Z49" s="999">
        <f>V49/T49</f>
        <v>0.51801700000000006</v>
      </c>
      <c r="AA49" s="800">
        <f t="shared" si="45"/>
        <v>1000</v>
      </c>
      <c r="AB49" s="706">
        <f>T49</f>
        <v>1000</v>
      </c>
      <c r="AC49" s="706"/>
      <c r="AD49" s="801">
        <f t="shared" si="4"/>
        <v>1</v>
      </c>
      <c r="AE49" s="801">
        <f t="shared" si="5"/>
        <v>1</v>
      </c>
      <c r="AF49" s="707"/>
    </row>
    <row r="50" spans="1:33" s="616" customFormat="1" ht="42">
      <c r="A50" s="1191" t="s">
        <v>1628</v>
      </c>
      <c r="B50" s="1139" t="s">
        <v>1590</v>
      </c>
      <c r="C50" s="1150" t="s">
        <v>1600</v>
      </c>
      <c r="D50" s="1153" t="s">
        <v>1614</v>
      </c>
      <c r="E50" s="1153" t="s">
        <v>587</v>
      </c>
      <c r="F50" s="1153" t="s">
        <v>1615</v>
      </c>
      <c r="G50" s="1153">
        <v>2022</v>
      </c>
      <c r="H50" s="1153" t="s">
        <v>1616</v>
      </c>
      <c r="I50" s="1177">
        <f>J50+K50</f>
        <v>987.36</v>
      </c>
      <c r="J50" s="1177">
        <v>987.36</v>
      </c>
      <c r="K50" s="706"/>
      <c r="L50" s="706"/>
      <c r="M50" s="706"/>
      <c r="N50" s="1177"/>
      <c r="O50" s="706"/>
      <c r="P50" s="564">
        <f t="shared" si="47"/>
        <v>987.36</v>
      </c>
      <c r="Q50" s="564">
        <f t="shared" si="48"/>
        <v>900</v>
      </c>
      <c r="R50" s="1177">
        <v>900</v>
      </c>
      <c r="S50" s="706"/>
      <c r="T50" s="564">
        <f t="shared" si="49"/>
        <v>900</v>
      </c>
      <c r="U50" s="706"/>
      <c r="V50" s="1215">
        <f>SUM(W50:X50)</f>
        <v>604.70399999999995</v>
      </c>
      <c r="W50" s="706">
        <v>604.70399999999995</v>
      </c>
      <c r="X50" s="706"/>
      <c r="Y50" s="999">
        <f>V50/Q50</f>
        <v>0.67189333333333323</v>
      </c>
      <c r="Z50" s="999">
        <f>V50/T50</f>
        <v>0.67189333333333323</v>
      </c>
      <c r="AA50" s="800">
        <f t="shared" si="45"/>
        <v>900</v>
      </c>
      <c r="AB50" s="706">
        <f>T50</f>
        <v>900</v>
      </c>
      <c r="AC50" s="706"/>
      <c r="AD50" s="801">
        <f t="shared" si="4"/>
        <v>1</v>
      </c>
      <c r="AE50" s="801">
        <f t="shared" si="5"/>
        <v>1</v>
      </c>
      <c r="AF50" s="707"/>
    </row>
    <row r="51" spans="1:33" s="618" customFormat="1" ht="14">
      <c r="A51" s="1035" t="s">
        <v>872</v>
      </c>
      <c r="B51" s="1141" t="s">
        <v>843</v>
      </c>
      <c r="C51" s="1152"/>
      <c r="D51" s="1154"/>
      <c r="E51" s="1168"/>
      <c r="F51" s="1154"/>
      <c r="G51" s="1154"/>
      <c r="H51" s="1154"/>
      <c r="I51" s="1178">
        <f>I52</f>
        <v>57670.104999999996</v>
      </c>
      <c r="J51" s="1178">
        <f t="shared" ref="J51:X51" si="50">J52</f>
        <v>57670.104999999996</v>
      </c>
      <c r="K51" s="1178" t="e">
        <f t="shared" si="50"/>
        <v>#REF!</v>
      </c>
      <c r="L51" s="1178" t="e">
        <f t="shared" si="50"/>
        <v>#REF!</v>
      </c>
      <c r="M51" s="1178" t="e">
        <f t="shared" si="50"/>
        <v>#REF!</v>
      </c>
      <c r="N51" s="1178">
        <f t="shared" si="50"/>
        <v>18607.34</v>
      </c>
      <c r="O51" s="1178" t="e">
        <f t="shared" si="50"/>
        <v>#REF!</v>
      </c>
      <c r="P51" s="1178">
        <f t="shared" si="50"/>
        <v>11629.181</v>
      </c>
      <c r="Q51" s="1178">
        <f t="shared" si="50"/>
        <v>29420</v>
      </c>
      <c r="R51" s="1178">
        <f t="shared" si="50"/>
        <v>29420</v>
      </c>
      <c r="S51" s="1178">
        <f t="shared" si="50"/>
        <v>0</v>
      </c>
      <c r="T51" s="1178">
        <f t="shared" si="50"/>
        <v>14643.382</v>
      </c>
      <c r="U51" s="1178" t="e">
        <f t="shared" si="50"/>
        <v>#REF!</v>
      </c>
      <c r="V51" s="1178">
        <f t="shared" si="50"/>
        <v>1750.9180000000001</v>
      </c>
      <c r="W51" s="1178">
        <f t="shared" si="50"/>
        <v>1750.9180000000001</v>
      </c>
      <c r="X51" s="1178">
        <f t="shared" si="50"/>
        <v>0</v>
      </c>
      <c r="Y51" s="994">
        <f t="shared" si="1"/>
        <v>5.9514547926580563E-2</v>
      </c>
      <c r="Z51" s="994">
        <f t="shared" si="2"/>
        <v>0.11957060192788799</v>
      </c>
      <c r="AA51" s="1014">
        <f t="shared" si="45"/>
        <v>250</v>
      </c>
      <c r="AB51" s="898">
        <v>250</v>
      </c>
      <c r="AC51" s="898"/>
      <c r="AD51" s="805">
        <f t="shared" si="4"/>
        <v>8.4976206662134603E-3</v>
      </c>
      <c r="AE51" s="805">
        <f t="shared" si="5"/>
        <v>1.7072558784575857E-2</v>
      </c>
      <c r="AF51" s="1000"/>
    </row>
    <row r="52" spans="1:33" s="616" customFormat="1" ht="14">
      <c r="A52" s="1009" t="s">
        <v>1629</v>
      </c>
      <c r="B52" s="1132" t="s">
        <v>844</v>
      </c>
      <c r="C52" s="1152"/>
      <c r="D52" s="1160"/>
      <c r="E52" s="1161"/>
      <c r="F52" s="1160"/>
      <c r="G52" s="1160"/>
      <c r="H52" s="1160"/>
      <c r="I52" s="1175">
        <f>I53+I62+I74</f>
        <v>57670.104999999996</v>
      </c>
      <c r="J52" s="1175">
        <f t="shared" ref="J52:X52" si="51">J53+J62+J74</f>
        <v>57670.104999999996</v>
      </c>
      <c r="K52" s="1175" t="e">
        <f t="shared" si="51"/>
        <v>#REF!</v>
      </c>
      <c r="L52" s="1175" t="e">
        <f t="shared" si="51"/>
        <v>#REF!</v>
      </c>
      <c r="M52" s="1175" t="e">
        <f t="shared" si="51"/>
        <v>#REF!</v>
      </c>
      <c r="N52" s="1175">
        <f t="shared" si="51"/>
        <v>18607.34</v>
      </c>
      <c r="O52" s="1175" t="e">
        <f t="shared" si="51"/>
        <v>#REF!</v>
      </c>
      <c r="P52" s="1175">
        <f t="shared" si="51"/>
        <v>11629.181</v>
      </c>
      <c r="Q52" s="1175">
        <f t="shared" si="51"/>
        <v>29420</v>
      </c>
      <c r="R52" s="1175">
        <f t="shared" si="51"/>
        <v>29420</v>
      </c>
      <c r="S52" s="1175">
        <f t="shared" si="51"/>
        <v>0</v>
      </c>
      <c r="T52" s="1175">
        <f t="shared" si="51"/>
        <v>14643.382</v>
      </c>
      <c r="U52" s="1175" t="e">
        <f t="shared" si="51"/>
        <v>#REF!</v>
      </c>
      <c r="V52" s="1175">
        <f t="shared" si="51"/>
        <v>1750.9180000000001</v>
      </c>
      <c r="W52" s="1175">
        <f t="shared" si="51"/>
        <v>1750.9180000000001</v>
      </c>
      <c r="X52" s="1175">
        <f t="shared" si="51"/>
        <v>0</v>
      </c>
      <c r="Y52" s="999">
        <f t="shared" si="1"/>
        <v>5.9514547926580563E-2</v>
      </c>
      <c r="Z52" s="999">
        <f t="shared" si="2"/>
        <v>0.11957060192788799</v>
      </c>
      <c r="AA52" s="705">
        <f>AA53</f>
        <v>600</v>
      </c>
      <c r="AB52" s="705">
        <f>AB53</f>
        <v>600</v>
      </c>
      <c r="AC52" s="817">
        <f>AC53</f>
        <v>0</v>
      </c>
      <c r="AD52" s="801">
        <f t="shared" si="4"/>
        <v>2.0394289598912305E-2</v>
      </c>
      <c r="AE52" s="801">
        <f t="shared" si="5"/>
        <v>4.0974141082982064E-2</v>
      </c>
      <c r="AF52" s="707"/>
    </row>
    <row r="53" spans="1:33" s="618" customFormat="1" ht="14">
      <c r="A53" s="1035" t="s">
        <v>39</v>
      </c>
      <c r="B53" s="1133" t="s">
        <v>523</v>
      </c>
      <c r="C53" s="1148"/>
      <c r="D53" s="1160"/>
      <c r="E53" s="1161"/>
      <c r="F53" s="1160"/>
      <c r="G53" s="1160"/>
      <c r="H53" s="1160"/>
      <c r="I53" s="1175">
        <f t="shared" ref="I53:X53" si="52">I54+I56+I60</f>
        <v>23283.429999999997</v>
      </c>
      <c r="J53" s="1175">
        <f t="shared" si="52"/>
        <v>23283.429999999997</v>
      </c>
      <c r="K53" s="1175" t="e">
        <f t="shared" si="52"/>
        <v>#REF!</v>
      </c>
      <c r="L53" s="1175" t="e">
        <f t="shared" si="52"/>
        <v>#REF!</v>
      </c>
      <c r="M53" s="1175" t="e">
        <f t="shared" si="52"/>
        <v>#REF!</v>
      </c>
      <c r="N53" s="1175">
        <f t="shared" si="52"/>
        <v>18607.34</v>
      </c>
      <c r="O53" s="1175" t="e">
        <f t="shared" si="52"/>
        <v>#REF!</v>
      </c>
      <c r="P53" s="1175">
        <f t="shared" si="52"/>
        <v>9116.8350000000009</v>
      </c>
      <c r="Q53" s="1175">
        <f t="shared" si="52"/>
        <v>3369</v>
      </c>
      <c r="R53" s="1175">
        <f t="shared" si="52"/>
        <v>3369</v>
      </c>
      <c r="S53" s="1175">
        <f t="shared" si="52"/>
        <v>0</v>
      </c>
      <c r="T53" s="1175">
        <f t="shared" si="52"/>
        <v>3369</v>
      </c>
      <c r="U53" s="1175" t="e">
        <f t="shared" si="52"/>
        <v>#REF!</v>
      </c>
      <c r="V53" s="1175">
        <f t="shared" si="52"/>
        <v>77.703000000000003</v>
      </c>
      <c r="W53" s="1175">
        <f t="shared" si="52"/>
        <v>77.703000000000003</v>
      </c>
      <c r="X53" s="1175">
        <f t="shared" si="52"/>
        <v>0</v>
      </c>
      <c r="Y53" s="999">
        <f t="shared" si="1"/>
        <v>2.3064113980409619E-2</v>
      </c>
      <c r="Z53" s="999">
        <f t="shared" si="2"/>
        <v>2.3064113980409619E-2</v>
      </c>
      <c r="AA53" s="803">
        <f>SUM(AB53:AC53)</f>
        <v>600</v>
      </c>
      <c r="AB53" s="898">
        <v>600</v>
      </c>
      <c r="AC53" s="898"/>
      <c r="AD53" s="805">
        <f t="shared" si="4"/>
        <v>0.17809439002671415</v>
      </c>
      <c r="AE53" s="805">
        <f t="shared" si="5"/>
        <v>0.17809439002671415</v>
      </c>
      <c r="AF53" s="1000"/>
      <c r="AG53" s="618">
        <f>561.272+1320.697</f>
        <v>1881.9690000000001</v>
      </c>
    </row>
    <row r="54" spans="1:33" s="902" customFormat="1" ht="14">
      <c r="A54" s="1189">
        <v>1</v>
      </c>
      <c r="B54" s="1134" t="s">
        <v>802</v>
      </c>
      <c r="C54" s="1149"/>
      <c r="D54" s="1134"/>
      <c r="E54" s="1202"/>
      <c r="F54" s="1201"/>
      <c r="G54" s="1201"/>
      <c r="H54" s="1201"/>
      <c r="I54" s="1203">
        <f>SUM(I55:I55)</f>
        <v>4500</v>
      </c>
      <c r="J54" s="1203">
        <f t="shared" ref="J54" si="53">SUM(J55:J55)</f>
        <v>4500</v>
      </c>
      <c r="K54" s="1207"/>
      <c r="L54" s="1207"/>
      <c r="M54" s="1208">
        <v>1128494400</v>
      </c>
      <c r="N54" s="1203">
        <v>4259.6040000000003</v>
      </c>
      <c r="O54" s="1204"/>
      <c r="P54" s="1204">
        <v>18.007999999999999</v>
      </c>
      <c r="Q54" s="1204">
        <f>R54</f>
        <v>191</v>
      </c>
      <c r="R54" s="1203">
        <f>SUM(R55:R55)</f>
        <v>191</v>
      </c>
      <c r="S54" s="1204"/>
      <c r="T54" s="1204">
        <f t="shared" ref="T54:T55" si="54">Q54</f>
        <v>191</v>
      </c>
      <c r="U54" s="1204"/>
      <c r="V54" s="900">
        <f>SUM(W54:X54)</f>
        <v>0</v>
      </c>
      <c r="W54" s="1204"/>
      <c r="X54" s="1204"/>
      <c r="Y54" s="999">
        <f t="shared" si="1"/>
        <v>0</v>
      </c>
      <c r="Z54" s="1122">
        <f t="shared" si="2"/>
        <v>0</v>
      </c>
      <c r="AA54" s="900"/>
      <c r="AB54" s="1204"/>
      <c r="AC54" s="1204"/>
      <c r="AD54" s="1123"/>
      <c r="AE54" s="1123"/>
      <c r="AF54" s="901"/>
    </row>
    <row r="55" spans="1:33" s="616" customFormat="1" ht="43.5" customHeight="1">
      <c r="A55" s="1009" t="s">
        <v>420</v>
      </c>
      <c r="B55" s="1139" t="s">
        <v>836</v>
      </c>
      <c r="C55" s="1153">
        <v>7872541</v>
      </c>
      <c r="D55" s="1153" t="s">
        <v>560</v>
      </c>
      <c r="E55" s="1153" t="s">
        <v>387</v>
      </c>
      <c r="F55" s="1153" t="s">
        <v>834</v>
      </c>
      <c r="G55" s="1153">
        <v>2021</v>
      </c>
      <c r="H55" s="1153" t="s">
        <v>1617</v>
      </c>
      <c r="I55" s="1177">
        <f>J55+K55</f>
        <v>4500</v>
      </c>
      <c r="J55" s="1177">
        <f>4500</f>
        <v>4500</v>
      </c>
      <c r="K55" s="706"/>
      <c r="L55" s="706"/>
      <c r="M55" s="706"/>
      <c r="N55" s="1177">
        <v>4259.6040000000003</v>
      </c>
      <c r="O55" s="706"/>
      <c r="P55" s="1016">
        <v>61.768999999999998</v>
      </c>
      <c r="Q55" s="706">
        <f>R55</f>
        <v>191</v>
      </c>
      <c r="R55" s="1177">
        <v>191</v>
      </c>
      <c r="S55" s="706"/>
      <c r="T55" s="706">
        <f t="shared" si="54"/>
        <v>191</v>
      </c>
      <c r="U55" s="706"/>
      <c r="V55" s="800">
        <f>SUM(W55:X55)</f>
        <v>0</v>
      </c>
      <c r="W55" s="706"/>
      <c r="X55" s="706"/>
      <c r="Y55" s="999">
        <f t="shared" si="1"/>
        <v>0</v>
      </c>
      <c r="Z55" s="999">
        <f t="shared" si="2"/>
        <v>0</v>
      </c>
      <c r="AA55" s="800"/>
      <c r="AB55" s="706"/>
      <c r="AC55" s="706"/>
      <c r="AD55" s="801"/>
      <c r="AE55" s="801"/>
      <c r="AF55" s="707"/>
    </row>
    <row r="56" spans="1:33" s="616" customFormat="1" ht="22.5" customHeight="1">
      <c r="A56" s="876">
        <v>2</v>
      </c>
      <c r="B56" s="1142" t="s">
        <v>818</v>
      </c>
      <c r="C56" s="1154"/>
      <c r="D56" s="1142"/>
      <c r="E56" s="1161"/>
      <c r="F56" s="1160"/>
      <c r="G56" s="1142"/>
      <c r="H56" s="1142"/>
      <c r="I56" s="1175">
        <f>SUM(I57:I59)</f>
        <v>16872.275999999998</v>
      </c>
      <c r="J56" s="1175">
        <f t="shared" ref="J56:X56" si="55">SUM(J57:J59)</f>
        <v>16872.275999999998</v>
      </c>
      <c r="K56" s="1175" t="e">
        <f t="shared" si="55"/>
        <v>#REF!</v>
      </c>
      <c r="L56" s="1175" t="e">
        <f t="shared" si="55"/>
        <v>#REF!</v>
      </c>
      <c r="M56" s="1175" t="e">
        <f t="shared" si="55"/>
        <v>#REF!</v>
      </c>
      <c r="N56" s="1175">
        <f t="shared" si="55"/>
        <v>13347.736000000001</v>
      </c>
      <c r="O56" s="1175" t="e">
        <f t="shared" si="55"/>
        <v>#REF!</v>
      </c>
      <c r="P56" s="1175">
        <f t="shared" si="55"/>
        <v>7298.8270000000011</v>
      </c>
      <c r="Q56" s="1175">
        <f t="shared" si="55"/>
        <v>2267</v>
      </c>
      <c r="R56" s="1175">
        <f t="shared" si="55"/>
        <v>2267</v>
      </c>
      <c r="S56" s="1175">
        <f t="shared" si="55"/>
        <v>0</v>
      </c>
      <c r="T56" s="1175">
        <f t="shared" si="55"/>
        <v>2267</v>
      </c>
      <c r="U56" s="1175" t="e">
        <f t="shared" si="55"/>
        <v>#REF!</v>
      </c>
      <c r="V56" s="1175">
        <f t="shared" si="55"/>
        <v>77.703000000000003</v>
      </c>
      <c r="W56" s="1175">
        <f t="shared" si="55"/>
        <v>77.703000000000003</v>
      </c>
      <c r="X56" s="1175">
        <f t="shared" si="55"/>
        <v>0</v>
      </c>
      <c r="Y56" s="994">
        <f>V56/Q56</f>
        <v>3.4275694750771947E-2</v>
      </c>
      <c r="Z56" s="994">
        <f>V56/T56</f>
        <v>3.4275694750771947E-2</v>
      </c>
      <c r="AA56" s="817">
        <f>SUM(AA57:AA58)</f>
        <v>1970</v>
      </c>
      <c r="AB56" s="817">
        <f t="shared" ref="AB56:AC56" si="56">SUM(AB57:AB58)</f>
        <v>1970</v>
      </c>
      <c r="AC56" s="817">
        <f t="shared" si="56"/>
        <v>0</v>
      </c>
      <c r="AD56" s="805">
        <f t="shared" si="4"/>
        <v>0.86898985443317156</v>
      </c>
      <c r="AE56" s="805">
        <f t="shared" si="5"/>
        <v>0.86898985443317156</v>
      </c>
      <c r="AF56" s="707"/>
    </row>
    <row r="57" spans="1:33" s="616" customFormat="1" ht="42">
      <c r="A57" s="870" t="s">
        <v>205</v>
      </c>
      <c r="B57" s="1139" t="s">
        <v>566</v>
      </c>
      <c r="C57" s="1145">
        <v>7729624</v>
      </c>
      <c r="D57" s="1153" t="s">
        <v>500</v>
      </c>
      <c r="E57" s="1169" t="s">
        <v>833</v>
      </c>
      <c r="F57" s="1145" t="s">
        <v>851</v>
      </c>
      <c r="G57" s="1153" t="s">
        <v>675</v>
      </c>
      <c r="H57" s="1153" t="s">
        <v>852</v>
      </c>
      <c r="I57" s="1179">
        <f>J57</f>
        <v>6850</v>
      </c>
      <c r="J57" s="1179">
        <v>6850</v>
      </c>
      <c r="K57" s="898" t="e">
        <f>SUM(#REF!)</f>
        <v>#REF!</v>
      </c>
      <c r="L57" s="898" t="e">
        <f>SUM(#REF!)</f>
        <v>#REF!</v>
      </c>
      <c r="M57" s="898" t="e">
        <f>SUM(#REF!)</f>
        <v>#REF!</v>
      </c>
      <c r="N57" s="1179">
        <v>5547.4870000000001</v>
      </c>
      <c r="O57" s="898" t="e">
        <f>SUM(#REF!)</f>
        <v>#REF!</v>
      </c>
      <c r="P57" s="706">
        <v>1249.614</v>
      </c>
      <c r="Q57" s="706">
        <f>R57+S57</f>
        <v>1118</v>
      </c>
      <c r="R57" s="1177">
        <f>423+695</f>
        <v>1118</v>
      </c>
      <c r="S57" s="898"/>
      <c r="T57" s="706">
        <f>Q57</f>
        <v>1118</v>
      </c>
      <c r="U57" s="898" t="e">
        <f>SUM(#REF!)</f>
        <v>#REF!</v>
      </c>
      <c r="V57" s="873">
        <f>W57+X57</f>
        <v>0</v>
      </c>
      <c r="W57" s="706"/>
      <c r="X57" s="898"/>
      <c r="Y57" s="999">
        <f t="shared" si="1"/>
        <v>0</v>
      </c>
      <c r="Z57" s="999">
        <f t="shared" si="2"/>
        <v>0</v>
      </c>
      <c r="AA57" s="706">
        <f>AB57+AC57</f>
        <v>970</v>
      </c>
      <c r="AB57" s="706">
        <v>970</v>
      </c>
      <c r="AC57" s="706"/>
      <c r="AD57" s="801">
        <f t="shared" si="4"/>
        <v>0.8676207513416816</v>
      </c>
      <c r="AE57" s="801">
        <f t="shared" si="5"/>
        <v>0.8676207513416816</v>
      </c>
      <c r="AF57" s="707"/>
    </row>
    <row r="58" spans="1:33" s="635" customFormat="1" ht="70">
      <c r="A58" s="870" t="s">
        <v>207</v>
      </c>
      <c r="B58" s="1139" t="s">
        <v>856</v>
      </c>
      <c r="C58" s="1145">
        <v>7804477</v>
      </c>
      <c r="D58" s="1153" t="s">
        <v>500</v>
      </c>
      <c r="E58" s="1145" t="s">
        <v>823</v>
      </c>
      <c r="F58" s="1153" t="s">
        <v>718</v>
      </c>
      <c r="G58" s="1153" t="s">
        <v>855</v>
      </c>
      <c r="H58" s="1153" t="s">
        <v>857</v>
      </c>
      <c r="I58" s="1179">
        <f>J58</f>
        <v>4633.2759999999998</v>
      </c>
      <c r="J58" s="1179">
        <v>4633.2759999999998</v>
      </c>
      <c r="K58" s="1019" t="e">
        <f>K59+#REF!</f>
        <v>#REF!</v>
      </c>
      <c r="L58" s="1019" t="e">
        <f>L59+#REF!</f>
        <v>#REF!</v>
      </c>
      <c r="M58" s="1019" t="e">
        <f>M59+#REF!</f>
        <v>#REF!</v>
      </c>
      <c r="N58" s="1180">
        <v>4353.6620000000003</v>
      </c>
      <c r="O58" s="1019" t="e">
        <f>O59+#REF!</f>
        <v>#REF!</v>
      </c>
      <c r="P58" s="873">
        <v>4106.8</v>
      </c>
      <c r="Q58" s="1020">
        <f>R58+S58</f>
        <v>83</v>
      </c>
      <c r="R58" s="1177">
        <v>83</v>
      </c>
      <c r="S58" s="873"/>
      <c r="T58" s="706">
        <f>Q58</f>
        <v>83</v>
      </c>
      <c r="U58" s="873" t="e">
        <f>U59+#REF!</f>
        <v>#REF!</v>
      </c>
      <c r="V58" s="873">
        <f>W58+X58</f>
        <v>77.703000000000003</v>
      </c>
      <c r="W58" s="873">
        <v>77.703000000000003</v>
      </c>
      <c r="X58" s="873"/>
      <c r="Y58" s="999">
        <f>V58/Q58</f>
        <v>0.93618072289156629</v>
      </c>
      <c r="Z58" s="999">
        <f t="shared" si="2"/>
        <v>0.93618072289156629</v>
      </c>
      <c r="AA58" s="873">
        <f>AB58+AC58</f>
        <v>1000</v>
      </c>
      <c r="AB58" s="873">
        <v>1000</v>
      </c>
      <c r="AC58" s="873"/>
      <c r="AD58" s="801">
        <f t="shared" si="4"/>
        <v>12.048192771084338</v>
      </c>
      <c r="AE58" s="801">
        <f t="shared" si="5"/>
        <v>12.048192771084338</v>
      </c>
      <c r="AF58" s="1000"/>
    </row>
    <row r="59" spans="1:33" s="623" customFormat="1" ht="42">
      <c r="A59" s="870" t="s">
        <v>209</v>
      </c>
      <c r="B59" s="1143" t="s">
        <v>612</v>
      </c>
      <c r="C59" s="1155">
        <v>7659171</v>
      </c>
      <c r="D59" s="1153" t="s">
        <v>500</v>
      </c>
      <c r="E59" s="1145" t="s">
        <v>823</v>
      </c>
      <c r="F59" s="1145" t="s">
        <v>819</v>
      </c>
      <c r="G59" s="1155" t="s">
        <v>853</v>
      </c>
      <c r="H59" s="1155" t="s">
        <v>613</v>
      </c>
      <c r="I59" s="1180">
        <v>5389</v>
      </c>
      <c r="J59" s="1179">
        <f>I59</f>
        <v>5389</v>
      </c>
      <c r="K59" s="492">
        <f t="shared" ref="K59:X59" si="57">SUM(K60:K64)</f>
        <v>0</v>
      </c>
      <c r="L59" s="492">
        <f t="shared" si="57"/>
        <v>0</v>
      </c>
      <c r="M59" s="492">
        <f t="shared" si="57"/>
        <v>0</v>
      </c>
      <c r="N59" s="1184">
        <v>3446.587</v>
      </c>
      <c r="O59" s="492">
        <f t="shared" si="57"/>
        <v>0</v>
      </c>
      <c r="P59" s="503">
        <f>I59-N59</f>
        <v>1942.413</v>
      </c>
      <c r="Q59" s="503">
        <f>R59+S59</f>
        <v>1066</v>
      </c>
      <c r="R59" s="1186">
        <v>1066</v>
      </c>
      <c r="S59" s="503">
        <f t="shared" si="57"/>
        <v>0</v>
      </c>
      <c r="T59" s="503">
        <f>Q59</f>
        <v>1066</v>
      </c>
      <c r="U59" s="503">
        <f t="shared" si="57"/>
        <v>0</v>
      </c>
      <c r="V59" s="503"/>
      <c r="W59" s="503"/>
      <c r="X59" s="503">
        <f t="shared" si="57"/>
        <v>0</v>
      </c>
      <c r="Y59" s="999">
        <f t="shared" si="1"/>
        <v>0</v>
      </c>
      <c r="Z59" s="999">
        <f t="shared" si="2"/>
        <v>0</v>
      </c>
      <c r="AA59" s="492">
        <f>SUM(AA60:AA63)</f>
        <v>1956.0077200000001</v>
      </c>
      <c r="AB59" s="492">
        <f t="shared" ref="AB59:AC59" si="58">SUM(AB60:AB63)</f>
        <v>1956.0077200000001</v>
      </c>
      <c r="AC59" s="492">
        <f t="shared" si="58"/>
        <v>0</v>
      </c>
      <c r="AD59" s="805">
        <f t="shared" si="4"/>
        <v>1.8349040525328331</v>
      </c>
      <c r="AE59" s="805">
        <f t="shared" si="5"/>
        <v>1.8349040525328331</v>
      </c>
      <c r="AF59" s="707"/>
    </row>
    <row r="60" spans="1:33" s="616" customFormat="1" ht="40.5" customHeight="1">
      <c r="A60" s="1009">
        <v>3</v>
      </c>
      <c r="B60" s="1134" t="s">
        <v>827</v>
      </c>
      <c r="C60" s="1149"/>
      <c r="D60" s="1134"/>
      <c r="E60" s="1163"/>
      <c r="F60" s="1134"/>
      <c r="G60" s="1134"/>
      <c r="H60" s="1134"/>
      <c r="I60" s="1176">
        <f>I61</f>
        <v>1911.154</v>
      </c>
      <c r="J60" s="1176">
        <f t="shared" ref="J60" si="59">J61</f>
        <v>1911.154</v>
      </c>
      <c r="K60" s="706"/>
      <c r="L60" s="706"/>
      <c r="M60" s="706"/>
      <c r="N60" s="1176">
        <v>1000</v>
      </c>
      <c r="O60" s="706"/>
      <c r="P60" s="706">
        <v>1800</v>
      </c>
      <c r="Q60" s="705">
        <f t="shared" ref="Q60:Q67" si="60">SUM(R60:S60)</f>
        <v>911</v>
      </c>
      <c r="R60" s="1176">
        <f>R61</f>
        <v>911</v>
      </c>
      <c r="S60" s="706"/>
      <c r="T60" s="705">
        <f t="shared" ref="T60:T65" si="61">Q60</f>
        <v>911</v>
      </c>
      <c r="U60" s="705"/>
      <c r="V60" s="705">
        <f>SUM(W60:X60)</f>
        <v>0</v>
      </c>
      <c r="W60" s="706"/>
      <c r="X60" s="706"/>
      <c r="Y60" s="999">
        <f t="shared" si="1"/>
        <v>0</v>
      </c>
      <c r="Z60" s="999">
        <f t="shared" si="2"/>
        <v>0</v>
      </c>
      <c r="AA60" s="705">
        <f>AB60+AC60</f>
        <v>911</v>
      </c>
      <c r="AB60" s="706">
        <f t="shared" ref="AB60" si="62">T60</f>
        <v>911</v>
      </c>
      <c r="AC60" s="706"/>
      <c r="AD60" s="801">
        <f t="shared" si="4"/>
        <v>1</v>
      </c>
      <c r="AE60" s="801">
        <f t="shared" si="5"/>
        <v>1</v>
      </c>
      <c r="AF60" s="707"/>
    </row>
    <row r="61" spans="1:33" s="616" customFormat="1" ht="42">
      <c r="A61" s="1009" t="s">
        <v>725</v>
      </c>
      <c r="B61" s="1139" t="s">
        <v>862</v>
      </c>
      <c r="C61" s="1153">
        <v>7867063</v>
      </c>
      <c r="D61" s="1153" t="s">
        <v>525</v>
      </c>
      <c r="E61" s="1145" t="s">
        <v>863</v>
      </c>
      <c r="F61" s="1153" t="s">
        <v>864</v>
      </c>
      <c r="G61" s="1153" t="s">
        <v>865</v>
      </c>
      <c r="H61" s="1153" t="s">
        <v>1107</v>
      </c>
      <c r="I61" s="1177">
        <f>J61+K61</f>
        <v>1911.154</v>
      </c>
      <c r="J61" s="1177">
        <v>1911.154</v>
      </c>
      <c r="K61" s="706"/>
      <c r="L61" s="706"/>
      <c r="M61" s="706"/>
      <c r="N61" s="1177">
        <v>1000</v>
      </c>
      <c r="O61" s="706"/>
      <c r="P61" s="706">
        <f>J61</f>
        <v>1911.154</v>
      </c>
      <c r="Q61" s="705">
        <f t="shared" si="60"/>
        <v>911</v>
      </c>
      <c r="R61" s="1177">
        <v>911</v>
      </c>
      <c r="S61" s="706"/>
      <c r="T61" s="705">
        <f t="shared" si="61"/>
        <v>911</v>
      </c>
      <c r="U61" s="705"/>
      <c r="V61" s="705">
        <f>SUM(W61:X61)</f>
        <v>0</v>
      </c>
      <c r="W61" s="1042"/>
      <c r="X61" s="1042"/>
      <c r="Y61" s="999">
        <f t="shared" si="1"/>
        <v>0</v>
      </c>
      <c r="Z61" s="999">
        <f t="shared" si="2"/>
        <v>0</v>
      </c>
      <c r="AA61" s="705">
        <f>AB61+AC61</f>
        <v>1045.0077200000001</v>
      </c>
      <c r="AB61" s="706">
        <v>1045.0077200000001</v>
      </c>
      <c r="AC61" s="706"/>
      <c r="AD61" s="801">
        <f t="shared" si="4"/>
        <v>1.1470995828759605</v>
      </c>
      <c r="AE61" s="801">
        <f t="shared" si="5"/>
        <v>1.1470995828759605</v>
      </c>
      <c r="AF61" s="707"/>
    </row>
    <row r="62" spans="1:33" s="616" customFormat="1" ht="36" customHeight="1">
      <c r="A62" s="1035" t="s">
        <v>55</v>
      </c>
      <c r="B62" s="1133" t="s">
        <v>491</v>
      </c>
      <c r="C62" s="1148"/>
      <c r="D62" s="1160"/>
      <c r="E62" s="1161"/>
      <c r="F62" s="1160"/>
      <c r="G62" s="1160"/>
      <c r="H62" s="1160"/>
      <c r="I62" s="1175">
        <f>I63+I66+I68+I70+I72</f>
        <v>23166.674999999999</v>
      </c>
      <c r="J62" s="1175">
        <f t="shared" ref="J62:T62" si="63">J63+J66+J68+J70+J72</f>
        <v>23166.674999999999</v>
      </c>
      <c r="K62" s="1175">
        <f t="shared" si="63"/>
        <v>0</v>
      </c>
      <c r="L62" s="1175">
        <f t="shared" si="63"/>
        <v>0</v>
      </c>
      <c r="M62" s="1175">
        <f t="shared" si="63"/>
        <v>0</v>
      </c>
      <c r="N62" s="1175">
        <f t="shared" si="63"/>
        <v>0</v>
      </c>
      <c r="O62" s="1175">
        <f t="shared" si="63"/>
        <v>0</v>
      </c>
      <c r="P62" s="1175">
        <f t="shared" si="63"/>
        <v>2512.346</v>
      </c>
      <c r="Q62" s="1175">
        <f t="shared" si="63"/>
        <v>14831</v>
      </c>
      <c r="R62" s="1175">
        <f t="shared" si="63"/>
        <v>14831</v>
      </c>
      <c r="S62" s="1175">
        <f t="shared" si="63"/>
        <v>0</v>
      </c>
      <c r="T62" s="1175">
        <f t="shared" si="63"/>
        <v>11274.382</v>
      </c>
      <c r="U62" s="1175">
        <f t="shared" ref="U62" si="64">U63+U66+U68+U70</f>
        <v>0</v>
      </c>
      <c r="V62" s="1175">
        <f t="shared" ref="V62:W62" si="65">V63+V66++V68+V70+V72</f>
        <v>1673.2150000000001</v>
      </c>
      <c r="W62" s="1175">
        <f t="shared" si="65"/>
        <v>1673.2150000000001</v>
      </c>
      <c r="X62" s="1175">
        <f t="shared" ref="X62" si="66">X63+X66++X68+X70+X72</f>
        <v>0</v>
      </c>
      <c r="Y62" s="1125">
        <f t="shared" si="1"/>
        <v>0.11281875800687749</v>
      </c>
      <c r="Z62" s="1125">
        <f t="shared" si="2"/>
        <v>0.1484085779601933</v>
      </c>
      <c r="AA62" s="705"/>
      <c r="AB62" s="706"/>
      <c r="AC62" s="706"/>
      <c r="AD62" s="801">
        <f t="shared" si="4"/>
        <v>0</v>
      </c>
      <c r="AE62" s="801">
        <f t="shared" si="5"/>
        <v>0</v>
      </c>
      <c r="AF62" s="707"/>
    </row>
    <row r="63" spans="1:33" s="1124" customFormat="1" ht="43.5" customHeight="1">
      <c r="A63" s="1189">
        <v>1</v>
      </c>
      <c r="B63" s="1134" t="s">
        <v>802</v>
      </c>
      <c r="C63" s="1149"/>
      <c r="D63" s="1134"/>
      <c r="E63" s="1163"/>
      <c r="F63" s="1134"/>
      <c r="G63" s="1134"/>
      <c r="H63" s="1134"/>
      <c r="I63" s="1176">
        <f>SUM(I64:I65)</f>
        <v>5984.2659999999996</v>
      </c>
      <c r="J63" s="1176">
        <f t="shared" ref="J63:X63" si="67">SUM(J64:J65)</f>
        <v>5984.2659999999996</v>
      </c>
      <c r="K63" s="1176">
        <f t="shared" si="67"/>
        <v>0</v>
      </c>
      <c r="L63" s="1176">
        <f t="shared" si="67"/>
        <v>0</v>
      </c>
      <c r="M63" s="1176">
        <f t="shared" si="67"/>
        <v>0</v>
      </c>
      <c r="N63" s="1176">
        <f t="shared" si="67"/>
        <v>0</v>
      </c>
      <c r="O63" s="1176">
        <f t="shared" si="67"/>
        <v>0</v>
      </c>
      <c r="P63" s="1176">
        <f t="shared" si="67"/>
        <v>2512.346</v>
      </c>
      <c r="Q63" s="1176">
        <f t="shared" si="67"/>
        <v>5135</v>
      </c>
      <c r="R63" s="1176">
        <f t="shared" si="67"/>
        <v>5135</v>
      </c>
      <c r="S63" s="1176">
        <f t="shared" si="67"/>
        <v>0</v>
      </c>
      <c r="T63" s="1176">
        <f t="shared" si="67"/>
        <v>5135</v>
      </c>
      <c r="U63" s="1176">
        <f t="shared" si="67"/>
        <v>0</v>
      </c>
      <c r="V63" s="1176">
        <f t="shared" si="67"/>
        <v>1673.2150000000001</v>
      </c>
      <c r="W63" s="1176">
        <f t="shared" si="67"/>
        <v>1673.2150000000001</v>
      </c>
      <c r="X63" s="1176">
        <f t="shared" si="67"/>
        <v>0</v>
      </c>
      <c r="Y63" s="1125">
        <f t="shared" si="1"/>
        <v>0.32584518013631941</v>
      </c>
      <c r="Z63" s="1125">
        <f t="shared" si="2"/>
        <v>0.32584518013631941</v>
      </c>
      <c r="AA63" s="1194">
        <f t="shared" ref="AA63" si="68">SUM(AB63:AC63)</f>
        <v>0</v>
      </c>
      <c r="AB63" s="1193"/>
      <c r="AC63" s="1193"/>
      <c r="AD63" s="1126">
        <f t="shared" si="4"/>
        <v>0</v>
      </c>
      <c r="AE63" s="1126">
        <f t="shared" si="5"/>
        <v>0</v>
      </c>
      <c r="AF63" s="1121"/>
    </row>
    <row r="64" spans="1:33" s="616" customFormat="1" ht="43.5" customHeight="1">
      <c r="A64" s="1009" t="s">
        <v>420</v>
      </c>
      <c r="B64" s="1139" t="s">
        <v>1054</v>
      </c>
      <c r="C64" s="1150" t="s">
        <v>1601</v>
      </c>
      <c r="D64" s="1153" t="s">
        <v>534</v>
      </c>
      <c r="E64" s="1145" t="s">
        <v>387</v>
      </c>
      <c r="F64" s="1153" t="s">
        <v>720</v>
      </c>
      <c r="G64" s="1153">
        <v>2022</v>
      </c>
      <c r="H64" s="1170" t="s">
        <v>1618</v>
      </c>
      <c r="I64" s="1177">
        <f>J64+K64</f>
        <v>2484.2660000000001</v>
      </c>
      <c r="J64" s="1177">
        <v>2484.2660000000001</v>
      </c>
      <c r="K64" s="706"/>
      <c r="L64" s="706"/>
      <c r="M64" s="706"/>
      <c r="N64" s="1177"/>
      <c r="O64" s="706"/>
      <c r="P64" s="502">
        <v>2512.346</v>
      </c>
      <c r="Q64" s="705">
        <f t="shared" si="60"/>
        <v>2135</v>
      </c>
      <c r="R64" s="1177">
        <v>2135</v>
      </c>
      <c r="S64" s="706"/>
      <c r="T64" s="705">
        <f t="shared" si="61"/>
        <v>2135</v>
      </c>
      <c r="U64" s="705"/>
      <c r="V64" s="705">
        <f t="shared" ref="V64:V67" si="69">SUM(W64:X64)</f>
        <v>650</v>
      </c>
      <c r="W64" s="706">
        <v>650</v>
      </c>
      <c r="X64" s="706"/>
      <c r="Y64" s="999">
        <f t="shared" si="1"/>
        <v>0.3044496487119438</v>
      </c>
      <c r="Z64" s="999">
        <f t="shared" si="2"/>
        <v>0.3044496487119438</v>
      </c>
      <c r="AA64" s="705"/>
      <c r="AB64" s="706"/>
      <c r="AC64" s="706"/>
      <c r="AD64" s="801"/>
      <c r="AE64" s="801"/>
      <c r="AF64" s="707"/>
    </row>
    <row r="65" spans="1:33" s="853" customFormat="1" ht="61.5" customHeight="1">
      <c r="A65" s="1009" t="s">
        <v>421</v>
      </c>
      <c r="B65" s="1139" t="s">
        <v>1146</v>
      </c>
      <c r="C65" s="1150">
        <v>7929463</v>
      </c>
      <c r="D65" s="1153" t="s">
        <v>663</v>
      </c>
      <c r="E65" s="1169" t="s">
        <v>833</v>
      </c>
      <c r="F65" s="1153" t="s">
        <v>1619</v>
      </c>
      <c r="G65" s="1018">
        <v>2022</v>
      </c>
      <c r="H65" s="1018" t="s">
        <v>1620</v>
      </c>
      <c r="I65" s="1181">
        <f>J65+K65</f>
        <v>3500</v>
      </c>
      <c r="J65" s="1181">
        <v>3500</v>
      </c>
      <c r="K65" s="849"/>
      <c r="L65" s="849"/>
      <c r="M65" s="849"/>
      <c r="N65" s="1177"/>
      <c r="O65" s="849"/>
      <c r="P65" s="849"/>
      <c r="Q65" s="705">
        <f>R65</f>
        <v>3000</v>
      </c>
      <c r="R65" s="1177">
        <v>3000</v>
      </c>
      <c r="S65" s="817">
        <f t="shared" ref="S65:U65" si="70">SUM(S66:S67)</f>
        <v>0</v>
      </c>
      <c r="T65" s="705">
        <f t="shared" si="61"/>
        <v>3000</v>
      </c>
      <c r="U65" s="817">
        <f t="shared" si="70"/>
        <v>0</v>
      </c>
      <c r="V65" s="705">
        <f t="shared" si="69"/>
        <v>1023.215</v>
      </c>
      <c r="W65" s="1247">
        <v>1023.215</v>
      </c>
      <c r="X65" s="849"/>
      <c r="Y65" s="999">
        <f t="shared" si="1"/>
        <v>0.34107166666666666</v>
      </c>
      <c r="Z65" s="999">
        <f t="shared" si="2"/>
        <v>0.34107166666666666</v>
      </c>
      <c r="AA65" s="851"/>
      <c r="AB65" s="849"/>
      <c r="AC65" s="849"/>
      <c r="AD65" s="801">
        <f t="shared" si="4"/>
        <v>0</v>
      </c>
      <c r="AE65" s="801">
        <f t="shared" si="5"/>
        <v>0</v>
      </c>
      <c r="AF65" s="852"/>
    </row>
    <row r="66" spans="1:33" s="902" customFormat="1" ht="31.5" customHeight="1">
      <c r="A66" s="1189">
        <v>2</v>
      </c>
      <c r="B66" s="1134" t="s">
        <v>1581</v>
      </c>
      <c r="C66" s="1149"/>
      <c r="D66" s="1134"/>
      <c r="E66" s="1163"/>
      <c r="F66" s="1134"/>
      <c r="G66" s="1134"/>
      <c r="H66" s="1134"/>
      <c r="I66" s="1176">
        <f>I67</f>
        <v>3404.027</v>
      </c>
      <c r="J66" s="1176">
        <f t="shared" ref="J66:X66" si="71">J67</f>
        <v>3404.027</v>
      </c>
      <c r="K66" s="1176">
        <f t="shared" si="71"/>
        <v>0</v>
      </c>
      <c r="L66" s="1176">
        <f t="shared" si="71"/>
        <v>0</v>
      </c>
      <c r="M66" s="1176">
        <f t="shared" si="71"/>
        <v>0</v>
      </c>
      <c r="N66" s="1176">
        <f t="shared" si="71"/>
        <v>0</v>
      </c>
      <c r="O66" s="1176">
        <f t="shared" si="71"/>
        <v>0</v>
      </c>
      <c r="P66" s="1176">
        <f t="shared" si="71"/>
        <v>0</v>
      </c>
      <c r="Q66" s="1176">
        <f t="shared" si="71"/>
        <v>3000</v>
      </c>
      <c r="R66" s="1176">
        <f t="shared" si="71"/>
        <v>3000</v>
      </c>
      <c r="S66" s="1176">
        <f t="shared" si="71"/>
        <v>0</v>
      </c>
      <c r="T66" s="1176">
        <f t="shared" si="71"/>
        <v>3000</v>
      </c>
      <c r="U66" s="1176">
        <f t="shared" si="71"/>
        <v>0</v>
      </c>
      <c r="V66" s="1176">
        <f t="shared" si="71"/>
        <v>0</v>
      </c>
      <c r="W66" s="1176">
        <f t="shared" si="71"/>
        <v>0</v>
      </c>
      <c r="X66" s="1176">
        <f t="shared" si="71"/>
        <v>0</v>
      </c>
      <c r="Y66" s="1122">
        <f t="shared" si="1"/>
        <v>0</v>
      </c>
      <c r="Z66" s="1122">
        <f t="shared" si="2"/>
        <v>0</v>
      </c>
      <c r="AA66" s="1205">
        <f>SUM(AB66:AC66)</f>
        <v>91.408000000000001</v>
      </c>
      <c r="AB66" s="1204">
        <v>91.408000000000001</v>
      </c>
      <c r="AC66" s="1204"/>
      <c r="AD66" s="1123">
        <f t="shared" si="4"/>
        <v>3.0469333333333334E-2</v>
      </c>
      <c r="AE66" s="1123">
        <f t="shared" si="5"/>
        <v>3.0469333333333334E-2</v>
      </c>
      <c r="AF66" s="901"/>
      <c r="AG66" s="1206">
        <f>Q66-T54-T55</f>
        <v>2618</v>
      </c>
    </row>
    <row r="67" spans="1:33" ht="36" customHeight="1">
      <c r="A67" s="841" t="s">
        <v>205</v>
      </c>
      <c r="B67" s="1139" t="s">
        <v>1591</v>
      </c>
      <c r="C67" s="1150" t="s">
        <v>1602</v>
      </c>
      <c r="D67" s="1153" t="s">
        <v>545</v>
      </c>
      <c r="E67" s="1153" t="s">
        <v>538</v>
      </c>
      <c r="F67" s="1153" t="s">
        <v>1621</v>
      </c>
      <c r="G67" s="1153">
        <v>2022</v>
      </c>
      <c r="H67" s="1153" t="s">
        <v>1622</v>
      </c>
      <c r="I67" s="1177">
        <f>J67+K67</f>
        <v>3404.027</v>
      </c>
      <c r="J67" s="1177">
        <v>3404.027</v>
      </c>
      <c r="K67" s="842"/>
      <c r="L67" s="842"/>
      <c r="M67" s="842"/>
      <c r="N67" s="1177">
        <v>0</v>
      </c>
      <c r="O67" s="842"/>
      <c r="P67" s="842"/>
      <c r="Q67" s="705">
        <f t="shared" si="60"/>
        <v>3000</v>
      </c>
      <c r="R67" s="1177">
        <v>3000</v>
      </c>
      <c r="S67" s="842"/>
      <c r="T67" s="867">
        <f>Q67</f>
        <v>3000</v>
      </c>
      <c r="U67" s="842"/>
      <c r="V67" s="705">
        <f t="shared" si="69"/>
        <v>0</v>
      </c>
      <c r="W67" s="842"/>
      <c r="X67" s="842"/>
      <c r="Y67" s="999"/>
      <c r="Z67" s="999"/>
      <c r="AA67" s="842"/>
      <c r="AB67" s="842"/>
      <c r="AC67" s="842"/>
      <c r="AD67" s="801">
        <f t="shared" si="4"/>
        <v>0</v>
      </c>
      <c r="AE67" s="801">
        <f t="shared" si="5"/>
        <v>0</v>
      </c>
      <c r="AF67" s="842"/>
    </row>
    <row r="68" spans="1:33" s="1199" customFormat="1" ht="31.5" customHeight="1">
      <c r="A68" s="1195">
        <v>3</v>
      </c>
      <c r="B68" s="1134" t="s">
        <v>1592</v>
      </c>
      <c r="C68" s="1196"/>
      <c r="D68" s="1149"/>
      <c r="E68" s="1166"/>
      <c r="F68" s="1149"/>
      <c r="G68" s="1149"/>
      <c r="H68" s="1149"/>
      <c r="I68" s="1187">
        <f>I69</f>
        <v>1239.3820000000001</v>
      </c>
      <c r="J68" s="1187">
        <f t="shared" ref="J68:X68" si="72">J69</f>
        <v>1239.3820000000001</v>
      </c>
      <c r="K68" s="1187">
        <f t="shared" si="72"/>
        <v>0</v>
      </c>
      <c r="L68" s="1187">
        <f t="shared" si="72"/>
        <v>0</v>
      </c>
      <c r="M68" s="1187">
        <f t="shared" si="72"/>
        <v>0</v>
      </c>
      <c r="N68" s="1187">
        <f t="shared" si="72"/>
        <v>0</v>
      </c>
      <c r="O68" s="1187">
        <f t="shared" si="72"/>
        <v>0</v>
      </c>
      <c r="P68" s="1187">
        <f t="shared" si="72"/>
        <v>0</v>
      </c>
      <c r="Q68" s="1187">
        <f t="shared" si="72"/>
        <v>1239.3820000000001</v>
      </c>
      <c r="R68" s="1187">
        <f t="shared" si="72"/>
        <v>1239.3820000000001</v>
      </c>
      <c r="S68" s="1187">
        <f t="shared" si="72"/>
        <v>0</v>
      </c>
      <c r="T68" s="1187">
        <f t="shared" si="72"/>
        <v>1239.3820000000001</v>
      </c>
      <c r="U68" s="1187">
        <f t="shared" si="72"/>
        <v>0</v>
      </c>
      <c r="V68" s="1187">
        <f t="shared" si="72"/>
        <v>0</v>
      </c>
      <c r="W68" s="1187">
        <f t="shared" si="72"/>
        <v>0</v>
      </c>
      <c r="X68" s="1187">
        <f t="shared" si="72"/>
        <v>0</v>
      </c>
      <c r="Y68" s="1122">
        <f t="shared" si="1"/>
        <v>0</v>
      </c>
      <c r="Z68" s="1122">
        <f t="shared" si="2"/>
        <v>0</v>
      </c>
      <c r="AA68" s="1197" t="e">
        <f>AA69+AA73+#REF!+#REF!</f>
        <v>#REF!</v>
      </c>
      <c r="AB68" s="1197" t="e">
        <f>AB69+AB73+#REF!+#REF!</f>
        <v>#REF!</v>
      </c>
      <c r="AC68" s="1197" t="e">
        <f>AC69+AC73+#REF!+#REF!</f>
        <v>#REF!</v>
      </c>
      <c r="AD68" s="1123" t="e">
        <f t="shared" si="4"/>
        <v>#REF!</v>
      </c>
      <c r="AE68" s="1123" t="e">
        <f t="shared" si="5"/>
        <v>#REF!</v>
      </c>
      <c r="AF68" s="1198"/>
    </row>
    <row r="69" spans="1:33" s="636" customFormat="1" ht="56">
      <c r="A69" s="864" t="s">
        <v>725</v>
      </c>
      <c r="B69" s="1143" t="s">
        <v>1112</v>
      </c>
      <c r="C69" s="1155">
        <v>7925542</v>
      </c>
      <c r="D69" s="1153" t="s">
        <v>656</v>
      </c>
      <c r="E69" s="1153" t="s">
        <v>365</v>
      </c>
      <c r="F69" s="1153" t="s">
        <v>1110</v>
      </c>
      <c r="G69" s="1170" t="s">
        <v>865</v>
      </c>
      <c r="H69" s="1155" t="s">
        <v>1623</v>
      </c>
      <c r="I69" s="1182">
        <f>J69+K69</f>
        <v>1239.3820000000001</v>
      </c>
      <c r="J69" s="1183">
        <v>1239.3820000000001</v>
      </c>
      <c r="K69" s="1051">
        <f t="shared" ref="K69:AC69" si="73">SUM(K70:K72)</f>
        <v>0</v>
      </c>
      <c r="L69" s="1051">
        <f t="shared" si="73"/>
        <v>0</v>
      </c>
      <c r="M69" s="1051">
        <f t="shared" si="73"/>
        <v>0</v>
      </c>
      <c r="N69" s="1184"/>
      <c r="O69" s="1051">
        <f t="shared" si="73"/>
        <v>0</v>
      </c>
      <c r="P69" s="1051">
        <f t="shared" si="73"/>
        <v>0</v>
      </c>
      <c r="Q69" s="1183">
        <f>R69</f>
        <v>1239.3820000000001</v>
      </c>
      <c r="R69" s="1183">
        <v>1239.3820000000001</v>
      </c>
      <c r="S69" s="1051"/>
      <c r="T69" s="1183">
        <f>Q69</f>
        <v>1239.3820000000001</v>
      </c>
      <c r="U69" s="1051">
        <f t="shared" si="73"/>
        <v>0</v>
      </c>
      <c r="V69" s="1051">
        <f t="shared" si="73"/>
        <v>0</v>
      </c>
      <c r="W69" s="1051">
        <f t="shared" si="73"/>
        <v>0</v>
      </c>
      <c r="X69" s="1051">
        <f t="shared" si="73"/>
        <v>0</v>
      </c>
      <c r="Y69" s="994">
        <f t="shared" si="1"/>
        <v>0</v>
      </c>
      <c r="Z69" s="994">
        <f t="shared" si="2"/>
        <v>0</v>
      </c>
      <c r="AA69" s="866">
        <f t="shared" si="73"/>
        <v>10</v>
      </c>
      <c r="AB69" s="866">
        <f t="shared" si="73"/>
        <v>10</v>
      </c>
      <c r="AC69" s="866">
        <f t="shared" si="73"/>
        <v>0</v>
      </c>
      <c r="AD69" s="805">
        <f t="shared" si="4"/>
        <v>8.0685373839542614E-3</v>
      </c>
      <c r="AE69" s="805">
        <f t="shared" si="5"/>
        <v>8.0685373839542614E-3</v>
      </c>
      <c r="AF69" s="865"/>
    </row>
    <row r="70" spans="1:33" ht="14.5">
      <c r="A70" s="1195">
        <v>4</v>
      </c>
      <c r="B70" s="1134" t="s">
        <v>838</v>
      </c>
      <c r="C70" s="1149"/>
      <c r="D70" s="1134"/>
      <c r="E70" s="1163"/>
      <c r="F70" s="1134"/>
      <c r="G70" s="1134"/>
      <c r="H70" s="1134"/>
      <c r="I70" s="1176">
        <f>I71</f>
        <v>10539</v>
      </c>
      <c r="J70" s="1176">
        <f t="shared" ref="J70:X70" si="74">J71</f>
        <v>10539</v>
      </c>
      <c r="K70" s="1176">
        <f t="shared" si="74"/>
        <v>0</v>
      </c>
      <c r="L70" s="1176">
        <f t="shared" si="74"/>
        <v>0</v>
      </c>
      <c r="M70" s="1176">
        <f t="shared" si="74"/>
        <v>0</v>
      </c>
      <c r="N70" s="1176">
        <f t="shared" si="74"/>
        <v>0</v>
      </c>
      <c r="O70" s="1176">
        <f t="shared" si="74"/>
        <v>0</v>
      </c>
      <c r="P70" s="1176">
        <f t="shared" si="74"/>
        <v>0</v>
      </c>
      <c r="Q70" s="1176">
        <f t="shared" si="74"/>
        <v>3556.6179999999999</v>
      </c>
      <c r="R70" s="1176">
        <f t="shared" si="74"/>
        <v>3556.6179999999999</v>
      </c>
      <c r="S70" s="1176">
        <f t="shared" si="74"/>
        <v>0</v>
      </c>
      <c r="T70" s="1176">
        <f t="shared" si="74"/>
        <v>0</v>
      </c>
      <c r="U70" s="1176">
        <f t="shared" si="74"/>
        <v>0</v>
      </c>
      <c r="V70" s="1176">
        <f t="shared" si="74"/>
        <v>0</v>
      </c>
      <c r="W70" s="1176">
        <f t="shared" si="74"/>
        <v>0</v>
      </c>
      <c r="X70" s="1176">
        <f t="shared" si="74"/>
        <v>0</v>
      </c>
      <c r="Y70" s="999">
        <f t="shared" si="1"/>
        <v>0</v>
      </c>
      <c r="Z70" s="999" t="e">
        <f t="shared" si="2"/>
        <v>#DIV/0!</v>
      </c>
      <c r="AA70" s="842">
        <f t="shared" ref="AA70:AA75" si="75">AB70+AC70</f>
        <v>0</v>
      </c>
      <c r="AB70" s="867">
        <f>W70</f>
        <v>0</v>
      </c>
      <c r="AC70" s="842"/>
      <c r="AD70" s="801">
        <f t="shared" si="4"/>
        <v>0</v>
      </c>
      <c r="AE70" s="801" t="e">
        <f t="shared" si="5"/>
        <v>#DIV/0!</v>
      </c>
      <c r="AF70" s="1527"/>
    </row>
    <row r="71" spans="1:33" ht="28">
      <c r="A71" s="841" t="s">
        <v>728</v>
      </c>
      <c r="B71" s="1139" t="s">
        <v>859</v>
      </c>
      <c r="C71" s="1145"/>
      <c r="D71" s="1153" t="s">
        <v>525</v>
      </c>
      <c r="E71" s="1169"/>
      <c r="F71" s="1153" t="s">
        <v>684</v>
      </c>
      <c r="G71" s="1153" t="s">
        <v>1624</v>
      </c>
      <c r="H71" s="1153"/>
      <c r="I71" s="1177">
        <f>J71+K71</f>
        <v>10539</v>
      </c>
      <c r="J71" s="1177">
        <v>10539</v>
      </c>
      <c r="K71" s="854"/>
      <c r="L71" s="854"/>
      <c r="M71" s="854"/>
      <c r="N71" s="1177"/>
      <c r="O71" s="854"/>
      <c r="P71" s="854"/>
      <c r="Q71" s="705">
        <f>R71+S71</f>
        <v>3556.6179999999999</v>
      </c>
      <c r="R71" s="1188">
        <f>2556.618+1000</f>
        <v>3556.6179999999999</v>
      </c>
      <c r="S71" s="854"/>
      <c r="T71" s="854"/>
      <c r="U71" s="854"/>
      <c r="V71" s="705">
        <f t="shared" ref="V71" si="76">W71+X71</f>
        <v>0</v>
      </c>
      <c r="W71" s="854"/>
      <c r="X71" s="854"/>
      <c r="Y71" s="999">
        <f t="shared" si="1"/>
        <v>0</v>
      </c>
      <c r="Z71" s="999" t="e">
        <f t="shared" si="2"/>
        <v>#DIV/0!</v>
      </c>
      <c r="AA71" s="842">
        <f t="shared" si="75"/>
        <v>10</v>
      </c>
      <c r="AB71" s="842">
        <v>10</v>
      </c>
      <c r="AC71" s="842"/>
      <c r="AD71" s="801">
        <f t="shared" si="4"/>
        <v>2.8116598408937932E-3</v>
      </c>
      <c r="AE71" s="801" t="e">
        <f t="shared" si="5"/>
        <v>#DIV/0!</v>
      </c>
      <c r="AF71" s="1528"/>
    </row>
    <row r="72" spans="1:33" ht="14.5">
      <c r="A72" s="1195">
        <v>5</v>
      </c>
      <c r="B72" s="1140" t="s">
        <v>1593</v>
      </c>
      <c r="C72" s="1151"/>
      <c r="D72" s="1149"/>
      <c r="E72" s="1166"/>
      <c r="F72" s="1149"/>
      <c r="G72" s="1149"/>
      <c r="H72" s="1149"/>
      <c r="I72" s="1176">
        <f>I73</f>
        <v>2000</v>
      </c>
      <c r="J72" s="1176">
        <f t="shared" ref="J72:X72" si="77">J73</f>
        <v>2000</v>
      </c>
      <c r="K72" s="1176">
        <f t="shared" si="77"/>
        <v>0</v>
      </c>
      <c r="L72" s="1176">
        <f t="shared" si="77"/>
        <v>0</v>
      </c>
      <c r="M72" s="1176">
        <f t="shared" si="77"/>
        <v>0</v>
      </c>
      <c r="N72" s="1176">
        <f t="shared" si="77"/>
        <v>0</v>
      </c>
      <c r="O72" s="1176">
        <f t="shared" si="77"/>
        <v>0</v>
      </c>
      <c r="P72" s="1176">
        <f t="shared" si="77"/>
        <v>0</v>
      </c>
      <c r="Q72" s="1176">
        <f t="shared" si="77"/>
        <v>1900</v>
      </c>
      <c r="R72" s="1176">
        <f t="shared" si="77"/>
        <v>1900</v>
      </c>
      <c r="S72" s="1176">
        <f t="shared" si="77"/>
        <v>0</v>
      </c>
      <c r="T72" s="1176">
        <f t="shared" si="77"/>
        <v>1900</v>
      </c>
      <c r="U72" s="1176">
        <f t="shared" si="77"/>
        <v>0</v>
      </c>
      <c r="V72" s="1176">
        <f t="shared" si="77"/>
        <v>0</v>
      </c>
      <c r="W72" s="1176">
        <f t="shared" si="77"/>
        <v>0</v>
      </c>
      <c r="X72" s="1176">
        <f t="shared" si="77"/>
        <v>0</v>
      </c>
      <c r="Y72" s="999">
        <f t="shared" si="1"/>
        <v>0</v>
      </c>
      <c r="Z72" s="999">
        <f t="shared" si="2"/>
        <v>0</v>
      </c>
      <c r="AA72" s="842">
        <f t="shared" si="75"/>
        <v>0</v>
      </c>
      <c r="AB72" s="867">
        <f>V72</f>
        <v>0</v>
      </c>
      <c r="AC72" s="842"/>
      <c r="AD72" s="801">
        <f t="shared" si="4"/>
        <v>0</v>
      </c>
      <c r="AE72" s="801">
        <f t="shared" si="5"/>
        <v>0</v>
      </c>
      <c r="AF72" s="1528"/>
    </row>
    <row r="73" spans="1:33" s="636" customFormat="1" ht="42">
      <c r="A73" s="841" t="s">
        <v>1308</v>
      </c>
      <c r="B73" s="1139" t="s">
        <v>1594</v>
      </c>
      <c r="C73" s="1145">
        <v>7932036</v>
      </c>
      <c r="D73" s="1153" t="s">
        <v>656</v>
      </c>
      <c r="E73" s="1153" t="s">
        <v>365</v>
      </c>
      <c r="F73" s="1153" t="s">
        <v>1625</v>
      </c>
      <c r="G73" s="1153" t="s">
        <v>1626</v>
      </c>
      <c r="H73" s="1153" t="s">
        <v>1627</v>
      </c>
      <c r="I73" s="1177">
        <v>2000</v>
      </c>
      <c r="J73" s="1177">
        <v>2000</v>
      </c>
      <c r="K73" s="869">
        <f t="shared" ref="K73:AC73" si="78">SUM(K74)</f>
        <v>0</v>
      </c>
      <c r="L73" s="869">
        <f t="shared" si="78"/>
        <v>0</v>
      </c>
      <c r="M73" s="869">
        <f t="shared" si="78"/>
        <v>0</v>
      </c>
      <c r="N73" s="1177"/>
      <c r="O73" s="869">
        <f t="shared" si="78"/>
        <v>0</v>
      </c>
      <c r="P73" s="869">
        <f t="shared" si="78"/>
        <v>0</v>
      </c>
      <c r="Q73" s="1177">
        <f>R73+S73</f>
        <v>1900</v>
      </c>
      <c r="R73" s="1177">
        <v>1900</v>
      </c>
      <c r="S73" s="869">
        <f t="shared" si="78"/>
        <v>0</v>
      </c>
      <c r="T73" s="1177">
        <f>Q73</f>
        <v>1900</v>
      </c>
      <c r="U73" s="869">
        <f t="shared" si="78"/>
        <v>0</v>
      </c>
      <c r="V73" s="869">
        <f t="shared" si="78"/>
        <v>0</v>
      </c>
      <c r="W73" s="869">
        <f t="shared" si="78"/>
        <v>0</v>
      </c>
      <c r="X73" s="869">
        <f t="shared" si="78"/>
        <v>0</v>
      </c>
      <c r="Y73" s="999">
        <f t="shared" si="1"/>
        <v>0</v>
      </c>
      <c r="Z73" s="999">
        <f t="shared" si="2"/>
        <v>0</v>
      </c>
      <c r="AA73" s="869">
        <f t="shared" si="78"/>
        <v>30</v>
      </c>
      <c r="AB73" s="869">
        <f t="shared" si="78"/>
        <v>30</v>
      </c>
      <c r="AC73" s="869">
        <f t="shared" si="78"/>
        <v>0</v>
      </c>
      <c r="AD73" s="801">
        <f t="shared" si="4"/>
        <v>1.5789473684210527E-2</v>
      </c>
      <c r="AE73" s="801">
        <f t="shared" si="5"/>
        <v>1.5789473684210527E-2</v>
      </c>
      <c r="AF73" s="1528"/>
    </row>
    <row r="74" spans="1:33" s="636" customFormat="1" ht="14">
      <c r="A74" s="864" t="s">
        <v>187</v>
      </c>
      <c r="B74" s="1144" t="s">
        <v>869</v>
      </c>
      <c r="C74" s="1148"/>
      <c r="D74" s="1154"/>
      <c r="E74" s="1168"/>
      <c r="F74" s="1154"/>
      <c r="G74" s="1154"/>
      <c r="H74" s="1154"/>
      <c r="I74" s="1178">
        <f t="shared" ref="I74:X74" si="79">SUM(I75:I75)</f>
        <v>11220</v>
      </c>
      <c r="J74" s="1178">
        <f t="shared" si="79"/>
        <v>11220</v>
      </c>
      <c r="K74" s="1178">
        <f t="shared" si="79"/>
        <v>0</v>
      </c>
      <c r="L74" s="1178">
        <f t="shared" si="79"/>
        <v>0</v>
      </c>
      <c r="M74" s="1178">
        <f t="shared" si="79"/>
        <v>0</v>
      </c>
      <c r="N74" s="1178">
        <f t="shared" si="79"/>
        <v>0</v>
      </c>
      <c r="O74" s="1178">
        <f t="shared" si="79"/>
        <v>0</v>
      </c>
      <c r="P74" s="1178">
        <f t="shared" si="79"/>
        <v>0</v>
      </c>
      <c r="Q74" s="1178">
        <f t="shared" si="79"/>
        <v>11220</v>
      </c>
      <c r="R74" s="1178">
        <f t="shared" si="79"/>
        <v>11220</v>
      </c>
      <c r="S74" s="1178">
        <f t="shared" si="79"/>
        <v>0</v>
      </c>
      <c r="T74" s="1178">
        <f t="shared" si="79"/>
        <v>0</v>
      </c>
      <c r="U74" s="1178">
        <f t="shared" si="79"/>
        <v>0</v>
      </c>
      <c r="V74" s="1178">
        <f t="shared" si="79"/>
        <v>0</v>
      </c>
      <c r="W74" s="1178">
        <f t="shared" si="79"/>
        <v>0</v>
      </c>
      <c r="X74" s="1178">
        <f t="shared" si="79"/>
        <v>0</v>
      </c>
      <c r="Y74" s="994">
        <f t="shared" si="1"/>
        <v>0</v>
      </c>
      <c r="Z74" s="994" t="e">
        <f t="shared" si="2"/>
        <v>#DIV/0!</v>
      </c>
      <c r="AA74" s="865">
        <f t="shared" si="75"/>
        <v>30</v>
      </c>
      <c r="AB74" s="865">
        <v>30</v>
      </c>
      <c r="AC74" s="865"/>
      <c r="AD74" s="805">
        <f t="shared" si="4"/>
        <v>2.6737967914438501E-3</v>
      </c>
      <c r="AE74" s="805" t="e">
        <f t="shared" si="5"/>
        <v>#DIV/0!</v>
      </c>
      <c r="AF74" s="1528"/>
    </row>
    <row r="75" spans="1:33" ht="28">
      <c r="A75" s="841" t="s">
        <v>1630</v>
      </c>
      <c r="B75" s="1139" t="s">
        <v>871</v>
      </c>
      <c r="C75" s="1145"/>
      <c r="D75" s="1153"/>
      <c r="E75" s="1169"/>
      <c r="F75" s="1153"/>
      <c r="G75" s="1153" t="s">
        <v>865</v>
      </c>
      <c r="H75" s="1153"/>
      <c r="I75" s="1177">
        <v>11220</v>
      </c>
      <c r="J75" s="1177">
        <v>11220</v>
      </c>
      <c r="K75" s="842"/>
      <c r="L75" s="842"/>
      <c r="M75" s="842"/>
      <c r="N75" s="1177"/>
      <c r="O75" s="842"/>
      <c r="P75" s="842"/>
      <c r="Q75" s="1177">
        <f>R75+S75</f>
        <v>11220</v>
      </c>
      <c r="R75" s="1177">
        <v>11220</v>
      </c>
      <c r="S75" s="705"/>
      <c r="T75" s="854"/>
      <c r="U75" s="842"/>
      <c r="V75" s="705">
        <f>W75+X75</f>
        <v>0</v>
      </c>
      <c r="W75" s="705"/>
      <c r="X75" s="842"/>
      <c r="Y75" s="999">
        <f t="shared" si="1"/>
        <v>0</v>
      </c>
      <c r="Z75" s="999" t="e">
        <f t="shared" si="2"/>
        <v>#DIV/0!</v>
      </c>
      <c r="AA75" s="842">
        <f t="shared" si="75"/>
        <v>0</v>
      </c>
      <c r="AB75" s="867">
        <f>V75</f>
        <v>0</v>
      </c>
      <c r="AC75" s="842"/>
      <c r="AD75" s="801">
        <f t="shared" si="4"/>
        <v>0</v>
      </c>
      <c r="AE75" s="801" t="e">
        <f t="shared" si="5"/>
        <v>#DIV/0!</v>
      </c>
      <c r="AF75" s="1529"/>
    </row>
    <row r="76" spans="1:33" s="636" customFormat="1">
      <c r="A76" s="864" t="s">
        <v>92</v>
      </c>
      <c r="B76" s="1242" t="s">
        <v>1727</v>
      </c>
      <c r="C76" s="864"/>
      <c r="D76" s="865"/>
      <c r="E76" s="864"/>
      <c r="F76" s="1243"/>
      <c r="G76" s="864"/>
      <c r="H76" s="864"/>
      <c r="I76" s="866">
        <f>I77</f>
        <v>25358.710999999999</v>
      </c>
      <c r="J76" s="866">
        <f t="shared" ref="J76:X76" si="80">J77</f>
        <v>11227.991</v>
      </c>
      <c r="K76" s="866">
        <f t="shared" si="80"/>
        <v>0</v>
      </c>
      <c r="L76" s="866">
        <f t="shared" si="80"/>
        <v>0</v>
      </c>
      <c r="M76" s="866">
        <f t="shared" si="80"/>
        <v>0</v>
      </c>
      <c r="N76" s="866">
        <f t="shared" si="80"/>
        <v>0</v>
      </c>
      <c r="O76" s="866">
        <f t="shared" si="80"/>
        <v>0</v>
      </c>
      <c r="P76" s="866">
        <f t="shared" si="80"/>
        <v>0</v>
      </c>
      <c r="Q76" s="866">
        <f t="shared" si="80"/>
        <v>2972.6369999999997</v>
      </c>
      <c r="R76" s="866">
        <f t="shared" si="80"/>
        <v>2972.6369999999997</v>
      </c>
      <c r="S76" s="866">
        <f t="shared" si="80"/>
        <v>0</v>
      </c>
      <c r="T76" s="866">
        <f t="shared" si="80"/>
        <v>2972.6369999999997</v>
      </c>
      <c r="U76" s="866">
        <f t="shared" si="80"/>
        <v>0</v>
      </c>
      <c r="V76" s="866">
        <f t="shared" si="80"/>
        <v>1777.4839999999999</v>
      </c>
      <c r="W76" s="866">
        <f t="shared" si="80"/>
        <v>1811.3249999999998</v>
      </c>
      <c r="X76" s="866">
        <f t="shared" si="80"/>
        <v>0</v>
      </c>
      <c r="Y76" s="999">
        <f t="shared" si="1"/>
        <v>0.59794855544084258</v>
      </c>
      <c r="Z76" s="999">
        <f t="shared" si="2"/>
        <v>0.59794855544084258</v>
      </c>
      <c r="AA76" s="865"/>
      <c r="AB76" s="865"/>
      <c r="AC76" s="865"/>
      <c r="AD76" s="865"/>
      <c r="AE76" s="865"/>
      <c r="AF76" s="865"/>
    </row>
    <row r="77" spans="1:33" s="636" customFormat="1">
      <c r="A77" s="864" t="s">
        <v>39</v>
      </c>
      <c r="B77" s="1242" t="s">
        <v>1728</v>
      </c>
      <c r="C77" s="864"/>
      <c r="D77" s="865"/>
      <c r="E77" s="864"/>
      <c r="F77" s="1243"/>
      <c r="G77" s="864"/>
      <c r="H77" s="864"/>
      <c r="I77" s="866">
        <f>I78+I80+I84</f>
        <v>25358.710999999999</v>
      </c>
      <c r="J77" s="866">
        <f t="shared" ref="J77:X77" si="81">J78+J80+J84</f>
        <v>11227.991</v>
      </c>
      <c r="K77" s="866">
        <f t="shared" si="81"/>
        <v>0</v>
      </c>
      <c r="L77" s="866">
        <f t="shared" si="81"/>
        <v>0</v>
      </c>
      <c r="M77" s="866">
        <f t="shared" si="81"/>
        <v>0</v>
      </c>
      <c r="N77" s="866">
        <f t="shared" si="81"/>
        <v>0</v>
      </c>
      <c r="O77" s="866">
        <f t="shared" si="81"/>
        <v>0</v>
      </c>
      <c r="P77" s="866">
        <f t="shared" si="81"/>
        <v>0</v>
      </c>
      <c r="Q77" s="866">
        <f t="shared" si="81"/>
        <v>2972.6369999999997</v>
      </c>
      <c r="R77" s="866">
        <f t="shared" si="81"/>
        <v>2972.6369999999997</v>
      </c>
      <c r="S77" s="866">
        <f t="shared" si="81"/>
        <v>0</v>
      </c>
      <c r="T77" s="866">
        <f t="shared" si="81"/>
        <v>2972.6369999999997</v>
      </c>
      <c r="U77" s="866">
        <f t="shared" si="81"/>
        <v>0</v>
      </c>
      <c r="V77" s="866">
        <f t="shared" si="81"/>
        <v>1777.4839999999999</v>
      </c>
      <c r="W77" s="866">
        <f t="shared" si="81"/>
        <v>1811.3249999999998</v>
      </c>
      <c r="X77" s="866">
        <f t="shared" si="81"/>
        <v>0</v>
      </c>
      <c r="Y77" s="999">
        <f t="shared" ref="Y77:Y81" si="82">V77/Q77</f>
        <v>0.59794855544084258</v>
      </c>
      <c r="Z77" s="999">
        <f t="shared" ref="Z77:Z81" si="83">V77/T77</f>
        <v>0.59794855544084258</v>
      </c>
      <c r="AA77" s="865"/>
      <c r="AB77" s="865"/>
      <c r="AC77" s="865"/>
      <c r="AD77" s="865"/>
      <c r="AE77" s="865"/>
      <c r="AF77" s="865"/>
    </row>
    <row r="78" spans="1:33" s="636" customFormat="1">
      <c r="A78" s="864" t="s">
        <v>321</v>
      </c>
      <c r="B78" s="1242" t="s">
        <v>530</v>
      </c>
      <c r="C78" s="864"/>
      <c r="D78" s="865"/>
      <c r="E78" s="864"/>
      <c r="F78" s="1243"/>
      <c r="G78" s="864"/>
      <c r="H78" s="864"/>
      <c r="I78" s="866">
        <f>I79</f>
        <v>3500.9810000000002</v>
      </c>
      <c r="J78" s="866">
        <f t="shared" ref="J78:X78" si="84">J79</f>
        <v>3500.9810000000002</v>
      </c>
      <c r="K78" s="866">
        <f t="shared" si="84"/>
        <v>0</v>
      </c>
      <c r="L78" s="866">
        <f t="shared" si="84"/>
        <v>0</v>
      </c>
      <c r="M78" s="866">
        <f t="shared" si="84"/>
        <v>0</v>
      </c>
      <c r="N78" s="866">
        <f t="shared" si="84"/>
        <v>0</v>
      </c>
      <c r="O78" s="866">
        <f t="shared" si="84"/>
        <v>0</v>
      </c>
      <c r="P78" s="866">
        <f t="shared" si="84"/>
        <v>0</v>
      </c>
      <c r="Q78" s="866">
        <f t="shared" si="84"/>
        <v>33.85</v>
      </c>
      <c r="R78" s="866">
        <f t="shared" si="84"/>
        <v>33.85</v>
      </c>
      <c r="S78" s="866">
        <f t="shared" si="84"/>
        <v>0</v>
      </c>
      <c r="T78" s="866">
        <f t="shared" si="84"/>
        <v>33.85</v>
      </c>
      <c r="U78" s="866">
        <f t="shared" si="84"/>
        <v>0</v>
      </c>
      <c r="V78" s="866">
        <f t="shared" si="84"/>
        <v>0</v>
      </c>
      <c r="W78" s="866">
        <f t="shared" si="84"/>
        <v>33.841000000000001</v>
      </c>
      <c r="X78" s="866">
        <f t="shared" si="84"/>
        <v>0</v>
      </c>
      <c r="Y78" s="999">
        <f t="shared" si="82"/>
        <v>0</v>
      </c>
      <c r="Z78" s="999">
        <f t="shared" si="83"/>
        <v>0</v>
      </c>
      <c r="AA78" s="865"/>
      <c r="AB78" s="865"/>
      <c r="AC78" s="865"/>
      <c r="AD78" s="865"/>
      <c r="AE78" s="865"/>
      <c r="AF78" s="865"/>
    </row>
    <row r="79" spans="1:33" ht="28">
      <c r="A79" s="841">
        <v>1</v>
      </c>
      <c r="B79" s="1139" t="s">
        <v>1729</v>
      </c>
      <c r="C79" s="841">
        <v>7619772</v>
      </c>
      <c r="D79" s="841" t="s">
        <v>1730</v>
      </c>
      <c r="E79" s="1244" t="s">
        <v>593</v>
      </c>
      <c r="F79" s="843"/>
      <c r="G79" s="841"/>
      <c r="H79" s="841"/>
      <c r="I79" s="854">
        <v>3500.9810000000002</v>
      </c>
      <c r="J79" s="854">
        <v>3500.9810000000002</v>
      </c>
      <c r="K79" s="854"/>
      <c r="L79" s="854"/>
      <c r="M79" s="854"/>
      <c r="N79" s="854"/>
      <c r="O79" s="854"/>
      <c r="P79" s="854"/>
      <c r="Q79" s="854">
        <f>R79+S79</f>
        <v>33.85</v>
      </c>
      <c r="R79" s="854">
        <v>33.85</v>
      </c>
      <c r="S79" s="854"/>
      <c r="T79" s="854">
        <f>Q79</f>
        <v>33.85</v>
      </c>
      <c r="U79" s="854"/>
      <c r="V79" s="854"/>
      <c r="W79" s="854">
        <v>33.841000000000001</v>
      </c>
      <c r="X79" s="854"/>
      <c r="Y79" s="999">
        <f t="shared" si="82"/>
        <v>0</v>
      </c>
      <c r="Z79" s="999">
        <f t="shared" si="83"/>
        <v>0</v>
      </c>
      <c r="AA79" s="842"/>
      <c r="AB79" s="842"/>
      <c r="AC79" s="842"/>
      <c r="AD79" s="842"/>
      <c r="AE79" s="842"/>
      <c r="AF79" s="842"/>
    </row>
    <row r="80" spans="1:33" s="636" customFormat="1">
      <c r="A80" s="864" t="s">
        <v>1731</v>
      </c>
      <c r="B80" s="1242" t="s">
        <v>534</v>
      </c>
      <c r="C80" s="864"/>
      <c r="D80" s="864"/>
      <c r="E80" s="864"/>
      <c r="F80" s="1243"/>
      <c r="G80" s="864"/>
      <c r="H80" s="864"/>
      <c r="I80" s="869">
        <f>SUM(I81:I83)</f>
        <v>20817.73</v>
      </c>
      <c r="J80" s="869">
        <f t="shared" ref="J80:X80" si="85">SUM(J81:J83)</f>
        <v>7727.01</v>
      </c>
      <c r="K80" s="869">
        <f t="shared" si="85"/>
        <v>0</v>
      </c>
      <c r="L80" s="869">
        <f t="shared" si="85"/>
        <v>0</v>
      </c>
      <c r="M80" s="869">
        <f t="shared" si="85"/>
        <v>0</v>
      </c>
      <c r="N80" s="869">
        <f t="shared" si="85"/>
        <v>0</v>
      </c>
      <c r="O80" s="869">
        <f t="shared" si="85"/>
        <v>0</v>
      </c>
      <c r="P80" s="869">
        <f t="shared" si="85"/>
        <v>0</v>
      </c>
      <c r="Q80" s="869">
        <f t="shared" si="85"/>
        <v>1960</v>
      </c>
      <c r="R80" s="869">
        <f t="shared" si="85"/>
        <v>1960</v>
      </c>
      <c r="S80" s="869">
        <f t="shared" si="85"/>
        <v>0</v>
      </c>
      <c r="T80" s="869">
        <f t="shared" si="85"/>
        <v>1960</v>
      </c>
      <c r="U80" s="869">
        <f t="shared" si="85"/>
        <v>0</v>
      </c>
      <c r="V80" s="869">
        <f t="shared" si="85"/>
        <v>1068.9970000000001</v>
      </c>
      <c r="W80" s="869">
        <f t="shared" si="85"/>
        <v>1068.9970000000001</v>
      </c>
      <c r="X80" s="869">
        <f t="shared" si="85"/>
        <v>0</v>
      </c>
      <c r="Y80" s="999">
        <f t="shared" si="82"/>
        <v>0.54540663265306122</v>
      </c>
      <c r="Z80" s="999">
        <f t="shared" si="83"/>
        <v>0.54540663265306122</v>
      </c>
      <c r="AA80" s="865"/>
      <c r="AB80" s="865"/>
      <c r="AC80" s="865"/>
      <c r="AD80" s="865"/>
      <c r="AE80" s="865"/>
      <c r="AF80" s="865"/>
    </row>
    <row r="81" spans="1:32" ht="26">
      <c r="A81" s="841">
        <v>1</v>
      </c>
      <c r="B81" s="1139" t="s">
        <v>1732</v>
      </c>
      <c r="C81" s="841">
        <v>7815070</v>
      </c>
      <c r="D81" s="841" t="s">
        <v>534</v>
      </c>
      <c r="E81" s="1244" t="s">
        <v>587</v>
      </c>
      <c r="F81" s="843"/>
      <c r="G81" s="841"/>
      <c r="H81" s="841"/>
      <c r="I81" s="854">
        <v>3146.72</v>
      </c>
      <c r="J81" s="854">
        <v>3056</v>
      </c>
      <c r="K81" s="854"/>
      <c r="L81" s="854"/>
      <c r="M81" s="854"/>
      <c r="N81" s="854"/>
      <c r="O81" s="854"/>
      <c r="P81" s="854"/>
      <c r="Q81" s="854">
        <f t="shared" ref="Q81" si="86">R81+S81</f>
        <v>737.721</v>
      </c>
      <c r="R81" s="854">
        <v>737.721</v>
      </c>
      <c r="S81" s="854"/>
      <c r="T81" s="854">
        <f>Q81</f>
        <v>737.721</v>
      </c>
      <c r="U81" s="854"/>
      <c r="V81" s="854">
        <f>W81+X81</f>
        <v>737.721</v>
      </c>
      <c r="W81" s="854">
        <v>737.721</v>
      </c>
      <c r="X81" s="854"/>
      <c r="Y81" s="999">
        <f t="shared" si="82"/>
        <v>1</v>
      </c>
      <c r="Z81" s="999">
        <f t="shared" si="83"/>
        <v>1</v>
      </c>
      <c r="AA81" s="842"/>
      <c r="AB81" s="842"/>
      <c r="AC81" s="842"/>
      <c r="AD81" s="842"/>
      <c r="AE81" s="842"/>
      <c r="AF81" s="842"/>
    </row>
    <row r="82" spans="1:32" ht="39">
      <c r="A82" s="841">
        <v>2</v>
      </c>
      <c r="B82" s="1139" t="s">
        <v>1737</v>
      </c>
      <c r="C82" s="841">
        <v>7778494</v>
      </c>
      <c r="D82" s="841" t="s">
        <v>534</v>
      </c>
      <c r="E82" s="1244" t="s">
        <v>587</v>
      </c>
      <c r="F82" s="843"/>
      <c r="G82" s="841"/>
      <c r="H82" s="1244" t="s">
        <v>1738</v>
      </c>
      <c r="I82" s="854">
        <v>4671.01</v>
      </c>
      <c r="J82" s="854">
        <v>4671.01</v>
      </c>
      <c r="K82" s="854"/>
      <c r="L82" s="854"/>
      <c r="M82" s="854"/>
      <c r="N82" s="854"/>
      <c r="O82" s="854"/>
      <c r="P82" s="854"/>
      <c r="Q82" s="854">
        <f t="shared" ref="Q82:Q83" si="87">R82+S82</f>
        <v>572.279</v>
      </c>
      <c r="R82" s="854">
        <v>572.279</v>
      </c>
      <c r="S82" s="854"/>
      <c r="T82" s="854">
        <f t="shared" ref="T82:T83" si="88">Q82</f>
        <v>572.279</v>
      </c>
      <c r="U82" s="854"/>
      <c r="V82" s="854">
        <f t="shared" ref="V82:V83" si="89">W82+X82</f>
        <v>331.27600000000001</v>
      </c>
      <c r="W82" s="854">
        <v>331.27600000000001</v>
      </c>
      <c r="X82" s="854"/>
      <c r="Y82" s="999">
        <f t="shared" ref="Y82:Y83" si="90">V82/Q82</f>
        <v>0.57887149449831288</v>
      </c>
      <c r="Z82" s="999">
        <f t="shared" ref="Z82:Z83" si="91">V82/T82</f>
        <v>0.57887149449831288</v>
      </c>
      <c r="AA82" s="842"/>
      <c r="AB82" s="842"/>
      <c r="AC82" s="842"/>
      <c r="AD82" s="842"/>
      <c r="AE82" s="842"/>
      <c r="AF82" s="842"/>
    </row>
    <row r="83" spans="1:32" ht="28">
      <c r="A83" s="841">
        <v>3</v>
      </c>
      <c r="B83" s="1139" t="s">
        <v>1739</v>
      </c>
      <c r="C83" s="841">
        <v>7775797</v>
      </c>
      <c r="D83" s="841" t="s">
        <v>534</v>
      </c>
      <c r="E83" s="1244" t="s">
        <v>587</v>
      </c>
      <c r="F83" s="843"/>
      <c r="G83" s="841"/>
      <c r="H83" s="1255" t="s">
        <v>1740</v>
      </c>
      <c r="I83" s="854">
        <v>13000</v>
      </c>
      <c r="J83" s="854"/>
      <c r="K83" s="854"/>
      <c r="L83" s="854"/>
      <c r="M83" s="854"/>
      <c r="N83" s="854"/>
      <c r="O83" s="854"/>
      <c r="P83" s="854"/>
      <c r="Q83" s="854">
        <f t="shared" si="87"/>
        <v>650</v>
      </c>
      <c r="R83" s="854">
        <v>650</v>
      </c>
      <c r="S83" s="854"/>
      <c r="T83" s="854">
        <f t="shared" si="88"/>
        <v>650</v>
      </c>
      <c r="U83" s="854"/>
      <c r="V83" s="854">
        <f t="shared" si="89"/>
        <v>0</v>
      </c>
      <c r="W83" s="854"/>
      <c r="X83" s="854"/>
      <c r="Y83" s="999">
        <f t="shared" si="90"/>
        <v>0</v>
      </c>
      <c r="Z83" s="999">
        <f t="shared" si="91"/>
        <v>0</v>
      </c>
      <c r="AA83" s="842"/>
      <c r="AB83" s="842"/>
      <c r="AC83" s="842"/>
      <c r="AD83" s="842"/>
      <c r="AE83" s="842"/>
      <c r="AF83" s="842"/>
    </row>
    <row r="84" spans="1:32" s="636" customFormat="1" ht="26">
      <c r="A84" s="864" t="s">
        <v>1742</v>
      </c>
      <c r="B84" s="1144" t="s">
        <v>560</v>
      </c>
      <c r="C84" s="864">
        <v>7775798</v>
      </c>
      <c r="D84" s="864" t="s">
        <v>534</v>
      </c>
      <c r="E84" s="868" t="s">
        <v>587</v>
      </c>
      <c r="F84" s="1243"/>
      <c r="G84" s="864"/>
      <c r="H84" s="1256"/>
      <c r="I84" s="869">
        <f>I85</f>
        <v>1040</v>
      </c>
      <c r="J84" s="869">
        <f t="shared" ref="J84:X84" si="92">J85</f>
        <v>0</v>
      </c>
      <c r="K84" s="869">
        <f t="shared" si="92"/>
        <v>0</v>
      </c>
      <c r="L84" s="869">
        <f t="shared" si="92"/>
        <v>0</v>
      </c>
      <c r="M84" s="869">
        <f t="shared" si="92"/>
        <v>0</v>
      </c>
      <c r="N84" s="869">
        <f t="shared" si="92"/>
        <v>0</v>
      </c>
      <c r="O84" s="869">
        <f t="shared" si="92"/>
        <v>0</v>
      </c>
      <c r="P84" s="869">
        <f t="shared" si="92"/>
        <v>0</v>
      </c>
      <c r="Q84" s="869">
        <f t="shared" si="92"/>
        <v>978.78700000000003</v>
      </c>
      <c r="R84" s="869">
        <f t="shared" si="92"/>
        <v>978.78700000000003</v>
      </c>
      <c r="S84" s="869">
        <f t="shared" si="92"/>
        <v>0</v>
      </c>
      <c r="T84" s="869">
        <f t="shared" si="92"/>
        <v>978.78700000000003</v>
      </c>
      <c r="U84" s="869">
        <f t="shared" si="92"/>
        <v>0</v>
      </c>
      <c r="V84" s="869">
        <f t="shared" si="92"/>
        <v>708.48699999999997</v>
      </c>
      <c r="W84" s="869">
        <f t="shared" si="92"/>
        <v>708.48699999999997</v>
      </c>
      <c r="X84" s="869">
        <f t="shared" si="92"/>
        <v>0</v>
      </c>
      <c r="Y84" s="994">
        <f t="shared" ref="Y84:Y85" si="93">V84/Q84</f>
        <v>0.72384185731931461</v>
      </c>
      <c r="Z84" s="994">
        <f t="shared" ref="Z84:Z85" si="94">V84/T84</f>
        <v>0.72384185731931461</v>
      </c>
      <c r="AA84" s="865"/>
      <c r="AB84" s="865"/>
      <c r="AC84" s="865"/>
      <c r="AD84" s="865"/>
      <c r="AE84" s="865"/>
      <c r="AF84" s="865"/>
    </row>
    <row r="85" spans="1:32" ht="28">
      <c r="A85" s="841">
        <v>1</v>
      </c>
      <c r="B85" s="1139" t="s">
        <v>1743</v>
      </c>
      <c r="C85" s="841">
        <v>7775799</v>
      </c>
      <c r="D85" s="841" t="s">
        <v>534</v>
      </c>
      <c r="E85" s="1244" t="s">
        <v>587</v>
      </c>
      <c r="F85" s="843"/>
      <c r="G85" s="841"/>
      <c r="H85" s="1257" t="s">
        <v>1741</v>
      </c>
      <c r="I85" s="854">
        <v>1040</v>
      </c>
      <c r="J85" s="854"/>
      <c r="K85" s="854"/>
      <c r="L85" s="854"/>
      <c r="M85" s="854"/>
      <c r="N85" s="854"/>
      <c r="O85" s="854"/>
      <c r="P85" s="854"/>
      <c r="Q85" s="854">
        <f t="shared" ref="Q85" si="95">R85+S85</f>
        <v>978.78700000000003</v>
      </c>
      <c r="R85" s="854">
        <v>978.78700000000003</v>
      </c>
      <c r="S85" s="854"/>
      <c r="T85" s="854">
        <f t="shared" ref="T85" si="96">Q85</f>
        <v>978.78700000000003</v>
      </c>
      <c r="U85" s="854"/>
      <c r="V85" s="854">
        <f t="shared" ref="V85" si="97">W85+X85</f>
        <v>708.48699999999997</v>
      </c>
      <c r="W85" s="854">
        <v>708.48699999999997</v>
      </c>
      <c r="X85" s="854"/>
      <c r="Y85" s="999">
        <f t="shared" si="93"/>
        <v>0.72384185731931461</v>
      </c>
      <c r="Z85" s="999">
        <f t="shared" si="94"/>
        <v>0.72384185731931461</v>
      </c>
      <c r="AA85" s="842"/>
      <c r="AB85" s="842"/>
      <c r="AC85" s="842"/>
      <c r="AD85" s="842"/>
      <c r="AE85" s="842"/>
      <c r="AF85" s="842"/>
    </row>
  </sheetData>
  <autoFilter ref="B5:AG61" xr:uid="{00000000-0009-0000-0000-00001D000000}">
    <filterColumn colId="6" showButton="0"/>
    <filterColumn colId="7" showButton="0"/>
    <filterColumn colId="9" showButton="0"/>
    <filterColumn colId="10" showButton="0"/>
    <filterColumn colId="15" showButton="0"/>
    <filterColumn colId="16" showButton="0"/>
    <filterColumn colId="20" showButton="0"/>
    <filterColumn colId="21" showButton="0"/>
    <filterColumn colId="23" showButton="0"/>
    <filterColumn colId="25" showButton="0"/>
    <filterColumn colId="26" showButton="0"/>
    <filterColumn colId="28" showButton="0"/>
  </autoFilter>
  <mergeCells count="36">
    <mergeCell ref="AF70:AF75"/>
    <mergeCell ref="AF5:AF7"/>
    <mergeCell ref="H6:H7"/>
    <mergeCell ref="I6:J6"/>
    <mergeCell ref="Q6:Q7"/>
    <mergeCell ref="R6:S6"/>
    <mergeCell ref="V6:V7"/>
    <mergeCell ref="W6:X6"/>
    <mergeCell ref="Y6:Y7"/>
    <mergeCell ref="Z6:Z7"/>
    <mergeCell ref="AA6:AA7"/>
    <mergeCell ref="T5:T7"/>
    <mergeCell ref="U5:U7"/>
    <mergeCell ref="V5:X5"/>
    <mergeCell ref="Y5:Z5"/>
    <mergeCell ref="AA5:AC5"/>
    <mergeCell ref="AD5:AE5"/>
    <mergeCell ref="AB6:AC6"/>
    <mergeCell ref="AD6:AD7"/>
    <mergeCell ref="AE6:AE7"/>
    <mergeCell ref="G5:G7"/>
    <mergeCell ref="H5:J5"/>
    <mergeCell ref="K5:M5"/>
    <mergeCell ref="N5:N7"/>
    <mergeCell ref="P5:P7"/>
    <mergeCell ref="Q5:S5"/>
    <mergeCell ref="A1:Z1"/>
    <mergeCell ref="A2:Z2"/>
    <mergeCell ref="A3:Z3"/>
    <mergeCell ref="V4:Z4"/>
    <mergeCell ref="A5:A7"/>
    <mergeCell ref="B5:B7"/>
    <mergeCell ref="C5:C7"/>
    <mergeCell ref="D5:D7"/>
    <mergeCell ref="E5:E7"/>
    <mergeCell ref="F5:F7"/>
  </mergeCells>
  <phoneticPr fontId="331" type="noConversion"/>
  <pageMargins left="0.39370078740157483" right="0.19685039370078741" top="0.74803149606299213" bottom="0.74803149606299213" header="0.31496062992125984" footer="0.31496062992125984"/>
  <pageSetup paperSize="9" scale="65" orientation="landscape" verticalDpi="0" r:id="rId1"/>
  <headerFooter>
    <oddHeader>&amp;C&amp;P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Z21"/>
  <sheetViews>
    <sheetView tabSelected="1" workbookViewId="0">
      <pane xSplit="6" ySplit="6" topLeftCell="G7" activePane="bottomRight" state="frozen"/>
      <selection pane="topRight" activeCell="G1" sqref="G1"/>
      <selection pane="bottomLeft" activeCell="A7" sqref="A7"/>
      <selection pane="bottomRight" activeCell="I8" sqref="I8"/>
    </sheetView>
  </sheetViews>
  <sheetFormatPr defaultRowHeight="15.5"/>
  <cols>
    <col min="1" max="1" width="7" style="713" customWidth="1"/>
    <col min="2" max="2" width="30.7265625" style="714" customWidth="1"/>
    <col min="3" max="3" width="11.26953125" style="715" customWidth="1"/>
    <col min="4" max="4" width="15.81640625" style="715" customWidth="1"/>
    <col min="5" max="5" width="17.1796875" style="715" customWidth="1"/>
    <col min="6" max="6" width="15.1796875" style="715" customWidth="1"/>
    <col min="7" max="7" width="11.54296875" style="715" customWidth="1"/>
    <col min="8" max="8" width="11.7265625" style="715" hidden="1" customWidth="1"/>
    <col min="9" max="9" width="12" style="715" customWidth="1"/>
    <col min="10" max="10" width="11.26953125" style="715" customWidth="1"/>
    <col min="11" max="11" width="11.26953125" style="715" hidden="1" customWidth="1"/>
    <col min="12" max="12" width="11" style="715" customWidth="1"/>
    <col min="13" max="13" width="11.81640625" style="715" customWidth="1"/>
    <col min="14" max="14" width="9.7265625" style="715" customWidth="1"/>
    <col min="15" max="15" width="9" style="715" customWidth="1"/>
    <col min="16" max="16" width="12.54296875" style="715" hidden="1" customWidth="1"/>
    <col min="17" max="17" width="13.453125" style="715" hidden="1" customWidth="1"/>
    <col min="18" max="18" width="7" style="715" hidden="1" customWidth="1"/>
    <col min="19" max="19" width="7.453125" style="715" hidden="1" customWidth="1"/>
    <col min="20" max="20" width="9.7265625" style="715" hidden="1" customWidth="1"/>
    <col min="21" max="21" width="19.26953125" style="715" hidden="1" customWidth="1"/>
    <col min="22" max="22" width="13.7265625" style="715" customWidth="1"/>
    <col min="23" max="23" width="16.54296875" style="715" customWidth="1"/>
    <col min="24" max="238" width="9.1796875" style="715"/>
    <col min="239" max="239" width="6.1796875" style="715" customWidth="1"/>
    <col min="240" max="240" width="37.54296875" style="715" customWidth="1"/>
    <col min="241" max="241" width="13.26953125" style="715" customWidth="1"/>
    <col min="242" max="242" width="19.54296875" style="715" customWidth="1"/>
    <col min="243" max="243" width="11.81640625" style="715" customWidth="1"/>
    <col min="244" max="244" width="14.54296875" style="715" customWidth="1"/>
    <col min="245" max="245" width="12" style="715" customWidth="1"/>
    <col min="246" max="246" width="11.7265625" style="715" customWidth="1"/>
    <col min="247" max="247" width="12.81640625" style="715" customWidth="1"/>
    <col min="248" max="248" width="13.26953125" style="715" customWidth="1"/>
    <col min="249" max="249" width="12" style="715" customWidth="1"/>
    <col min="250" max="250" width="15.7265625" style="715" customWidth="1"/>
    <col min="251" max="251" width="13.1796875" style="715" customWidth="1"/>
    <col min="252" max="252" width="14.453125" style="715" customWidth="1"/>
    <col min="253" max="253" width="14" style="715" customWidth="1"/>
    <col min="254" max="256" width="9.1796875" style="715" customWidth="1"/>
    <col min="257" max="257" width="15.26953125" style="715" customWidth="1"/>
    <col min="258" max="260" width="9.1796875" style="715"/>
    <col min="261" max="261" width="7" style="715" customWidth="1"/>
    <col min="262" max="262" width="35.453125" style="715" customWidth="1"/>
    <col min="263" max="263" width="11.26953125" style="715" customWidth="1"/>
    <col min="264" max="264" width="15.54296875" style="715" customWidth="1"/>
    <col min="265" max="265" width="13.7265625" style="715" customWidth="1"/>
    <col min="266" max="266" width="15.1796875" style="715" customWidth="1"/>
    <col min="267" max="267" width="14.453125" style="715" customWidth="1"/>
    <col min="268" max="270" width="0" style="715" hidden="1" customWidth="1"/>
    <col min="271" max="271" width="13.54296875" style="715" customWidth="1"/>
    <col min="272" max="272" width="12.54296875" style="715" customWidth="1"/>
    <col min="273" max="273" width="13.453125" style="715" customWidth="1"/>
    <col min="274" max="274" width="11.1796875" style="715" customWidth="1"/>
    <col min="275" max="275" width="0" style="715" hidden="1" customWidth="1"/>
    <col min="276" max="276" width="8.1796875" style="715" customWidth="1"/>
    <col min="277" max="277" width="0" style="715" hidden="1" customWidth="1"/>
    <col min="278" max="278" width="9.453125" style="715" customWidth="1"/>
    <col min="279" max="494" width="9.1796875" style="715"/>
    <col min="495" max="495" width="6.1796875" style="715" customWidth="1"/>
    <col min="496" max="496" width="37.54296875" style="715" customWidth="1"/>
    <col min="497" max="497" width="13.26953125" style="715" customWidth="1"/>
    <col min="498" max="498" width="19.54296875" style="715" customWidth="1"/>
    <col min="499" max="499" width="11.81640625" style="715" customWidth="1"/>
    <col min="500" max="500" width="14.54296875" style="715" customWidth="1"/>
    <col min="501" max="501" width="12" style="715" customWidth="1"/>
    <col min="502" max="502" width="11.7265625" style="715" customWidth="1"/>
    <col min="503" max="503" width="12.81640625" style="715" customWidth="1"/>
    <col min="504" max="504" width="13.26953125" style="715" customWidth="1"/>
    <col min="505" max="505" width="12" style="715" customWidth="1"/>
    <col min="506" max="506" width="15.7265625" style="715" customWidth="1"/>
    <col min="507" max="507" width="13.1796875" style="715" customWidth="1"/>
    <col min="508" max="508" width="14.453125" style="715" customWidth="1"/>
    <col min="509" max="509" width="14" style="715" customWidth="1"/>
    <col min="510" max="512" width="9.1796875" style="715" customWidth="1"/>
    <col min="513" max="513" width="15.26953125" style="715" customWidth="1"/>
    <col min="514" max="516" width="9.1796875" style="715"/>
    <col min="517" max="517" width="7" style="715" customWidth="1"/>
    <col min="518" max="518" width="35.453125" style="715" customWidth="1"/>
    <col min="519" max="519" width="11.26953125" style="715" customWidth="1"/>
    <col min="520" max="520" width="15.54296875" style="715" customWidth="1"/>
    <col min="521" max="521" width="13.7265625" style="715" customWidth="1"/>
    <col min="522" max="522" width="15.1796875" style="715" customWidth="1"/>
    <col min="523" max="523" width="14.453125" style="715" customWidth="1"/>
    <col min="524" max="526" width="0" style="715" hidden="1" customWidth="1"/>
    <col min="527" max="527" width="13.54296875" style="715" customWidth="1"/>
    <col min="528" max="528" width="12.54296875" style="715" customWidth="1"/>
    <col min="529" max="529" width="13.453125" style="715" customWidth="1"/>
    <col min="530" max="530" width="11.1796875" style="715" customWidth="1"/>
    <col min="531" max="531" width="0" style="715" hidden="1" customWidth="1"/>
    <col min="532" max="532" width="8.1796875" style="715" customWidth="1"/>
    <col min="533" max="533" width="0" style="715" hidden="1" customWidth="1"/>
    <col min="534" max="534" width="9.453125" style="715" customWidth="1"/>
    <col min="535" max="750" width="9.1796875" style="715"/>
    <col min="751" max="751" width="6.1796875" style="715" customWidth="1"/>
    <col min="752" max="752" width="37.54296875" style="715" customWidth="1"/>
    <col min="753" max="753" width="13.26953125" style="715" customWidth="1"/>
    <col min="754" max="754" width="19.54296875" style="715" customWidth="1"/>
    <col min="755" max="755" width="11.81640625" style="715" customWidth="1"/>
    <col min="756" max="756" width="14.54296875" style="715" customWidth="1"/>
    <col min="757" max="757" width="12" style="715" customWidth="1"/>
    <col min="758" max="758" width="11.7265625" style="715" customWidth="1"/>
    <col min="759" max="759" width="12.81640625" style="715" customWidth="1"/>
    <col min="760" max="760" width="13.26953125" style="715" customWidth="1"/>
    <col min="761" max="761" width="12" style="715" customWidth="1"/>
    <col min="762" max="762" width="15.7265625" style="715" customWidth="1"/>
    <col min="763" max="763" width="13.1796875" style="715" customWidth="1"/>
    <col min="764" max="764" width="14.453125" style="715" customWidth="1"/>
    <col min="765" max="765" width="14" style="715" customWidth="1"/>
    <col min="766" max="768" width="9.1796875" style="715" customWidth="1"/>
    <col min="769" max="769" width="15.26953125" style="715" customWidth="1"/>
    <col min="770" max="772" width="9.1796875" style="715"/>
    <col min="773" max="773" width="7" style="715" customWidth="1"/>
    <col min="774" max="774" width="35.453125" style="715" customWidth="1"/>
    <col min="775" max="775" width="11.26953125" style="715" customWidth="1"/>
    <col min="776" max="776" width="15.54296875" style="715" customWidth="1"/>
    <col min="777" max="777" width="13.7265625" style="715" customWidth="1"/>
    <col min="778" max="778" width="15.1796875" style="715" customWidth="1"/>
    <col min="779" max="779" width="14.453125" style="715" customWidth="1"/>
    <col min="780" max="782" width="0" style="715" hidden="1" customWidth="1"/>
    <col min="783" max="783" width="13.54296875" style="715" customWidth="1"/>
    <col min="784" max="784" width="12.54296875" style="715" customWidth="1"/>
    <col min="785" max="785" width="13.453125" style="715" customWidth="1"/>
    <col min="786" max="786" width="11.1796875" style="715" customWidth="1"/>
    <col min="787" max="787" width="0" style="715" hidden="1" customWidth="1"/>
    <col min="788" max="788" width="8.1796875" style="715" customWidth="1"/>
    <col min="789" max="789" width="0" style="715" hidden="1" customWidth="1"/>
    <col min="790" max="790" width="9.453125" style="715" customWidth="1"/>
    <col min="791" max="1006" width="9.1796875" style="715"/>
    <col min="1007" max="1007" width="6.1796875" style="715" customWidth="1"/>
    <col min="1008" max="1008" width="37.54296875" style="715" customWidth="1"/>
    <col min="1009" max="1009" width="13.26953125" style="715" customWidth="1"/>
    <col min="1010" max="1010" width="19.54296875" style="715" customWidth="1"/>
    <col min="1011" max="1011" width="11.81640625" style="715" customWidth="1"/>
    <col min="1012" max="1012" width="14.54296875" style="715" customWidth="1"/>
    <col min="1013" max="1013" width="12" style="715" customWidth="1"/>
    <col min="1014" max="1014" width="11.7265625" style="715" customWidth="1"/>
    <col min="1015" max="1015" width="12.81640625" style="715" customWidth="1"/>
    <col min="1016" max="1016" width="13.26953125" style="715" customWidth="1"/>
    <col min="1017" max="1017" width="12" style="715" customWidth="1"/>
    <col min="1018" max="1018" width="15.7265625" style="715" customWidth="1"/>
    <col min="1019" max="1019" width="13.1796875" style="715" customWidth="1"/>
    <col min="1020" max="1020" width="14.453125" style="715" customWidth="1"/>
    <col min="1021" max="1021" width="14" style="715" customWidth="1"/>
    <col min="1022" max="1024" width="9.1796875" style="715" customWidth="1"/>
    <col min="1025" max="1025" width="15.26953125" style="715" customWidth="1"/>
    <col min="1026" max="1028" width="9.1796875" style="715"/>
    <col min="1029" max="1029" width="7" style="715" customWidth="1"/>
    <col min="1030" max="1030" width="35.453125" style="715" customWidth="1"/>
    <col min="1031" max="1031" width="11.26953125" style="715" customWidth="1"/>
    <col min="1032" max="1032" width="15.54296875" style="715" customWidth="1"/>
    <col min="1033" max="1033" width="13.7265625" style="715" customWidth="1"/>
    <col min="1034" max="1034" width="15.1796875" style="715" customWidth="1"/>
    <col min="1035" max="1035" width="14.453125" style="715" customWidth="1"/>
    <col min="1036" max="1038" width="0" style="715" hidden="1" customWidth="1"/>
    <col min="1039" max="1039" width="13.54296875" style="715" customWidth="1"/>
    <col min="1040" max="1040" width="12.54296875" style="715" customWidth="1"/>
    <col min="1041" max="1041" width="13.453125" style="715" customWidth="1"/>
    <col min="1042" max="1042" width="11.1796875" style="715" customWidth="1"/>
    <col min="1043" max="1043" width="0" style="715" hidden="1" customWidth="1"/>
    <col min="1044" max="1044" width="8.1796875" style="715" customWidth="1"/>
    <col min="1045" max="1045" width="0" style="715" hidden="1" customWidth="1"/>
    <col min="1046" max="1046" width="9.453125" style="715" customWidth="1"/>
    <col min="1047" max="1262" width="9.1796875" style="715"/>
    <col min="1263" max="1263" width="6.1796875" style="715" customWidth="1"/>
    <col min="1264" max="1264" width="37.54296875" style="715" customWidth="1"/>
    <col min="1265" max="1265" width="13.26953125" style="715" customWidth="1"/>
    <col min="1266" max="1266" width="19.54296875" style="715" customWidth="1"/>
    <col min="1267" max="1267" width="11.81640625" style="715" customWidth="1"/>
    <col min="1268" max="1268" width="14.54296875" style="715" customWidth="1"/>
    <col min="1269" max="1269" width="12" style="715" customWidth="1"/>
    <col min="1270" max="1270" width="11.7265625" style="715" customWidth="1"/>
    <col min="1271" max="1271" width="12.81640625" style="715" customWidth="1"/>
    <col min="1272" max="1272" width="13.26953125" style="715" customWidth="1"/>
    <col min="1273" max="1273" width="12" style="715" customWidth="1"/>
    <col min="1274" max="1274" width="15.7265625" style="715" customWidth="1"/>
    <col min="1275" max="1275" width="13.1796875" style="715" customWidth="1"/>
    <col min="1276" max="1276" width="14.453125" style="715" customWidth="1"/>
    <col min="1277" max="1277" width="14" style="715" customWidth="1"/>
    <col min="1278" max="1280" width="9.1796875" style="715" customWidth="1"/>
    <col min="1281" max="1281" width="15.26953125" style="715" customWidth="1"/>
    <col min="1282" max="1284" width="9.1796875" style="715"/>
    <col min="1285" max="1285" width="7" style="715" customWidth="1"/>
    <col min="1286" max="1286" width="35.453125" style="715" customWidth="1"/>
    <col min="1287" max="1287" width="11.26953125" style="715" customWidth="1"/>
    <col min="1288" max="1288" width="15.54296875" style="715" customWidth="1"/>
    <col min="1289" max="1289" width="13.7265625" style="715" customWidth="1"/>
    <col min="1290" max="1290" width="15.1796875" style="715" customWidth="1"/>
    <col min="1291" max="1291" width="14.453125" style="715" customWidth="1"/>
    <col min="1292" max="1294" width="0" style="715" hidden="1" customWidth="1"/>
    <col min="1295" max="1295" width="13.54296875" style="715" customWidth="1"/>
    <col min="1296" max="1296" width="12.54296875" style="715" customWidth="1"/>
    <col min="1297" max="1297" width="13.453125" style="715" customWidth="1"/>
    <col min="1298" max="1298" width="11.1796875" style="715" customWidth="1"/>
    <col min="1299" max="1299" width="0" style="715" hidden="1" customWidth="1"/>
    <col min="1300" max="1300" width="8.1796875" style="715" customWidth="1"/>
    <col min="1301" max="1301" width="0" style="715" hidden="1" customWidth="1"/>
    <col min="1302" max="1302" width="9.453125" style="715" customWidth="1"/>
    <col min="1303" max="1518" width="9.1796875" style="715"/>
    <col min="1519" max="1519" width="6.1796875" style="715" customWidth="1"/>
    <col min="1520" max="1520" width="37.54296875" style="715" customWidth="1"/>
    <col min="1521" max="1521" width="13.26953125" style="715" customWidth="1"/>
    <col min="1522" max="1522" width="19.54296875" style="715" customWidth="1"/>
    <col min="1523" max="1523" width="11.81640625" style="715" customWidth="1"/>
    <col min="1524" max="1524" width="14.54296875" style="715" customWidth="1"/>
    <col min="1525" max="1525" width="12" style="715" customWidth="1"/>
    <col min="1526" max="1526" width="11.7265625" style="715" customWidth="1"/>
    <col min="1527" max="1527" width="12.81640625" style="715" customWidth="1"/>
    <col min="1528" max="1528" width="13.26953125" style="715" customWidth="1"/>
    <col min="1529" max="1529" width="12" style="715" customWidth="1"/>
    <col min="1530" max="1530" width="15.7265625" style="715" customWidth="1"/>
    <col min="1531" max="1531" width="13.1796875" style="715" customWidth="1"/>
    <col min="1532" max="1532" width="14.453125" style="715" customWidth="1"/>
    <col min="1533" max="1533" width="14" style="715" customWidth="1"/>
    <col min="1534" max="1536" width="9.1796875" style="715" customWidth="1"/>
    <col min="1537" max="1537" width="15.26953125" style="715" customWidth="1"/>
    <col min="1538" max="1540" width="9.1796875" style="715"/>
    <col min="1541" max="1541" width="7" style="715" customWidth="1"/>
    <col min="1542" max="1542" width="35.453125" style="715" customWidth="1"/>
    <col min="1543" max="1543" width="11.26953125" style="715" customWidth="1"/>
    <col min="1544" max="1544" width="15.54296875" style="715" customWidth="1"/>
    <col min="1545" max="1545" width="13.7265625" style="715" customWidth="1"/>
    <col min="1546" max="1546" width="15.1796875" style="715" customWidth="1"/>
    <col min="1547" max="1547" width="14.453125" style="715" customWidth="1"/>
    <col min="1548" max="1550" width="0" style="715" hidden="1" customWidth="1"/>
    <col min="1551" max="1551" width="13.54296875" style="715" customWidth="1"/>
    <col min="1552" max="1552" width="12.54296875" style="715" customWidth="1"/>
    <col min="1553" max="1553" width="13.453125" style="715" customWidth="1"/>
    <col min="1554" max="1554" width="11.1796875" style="715" customWidth="1"/>
    <col min="1555" max="1555" width="0" style="715" hidden="1" customWidth="1"/>
    <col min="1556" max="1556" width="8.1796875" style="715" customWidth="1"/>
    <col min="1557" max="1557" width="0" style="715" hidden="1" customWidth="1"/>
    <col min="1558" max="1558" width="9.453125" style="715" customWidth="1"/>
    <col min="1559" max="1774" width="9.1796875" style="715"/>
    <col min="1775" max="1775" width="6.1796875" style="715" customWidth="1"/>
    <col min="1776" max="1776" width="37.54296875" style="715" customWidth="1"/>
    <col min="1777" max="1777" width="13.26953125" style="715" customWidth="1"/>
    <col min="1778" max="1778" width="19.54296875" style="715" customWidth="1"/>
    <col min="1779" max="1779" width="11.81640625" style="715" customWidth="1"/>
    <col min="1780" max="1780" width="14.54296875" style="715" customWidth="1"/>
    <col min="1781" max="1781" width="12" style="715" customWidth="1"/>
    <col min="1782" max="1782" width="11.7265625" style="715" customWidth="1"/>
    <col min="1783" max="1783" width="12.81640625" style="715" customWidth="1"/>
    <col min="1784" max="1784" width="13.26953125" style="715" customWidth="1"/>
    <col min="1785" max="1785" width="12" style="715" customWidth="1"/>
    <col min="1786" max="1786" width="15.7265625" style="715" customWidth="1"/>
    <col min="1787" max="1787" width="13.1796875" style="715" customWidth="1"/>
    <col min="1788" max="1788" width="14.453125" style="715" customWidth="1"/>
    <col min="1789" max="1789" width="14" style="715" customWidth="1"/>
    <col min="1790" max="1792" width="9.1796875" style="715" customWidth="1"/>
    <col min="1793" max="1793" width="15.26953125" style="715" customWidth="1"/>
    <col min="1794" max="1796" width="9.1796875" style="715"/>
    <col min="1797" max="1797" width="7" style="715" customWidth="1"/>
    <col min="1798" max="1798" width="35.453125" style="715" customWidth="1"/>
    <col min="1799" max="1799" width="11.26953125" style="715" customWidth="1"/>
    <col min="1800" max="1800" width="15.54296875" style="715" customWidth="1"/>
    <col min="1801" max="1801" width="13.7265625" style="715" customWidth="1"/>
    <col min="1802" max="1802" width="15.1796875" style="715" customWidth="1"/>
    <col min="1803" max="1803" width="14.453125" style="715" customWidth="1"/>
    <col min="1804" max="1806" width="0" style="715" hidden="1" customWidth="1"/>
    <col min="1807" max="1807" width="13.54296875" style="715" customWidth="1"/>
    <col min="1808" max="1808" width="12.54296875" style="715" customWidth="1"/>
    <col min="1809" max="1809" width="13.453125" style="715" customWidth="1"/>
    <col min="1810" max="1810" width="11.1796875" style="715" customWidth="1"/>
    <col min="1811" max="1811" width="0" style="715" hidden="1" customWidth="1"/>
    <col min="1812" max="1812" width="8.1796875" style="715" customWidth="1"/>
    <col min="1813" max="1813" width="0" style="715" hidden="1" customWidth="1"/>
    <col min="1814" max="1814" width="9.453125" style="715" customWidth="1"/>
    <col min="1815" max="2030" width="9.1796875" style="715"/>
    <col min="2031" max="2031" width="6.1796875" style="715" customWidth="1"/>
    <col min="2032" max="2032" width="37.54296875" style="715" customWidth="1"/>
    <col min="2033" max="2033" width="13.26953125" style="715" customWidth="1"/>
    <col min="2034" max="2034" width="19.54296875" style="715" customWidth="1"/>
    <col min="2035" max="2035" width="11.81640625" style="715" customWidth="1"/>
    <col min="2036" max="2036" width="14.54296875" style="715" customWidth="1"/>
    <col min="2037" max="2037" width="12" style="715" customWidth="1"/>
    <col min="2038" max="2038" width="11.7265625" style="715" customWidth="1"/>
    <col min="2039" max="2039" width="12.81640625" style="715" customWidth="1"/>
    <col min="2040" max="2040" width="13.26953125" style="715" customWidth="1"/>
    <col min="2041" max="2041" width="12" style="715" customWidth="1"/>
    <col min="2042" max="2042" width="15.7265625" style="715" customWidth="1"/>
    <col min="2043" max="2043" width="13.1796875" style="715" customWidth="1"/>
    <col min="2044" max="2044" width="14.453125" style="715" customWidth="1"/>
    <col min="2045" max="2045" width="14" style="715" customWidth="1"/>
    <col min="2046" max="2048" width="9.1796875" style="715" customWidth="1"/>
    <col min="2049" max="2049" width="15.26953125" style="715" customWidth="1"/>
    <col min="2050" max="2052" width="9.1796875" style="715"/>
    <col min="2053" max="2053" width="7" style="715" customWidth="1"/>
    <col min="2054" max="2054" width="35.453125" style="715" customWidth="1"/>
    <col min="2055" max="2055" width="11.26953125" style="715" customWidth="1"/>
    <col min="2056" max="2056" width="15.54296875" style="715" customWidth="1"/>
    <col min="2057" max="2057" width="13.7265625" style="715" customWidth="1"/>
    <col min="2058" max="2058" width="15.1796875" style="715" customWidth="1"/>
    <col min="2059" max="2059" width="14.453125" style="715" customWidth="1"/>
    <col min="2060" max="2062" width="0" style="715" hidden="1" customWidth="1"/>
    <col min="2063" max="2063" width="13.54296875" style="715" customWidth="1"/>
    <col min="2064" max="2064" width="12.54296875" style="715" customWidth="1"/>
    <col min="2065" max="2065" width="13.453125" style="715" customWidth="1"/>
    <col min="2066" max="2066" width="11.1796875" style="715" customWidth="1"/>
    <col min="2067" max="2067" width="0" style="715" hidden="1" customWidth="1"/>
    <col min="2068" max="2068" width="8.1796875" style="715" customWidth="1"/>
    <col min="2069" max="2069" width="0" style="715" hidden="1" customWidth="1"/>
    <col min="2070" max="2070" width="9.453125" style="715" customWidth="1"/>
    <col min="2071" max="2286" width="9.1796875" style="715"/>
    <col min="2287" max="2287" width="6.1796875" style="715" customWidth="1"/>
    <col min="2288" max="2288" width="37.54296875" style="715" customWidth="1"/>
    <col min="2289" max="2289" width="13.26953125" style="715" customWidth="1"/>
    <col min="2290" max="2290" width="19.54296875" style="715" customWidth="1"/>
    <col min="2291" max="2291" width="11.81640625" style="715" customWidth="1"/>
    <col min="2292" max="2292" width="14.54296875" style="715" customWidth="1"/>
    <col min="2293" max="2293" width="12" style="715" customWidth="1"/>
    <col min="2294" max="2294" width="11.7265625" style="715" customWidth="1"/>
    <col min="2295" max="2295" width="12.81640625" style="715" customWidth="1"/>
    <col min="2296" max="2296" width="13.26953125" style="715" customWidth="1"/>
    <col min="2297" max="2297" width="12" style="715" customWidth="1"/>
    <col min="2298" max="2298" width="15.7265625" style="715" customWidth="1"/>
    <col min="2299" max="2299" width="13.1796875" style="715" customWidth="1"/>
    <col min="2300" max="2300" width="14.453125" style="715" customWidth="1"/>
    <col min="2301" max="2301" width="14" style="715" customWidth="1"/>
    <col min="2302" max="2304" width="9.1796875" style="715" customWidth="1"/>
    <col min="2305" max="2305" width="15.26953125" style="715" customWidth="1"/>
    <col min="2306" max="2308" width="9.1796875" style="715"/>
    <col min="2309" max="2309" width="7" style="715" customWidth="1"/>
    <col min="2310" max="2310" width="35.453125" style="715" customWidth="1"/>
    <col min="2311" max="2311" width="11.26953125" style="715" customWidth="1"/>
    <col min="2312" max="2312" width="15.54296875" style="715" customWidth="1"/>
    <col min="2313" max="2313" width="13.7265625" style="715" customWidth="1"/>
    <col min="2314" max="2314" width="15.1796875" style="715" customWidth="1"/>
    <col min="2315" max="2315" width="14.453125" style="715" customWidth="1"/>
    <col min="2316" max="2318" width="0" style="715" hidden="1" customWidth="1"/>
    <col min="2319" max="2319" width="13.54296875" style="715" customWidth="1"/>
    <col min="2320" max="2320" width="12.54296875" style="715" customWidth="1"/>
    <col min="2321" max="2321" width="13.453125" style="715" customWidth="1"/>
    <col min="2322" max="2322" width="11.1796875" style="715" customWidth="1"/>
    <col min="2323" max="2323" width="0" style="715" hidden="1" customWidth="1"/>
    <col min="2324" max="2324" width="8.1796875" style="715" customWidth="1"/>
    <col min="2325" max="2325" width="0" style="715" hidden="1" customWidth="1"/>
    <col min="2326" max="2326" width="9.453125" style="715" customWidth="1"/>
    <col min="2327" max="2542" width="9.1796875" style="715"/>
    <col min="2543" max="2543" width="6.1796875" style="715" customWidth="1"/>
    <col min="2544" max="2544" width="37.54296875" style="715" customWidth="1"/>
    <col min="2545" max="2545" width="13.26953125" style="715" customWidth="1"/>
    <col min="2546" max="2546" width="19.54296875" style="715" customWidth="1"/>
    <col min="2547" max="2547" width="11.81640625" style="715" customWidth="1"/>
    <col min="2548" max="2548" width="14.54296875" style="715" customWidth="1"/>
    <col min="2549" max="2549" width="12" style="715" customWidth="1"/>
    <col min="2550" max="2550" width="11.7265625" style="715" customWidth="1"/>
    <col min="2551" max="2551" width="12.81640625" style="715" customWidth="1"/>
    <col min="2552" max="2552" width="13.26953125" style="715" customWidth="1"/>
    <col min="2553" max="2553" width="12" style="715" customWidth="1"/>
    <col min="2554" max="2554" width="15.7265625" style="715" customWidth="1"/>
    <col min="2555" max="2555" width="13.1796875" style="715" customWidth="1"/>
    <col min="2556" max="2556" width="14.453125" style="715" customWidth="1"/>
    <col min="2557" max="2557" width="14" style="715" customWidth="1"/>
    <col min="2558" max="2560" width="9.1796875" style="715" customWidth="1"/>
    <col min="2561" max="2561" width="15.26953125" style="715" customWidth="1"/>
    <col min="2562" max="2564" width="9.1796875" style="715"/>
    <col min="2565" max="2565" width="7" style="715" customWidth="1"/>
    <col min="2566" max="2566" width="35.453125" style="715" customWidth="1"/>
    <col min="2567" max="2567" width="11.26953125" style="715" customWidth="1"/>
    <col min="2568" max="2568" width="15.54296875" style="715" customWidth="1"/>
    <col min="2569" max="2569" width="13.7265625" style="715" customWidth="1"/>
    <col min="2570" max="2570" width="15.1796875" style="715" customWidth="1"/>
    <col min="2571" max="2571" width="14.453125" style="715" customWidth="1"/>
    <col min="2572" max="2574" width="0" style="715" hidden="1" customWidth="1"/>
    <col min="2575" max="2575" width="13.54296875" style="715" customWidth="1"/>
    <col min="2576" max="2576" width="12.54296875" style="715" customWidth="1"/>
    <col min="2577" max="2577" width="13.453125" style="715" customWidth="1"/>
    <col min="2578" max="2578" width="11.1796875" style="715" customWidth="1"/>
    <col min="2579" max="2579" width="0" style="715" hidden="1" customWidth="1"/>
    <col min="2580" max="2580" width="8.1796875" style="715" customWidth="1"/>
    <col min="2581" max="2581" width="0" style="715" hidden="1" customWidth="1"/>
    <col min="2582" max="2582" width="9.453125" style="715" customWidth="1"/>
    <col min="2583" max="2798" width="9.1796875" style="715"/>
    <col min="2799" max="2799" width="6.1796875" style="715" customWidth="1"/>
    <col min="2800" max="2800" width="37.54296875" style="715" customWidth="1"/>
    <col min="2801" max="2801" width="13.26953125" style="715" customWidth="1"/>
    <col min="2802" max="2802" width="19.54296875" style="715" customWidth="1"/>
    <col min="2803" max="2803" width="11.81640625" style="715" customWidth="1"/>
    <col min="2804" max="2804" width="14.54296875" style="715" customWidth="1"/>
    <col min="2805" max="2805" width="12" style="715" customWidth="1"/>
    <col min="2806" max="2806" width="11.7265625" style="715" customWidth="1"/>
    <col min="2807" max="2807" width="12.81640625" style="715" customWidth="1"/>
    <col min="2808" max="2808" width="13.26953125" style="715" customWidth="1"/>
    <col min="2809" max="2809" width="12" style="715" customWidth="1"/>
    <col min="2810" max="2810" width="15.7265625" style="715" customWidth="1"/>
    <col min="2811" max="2811" width="13.1796875" style="715" customWidth="1"/>
    <col min="2812" max="2812" width="14.453125" style="715" customWidth="1"/>
    <col min="2813" max="2813" width="14" style="715" customWidth="1"/>
    <col min="2814" max="2816" width="9.1796875" style="715" customWidth="1"/>
    <col min="2817" max="2817" width="15.26953125" style="715" customWidth="1"/>
    <col min="2818" max="2820" width="9.1796875" style="715"/>
    <col min="2821" max="2821" width="7" style="715" customWidth="1"/>
    <col min="2822" max="2822" width="35.453125" style="715" customWidth="1"/>
    <col min="2823" max="2823" width="11.26953125" style="715" customWidth="1"/>
    <col min="2824" max="2824" width="15.54296875" style="715" customWidth="1"/>
    <col min="2825" max="2825" width="13.7265625" style="715" customWidth="1"/>
    <col min="2826" max="2826" width="15.1796875" style="715" customWidth="1"/>
    <col min="2827" max="2827" width="14.453125" style="715" customWidth="1"/>
    <col min="2828" max="2830" width="0" style="715" hidden="1" customWidth="1"/>
    <col min="2831" max="2831" width="13.54296875" style="715" customWidth="1"/>
    <col min="2832" max="2832" width="12.54296875" style="715" customWidth="1"/>
    <col min="2833" max="2833" width="13.453125" style="715" customWidth="1"/>
    <col min="2834" max="2834" width="11.1796875" style="715" customWidth="1"/>
    <col min="2835" max="2835" width="0" style="715" hidden="1" customWidth="1"/>
    <col min="2836" max="2836" width="8.1796875" style="715" customWidth="1"/>
    <col min="2837" max="2837" width="0" style="715" hidden="1" customWidth="1"/>
    <col min="2838" max="2838" width="9.453125" style="715" customWidth="1"/>
    <col min="2839" max="3054" width="9.1796875" style="715"/>
    <col min="3055" max="3055" width="6.1796875" style="715" customWidth="1"/>
    <col min="3056" max="3056" width="37.54296875" style="715" customWidth="1"/>
    <col min="3057" max="3057" width="13.26953125" style="715" customWidth="1"/>
    <col min="3058" max="3058" width="19.54296875" style="715" customWidth="1"/>
    <col min="3059" max="3059" width="11.81640625" style="715" customWidth="1"/>
    <col min="3060" max="3060" width="14.54296875" style="715" customWidth="1"/>
    <col min="3061" max="3061" width="12" style="715" customWidth="1"/>
    <col min="3062" max="3062" width="11.7265625" style="715" customWidth="1"/>
    <col min="3063" max="3063" width="12.81640625" style="715" customWidth="1"/>
    <col min="3064" max="3064" width="13.26953125" style="715" customWidth="1"/>
    <col min="3065" max="3065" width="12" style="715" customWidth="1"/>
    <col min="3066" max="3066" width="15.7265625" style="715" customWidth="1"/>
    <col min="3067" max="3067" width="13.1796875" style="715" customWidth="1"/>
    <col min="3068" max="3068" width="14.453125" style="715" customWidth="1"/>
    <col min="3069" max="3069" width="14" style="715" customWidth="1"/>
    <col min="3070" max="3072" width="9.1796875" style="715" customWidth="1"/>
    <col min="3073" max="3073" width="15.26953125" style="715" customWidth="1"/>
    <col min="3074" max="3076" width="9.1796875" style="715"/>
    <col min="3077" max="3077" width="7" style="715" customWidth="1"/>
    <col min="3078" max="3078" width="35.453125" style="715" customWidth="1"/>
    <col min="3079" max="3079" width="11.26953125" style="715" customWidth="1"/>
    <col min="3080" max="3080" width="15.54296875" style="715" customWidth="1"/>
    <col min="3081" max="3081" width="13.7265625" style="715" customWidth="1"/>
    <col min="3082" max="3082" width="15.1796875" style="715" customWidth="1"/>
    <col min="3083" max="3083" width="14.453125" style="715" customWidth="1"/>
    <col min="3084" max="3086" width="0" style="715" hidden="1" customWidth="1"/>
    <col min="3087" max="3087" width="13.54296875" style="715" customWidth="1"/>
    <col min="3088" max="3088" width="12.54296875" style="715" customWidth="1"/>
    <col min="3089" max="3089" width="13.453125" style="715" customWidth="1"/>
    <col min="3090" max="3090" width="11.1796875" style="715" customWidth="1"/>
    <col min="3091" max="3091" width="0" style="715" hidden="1" customWidth="1"/>
    <col min="3092" max="3092" width="8.1796875" style="715" customWidth="1"/>
    <col min="3093" max="3093" width="0" style="715" hidden="1" customWidth="1"/>
    <col min="3094" max="3094" width="9.453125" style="715" customWidth="1"/>
    <col min="3095" max="3310" width="9.1796875" style="715"/>
    <col min="3311" max="3311" width="6.1796875" style="715" customWidth="1"/>
    <col min="3312" max="3312" width="37.54296875" style="715" customWidth="1"/>
    <col min="3313" max="3313" width="13.26953125" style="715" customWidth="1"/>
    <col min="3314" max="3314" width="19.54296875" style="715" customWidth="1"/>
    <col min="3315" max="3315" width="11.81640625" style="715" customWidth="1"/>
    <col min="3316" max="3316" width="14.54296875" style="715" customWidth="1"/>
    <col min="3317" max="3317" width="12" style="715" customWidth="1"/>
    <col min="3318" max="3318" width="11.7265625" style="715" customWidth="1"/>
    <col min="3319" max="3319" width="12.81640625" style="715" customWidth="1"/>
    <col min="3320" max="3320" width="13.26953125" style="715" customWidth="1"/>
    <col min="3321" max="3321" width="12" style="715" customWidth="1"/>
    <col min="3322" max="3322" width="15.7265625" style="715" customWidth="1"/>
    <col min="3323" max="3323" width="13.1796875" style="715" customWidth="1"/>
    <col min="3324" max="3324" width="14.453125" style="715" customWidth="1"/>
    <col min="3325" max="3325" width="14" style="715" customWidth="1"/>
    <col min="3326" max="3328" width="9.1796875" style="715" customWidth="1"/>
    <col min="3329" max="3329" width="15.26953125" style="715" customWidth="1"/>
    <col min="3330" max="3332" width="9.1796875" style="715"/>
    <col min="3333" max="3333" width="7" style="715" customWidth="1"/>
    <col min="3334" max="3334" width="35.453125" style="715" customWidth="1"/>
    <col min="3335" max="3335" width="11.26953125" style="715" customWidth="1"/>
    <col min="3336" max="3336" width="15.54296875" style="715" customWidth="1"/>
    <col min="3337" max="3337" width="13.7265625" style="715" customWidth="1"/>
    <col min="3338" max="3338" width="15.1796875" style="715" customWidth="1"/>
    <col min="3339" max="3339" width="14.453125" style="715" customWidth="1"/>
    <col min="3340" max="3342" width="0" style="715" hidden="1" customWidth="1"/>
    <col min="3343" max="3343" width="13.54296875" style="715" customWidth="1"/>
    <col min="3344" max="3344" width="12.54296875" style="715" customWidth="1"/>
    <col min="3345" max="3345" width="13.453125" style="715" customWidth="1"/>
    <col min="3346" max="3346" width="11.1796875" style="715" customWidth="1"/>
    <col min="3347" max="3347" width="0" style="715" hidden="1" customWidth="1"/>
    <col min="3348" max="3348" width="8.1796875" style="715" customWidth="1"/>
    <col min="3349" max="3349" width="0" style="715" hidden="1" customWidth="1"/>
    <col min="3350" max="3350" width="9.453125" style="715" customWidth="1"/>
    <col min="3351" max="3566" width="9.1796875" style="715"/>
    <col min="3567" max="3567" width="6.1796875" style="715" customWidth="1"/>
    <col min="3568" max="3568" width="37.54296875" style="715" customWidth="1"/>
    <col min="3569" max="3569" width="13.26953125" style="715" customWidth="1"/>
    <col min="3570" max="3570" width="19.54296875" style="715" customWidth="1"/>
    <col min="3571" max="3571" width="11.81640625" style="715" customWidth="1"/>
    <col min="3572" max="3572" width="14.54296875" style="715" customWidth="1"/>
    <col min="3573" max="3573" width="12" style="715" customWidth="1"/>
    <col min="3574" max="3574" width="11.7265625" style="715" customWidth="1"/>
    <col min="3575" max="3575" width="12.81640625" style="715" customWidth="1"/>
    <col min="3576" max="3576" width="13.26953125" style="715" customWidth="1"/>
    <col min="3577" max="3577" width="12" style="715" customWidth="1"/>
    <col min="3578" max="3578" width="15.7265625" style="715" customWidth="1"/>
    <col min="3579" max="3579" width="13.1796875" style="715" customWidth="1"/>
    <col min="3580" max="3580" width="14.453125" style="715" customWidth="1"/>
    <col min="3581" max="3581" width="14" style="715" customWidth="1"/>
    <col min="3582" max="3584" width="9.1796875" style="715" customWidth="1"/>
    <col min="3585" max="3585" width="15.26953125" style="715" customWidth="1"/>
    <col min="3586" max="3588" width="9.1796875" style="715"/>
    <col min="3589" max="3589" width="7" style="715" customWidth="1"/>
    <col min="3590" max="3590" width="35.453125" style="715" customWidth="1"/>
    <col min="3591" max="3591" width="11.26953125" style="715" customWidth="1"/>
    <col min="3592" max="3592" width="15.54296875" style="715" customWidth="1"/>
    <col min="3593" max="3593" width="13.7265625" style="715" customWidth="1"/>
    <col min="3594" max="3594" width="15.1796875" style="715" customWidth="1"/>
    <col min="3595" max="3595" width="14.453125" style="715" customWidth="1"/>
    <col min="3596" max="3598" width="0" style="715" hidden="1" customWidth="1"/>
    <col min="3599" max="3599" width="13.54296875" style="715" customWidth="1"/>
    <col min="3600" max="3600" width="12.54296875" style="715" customWidth="1"/>
    <col min="3601" max="3601" width="13.453125" style="715" customWidth="1"/>
    <col min="3602" max="3602" width="11.1796875" style="715" customWidth="1"/>
    <col min="3603" max="3603" width="0" style="715" hidden="1" customWidth="1"/>
    <col min="3604" max="3604" width="8.1796875" style="715" customWidth="1"/>
    <col min="3605" max="3605" width="0" style="715" hidden="1" customWidth="1"/>
    <col min="3606" max="3606" width="9.453125" style="715" customWidth="1"/>
    <col min="3607" max="3822" width="9.1796875" style="715"/>
    <col min="3823" max="3823" width="6.1796875" style="715" customWidth="1"/>
    <col min="3824" max="3824" width="37.54296875" style="715" customWidth="1"/>
    <col min="3825" max="3825" width="13.26953125" style="715" customWidth="1"/>
    <col min="3826" max="3826" width="19.54296875" style="715" customWidth="1"/>
    <col min="3827" max="3827" width="11.81640625" style="715" customWidth="1"/>
    <col min="3828" max="3828" width="14.54296875" style="715" customWidth="1"/>
    <col min="3829" max="3829" width="12" style="715" customWidth="1"/>
    <col min="3830" max="3830" width="11.7265625" style="715" customWidth="1"/>
    <col min="3831" max="3831" width="12.81640625" style="715" customWidth="1"/>
    <col min="3832" max="3832" width="13.26953125" style="715" customWidth="1"/>
    <col min="3833" max="3833" width="12" style="715" customWidth="1"/>
    <col min="3834" max="3834" width="15.7265625" style="715" customWidth="1"/>
    <col min="3835" max="3835" width="13.1796875" style="715" customWidth="1"/>
    <col min="3836" max="3836" width="14.453125" style="715" customWidth="1"/>
    <col min="3837" max="3837" width="14" style="715" customWidth="1"/>
    <col min="3838" max="3840" width="9.1796875" style="715" customWidth="1"/>
    <col min="3841" max="3841" width="15.26953125" style="715" customWidth="1"/>
    <col min="3842" max="3844" width="9.1796875" style="715"/>
    <col min="3845" max="3845" width="7" style="715" customWidth="1"/>
    <col min="3846" max="3846" width="35.453125" style="715" customWidth="1"/>
    <col min="3847" max="3847" width="11.26953125" style="715" customWidth="1"/>
    <col min="3848" max="3848" width="15.54296875" style="715" customWidth="1"/>
    <col min="3849" max="3849" width="13.7265625" style="715" customWidth="1"/>
    <col min="3850" max="3850" width="15.1796875" style="715" customWidth="1"/>
    <col min="3851" max="3851" width="14.453125" style="715" customWidth="1"/>
    <col min="3852" max="3854" width="0" style="715" hidden="1" customWidth="1"/>
    <col min="3855" max="3855" width="13.54296875" style="715" customWidth="1"/>
    <col min="3856" max="3856" width="12.54296875" style="715" customWidth="1"/>
    <col min="3857" max="3857" width="13.453125" style="715" customWidth="1"/>
    <col min="3858" max="3858" width="11.1796875" style="715" customWidth="1"/>
    <col min="3859" max="3859" width="0" style="715" hidden="1" customWidth="1"/>
    <col min="3860" max="3860" width="8.1796875" style="715" customWidth="1"/>
    <col min="3861" max="3861" width="0" style="715" hidden="1" customWidth="1"/>
    <col min="3862" max="3862" width="9.453125" style="715" customWidth="1"/>
    <col min="3863" max="4078" width="9.1796875" style="715"/>
    <col min="4079" max="4079" width="6.1796875" style="715" customWidth="1"/>
    <col min="4080" max="4080" width="37.54296875" style="715" customWidth="1"/>
    <col min="4081" max="4081" width="13.26953125" style="715" customWidth="1"/>
    <col min="4082" max="4082" width="19.54296875" style="715" customWidth="1"/>
    <col min="4083" max="4083" width="11.81640625" style="715" customWidth="1"/>
    <col min="4084" max="4084" width="14.54296875" style="715" customWidth="1"/>
    <col min="4085" max="4085" width="12" style="715" customWidth="1"/>
    <col min="4086" max="4086" width="11.7265625" style="715" customWidth="1"/>
    <col min="4087" max="4087" width="12.81640625" style="715" customWidth="1"/>
    <col min="4088" max="4088" width="13.26953125" style="715" customWidth="1"/>
    <col min="4089" max="4089" width="12" style="715" customWidth="1"/>
    <col min="4090" max="4090" width="15.7265625" style="715" customWidth="1"/>
    <col min="4091" max="4091" width="13.1796875" style="715" customWidth="1"/>
    <col min="4092" max="4092" width="14.453125" style="715" customWidth="1"/>
    <col min="4093" max="4093" width="14" style="715" customWidth="1"/>
    <col min="4094" max="4096" width="9.1796875" style="715" customWidth="1"/>
    <col min="4097" max="4097" width="15.26953125" style="715" customWidth="1"/>
    <col min="4098" max="4100" width="9.1796875" style="715"/>
    <col min="4101" max="4101" width="7" style="715" customWidth="1"/>
    <col min="4102" max="4102" width="35.453125" style="715" customWidth="1"/>
    <col min="4103" max="4103" width="11.26953125" style="715" customWidth="1"/>
    <col min="4104" max="4104" width="15.54296875" style="715" customWidth="1"/>
    <col min="4105" max="4105" width="13.7265625" style="715" customWidth="1"/>
    <col min="4106" max="4106" width="15.1796875" style="715" customWidth="1"/>
    <col min="4107" max="4107" width="14.453125" style="715" customWidth="1"/>
    <col min="4108" max="4110" width="0" style="715" hidden="1" customWidth="1"/>
    <col min="4111" max="4111" width="13.54296875" style="715" customWidth="1"/>
    <col min="4112" max="4112" width="12.54296875" style="715" customWidth="1"/>
    <col min="4113" max="4113" width="13.453125" style="715" customWidth="1"/>
    <col min="4114" max="4114" width="11.1796875" style="715" customWidth="1"/>
    <col min="4115" max="4115" width="0" style="715" hidden="1" customWidth="1"/>
    <col min="4116" max="4116" width="8.1796875" style="715" customWidth="1"/>
    <col min="4117" max="4117" width="0" style="715" hidden="1" customWidth="1"/>
    <col min="4118" max="4118" width="9.453125" style="715" customWidth="1"/>
    <col min="4119" max="4334" width="9.1796875" style="715"/>
    <col min="4335" max="4335" width="6.1796875" style="715" customWidth="1"/>
    <col min="4336" max="4336" width="37.54296875" style="715" customWidth="1"/>
    <col min="4337" max="4337" width="13.26953125" style="715" customWidth="1"/>
    <col min="4338" max="4338" width="19.54296875" style="715" customWidth="1"/>
    <col min="4339" max="4339" width="11.81640625" style="715" customWidth="1"/>
    <col min="4340" max="4340" width="14.54296875" style="715" customWidth="1"/>
    <col min="4341" max="4341" width="12" style="715" customWidth="1"/>
    <col min="4342" max="4342" width="11.7265625" style="715" customWidth="1"/>
    <col min="4343" max="4343" width="12.81640625" style="715" customWidth="1"/>
    <col min="4344" max="4344" width="13.26953125" style="715" customWidth="1"/>
    <col min="4345" max="4345" width="12" style="715" customWidth="1"/>
    <col min="4346" max="4346" width="15.7265625" style="715" customWidth="1"/>
    <col min="4347" max="4347" width="13.1796875" style="715" customWidth="1"/>
    <col min="4348" max="4348" width="14.453125" style="715" customWidth="1"/>
    <col min="4349" max="4349" width="14" style="715" customWidth="1"/>
    <col min="4350" max="4352" width="9.1796875" style="715" customWidth="1"/>
    <col min="4353" max="4353" width="15.26953125" style="715" customWidth="1"/>
    <col min="4354" max="4356" width="9.1796875" style="715"/>
    <col min="4357" max="4357" width="7" style="715" customWidth="1"/>
    <col min="4358" max="4358" width="35.453125" style="715" customWidth="1"/>
    <col min="4359" max="4359" width="11.26953125" style="715" customWidth="1"/>
    <col min="4360" max="4360" width="15.54296875" style="715" customWidth="1"/>
    <col min="4361" max="4361" width="13.7265625" style="715" customWidth="1"/>
    <col min="4362" max="4362" width="15.1796875" style="715" customWidth="1"/>
    <col min="4363" max="4363" width="14.453125" style="715" customWidth="1"/>
    <col min="4364" max="4366" width="0" style="715" hidden="1" customWidth="1"/>
    <col min="4367" max="4367" width="13.54296875" style="715" customWidth="1"/>
    <col min="4368" max="4368" width="12.54296875" style="715" customWidth="1"/>
    <col min="4369" max="4369" width="13.453125" style="715" customWidth="1"/>
    <col min="4370" max="4370" width="11.1796875" style="715" customWidth="1"/>
    <col min="4371" max="4371" width="0" style="715" hidden="1" customWidth="1"/>
    <col min="4372" max="4372" width="8.1796875" style="715" customWidth="1"/>
    <col min="4373" max="4373" width="0" style="715" hidden="1" customWidth="1"/>
    <col min="4374" max="4374" width="9.453125" style="715" customWidth="1"/>
    <col min="4375" max="4590" width="9.1796875" style="715"/>
    <col min="4591" max="4591" width="6.1796875" style="715" customWidth="1"/>
    <col min="4592" max="4592" width="37.54296875" style="715" customWidth="1"/>
    <col min="4593" max="4593" width="13.26953125" style="715" customWidth="1"/>
    <col min="4594" max="4594" width="19.54296875" style="715" customWidth="1"/>
    <col min="4595" max="4595" width="11.81640625" style="715" customWidth="1"/>
    <col min="4596" max="4596" width="14.54296875" style="715" customWidth="1"/>
    <col min="4597" max="4597" width="12" style="715" customWidth="1"/>
    <col min="4598" max="4598" width="11.7265625" style="715" customWidth="1"/>
    <col min="4599" max="4599" width="12.81640625" style="715" customWidth="1"/>
    <col min="4600" max="4600" width="13.26953125" style="715" customWidth="1"/>
    <col min="4601" max="4601" width="12" style="715" customWidth="1"/>
    <col min="4602" max="4602" width="15.7265625" style="715" customWidth="1"/>
    <col min="4603" max="4603" width="13.1796875" style="715" customWidth="1"/>
    <col min="4604" max="4604" width="14.453125" style="715" customWidth="1"/>
    <col min="4605" max="4605" width="14" style="715" customWidth="1"/>
    <col min="4606" max="4608" width="9.1796875" style="715" customWidth="1"/>
    <col min="4609" max="4609" width="15.26953125" style="715" customWidth="1"/>
    <col min="4610" max="4612" width="9.1796875" style="715"/>
    <col min="4613" max="4613" width="7" style="715" customWidth="1"/>
    <col min="4614" max="4614" width="35.453125" style="715" customWidth="1"/>
    <col min="4615" max="4615" width="11.26953125" style="715" customWidth="1"/>
    <col min="4616" max="4616" width="15.54296875" style="715" customWidth="1"/>
    <col min="4617" max="4617" width="13.7265625" style="715" customWidth="1"/>
    <col min="4618" max="4618" width="15.1796875" style="715" customWidth="1"/>
    <col min="4619" max="4619" width="14.453125" style="715" customWidth="1"/>
    <col min="4620" max="4622" width="0" style="715" hidden="1" customWidth="1"/>
    <col min="4623" max="4623" width="13.54296875" style="715" customWidth="1"/>
    <col min="4624" max="4624" width="12.54296875" style="715" customWidth="1"/>
    <col min="4625" max="4625" width="13.453125" style="715" customWidth="1"/>
    <col min="4626" max="4626" width="11.1796875" style="715" customWidth="1"/>
    <col min="4627" max="4627" width="0" style="715" hidden="1" customWidth="1"/>
    <col min="4628" max="4628" width="8.1796875" style="715" customWidth="1"/>
    <col min="4629" max="4629" width="0" style="715" hidden="1" customWidth="1"/>
    <col min="4630" max="4630" width="9.453125" style="715" customWidth="1"/>
    <col min="4631" max="4846" width="9.1796875" style="715"/>
    <col min="4847" max="4847" width="6.1796875" style="715" customWidth="1"/>
    <col min="4848" max="4848" width="37.54296875" style="715" customWidth="1"/>
    <col min="4849" max="4849" width="13.26953125" style="715" customWidth="1"/>
    <col min="4850" max="4850" width="19.54296875" style="715" customWidth="1"/>
    <col min="4851" max="4851" width="11.81640625" style="715" customWidth="1"/>
    <col min="4852" max="4852" width="14.54296875" style="715" customWidth="1"/>
    <col min="4853" max="4853" width="12" style="715" customWidth="1"/>
    <col min="4854" max="4854" width="11.7265625" style="715" customWidth="1"/>
    <col min="4855" max="4855" width="12.81640625" style="715" customWidth="1"/>
    <col min="4856" max="4856" width="13.26953125" style="715" customWidth="1"/>
    <col min="4857" max="4857" width="12" style="715" customWidth="1"/>
    <col min="4858" max="4858" width="15.7265625" style="715" customWidth="1"/>
    <col min="4859" max="4859" width="13.1796875" style="715" customWidth="1"/>
    <col min="4860" max="4860" width="14.453125" style="715" customWidth="1"/>
    <col min="4861" max="4861" width="14" style="715" customWidth="1"/>
    <col min="4862" max="4864" width="9.1796875" style="715" customWidth="1"/>
    <col min="4865" max="4865" width="15.26953125" style="715" customWidth="1"/>
    <col min="4866" max="4868" width="9.1796875" style="715"/>
    <col min="4869" max="4869" width="7" style="715" customWidth="1"/>
    <col min="4870" max="4870" width="35.453125" style="715" customWidth="1"/>
    <col min="4871" max="4871" width="11.26953125" style="715" customWidth="1"/>
    <col min="4872" max="4872" width="15.54296875" style="715" customWidth="1"/>
    <col min="4873" max="4873" width="13.7265625" style="715" customWidth="1"/>
    <col min="4874" max="4874" width="15.1796875" style="715" customWidth="1"/>
    <col min="4875" max="4875" width="14.453125" style="715" customWidth="1"/>
    <col min="4876" max="4878" width="0" style="715" hidden="1" customWidth="1"/>
    <col min="4879" max="4879" width="13.54296875" style="715" customWidth="1"/>
    <col min="4880" max="4880" width="12.54296875" style="715" customWidth="1"/>
    <col min="4881" max="4881" width="13.453125" style="715" customWidth="1"/>
    <col min="4882" max="4882" width="11.1796875" style="715" customWidth="1"/>
    <col min="4883" max="4883" width="0" style="715" hidden="1" customWidth="1"/>
    <col min="4884" max="4884" width="8.1796875" style="715" customWidth="1"/>
    <col min="4885" max="4885" width="0" style="715" hidden="1" customWidth="1"/>
    <col min="4886" max="4886" width="9.453125" style="715" customWidth="1"/>
    <col min="4887" max="5102" width="9.1796875" style="715"/>
    <col min="5103" max="5103" width="6.1796875" style="715" customWidth="1"/>
    <col min="5104" max="5104" width="37.54296875" style="715" customWidth="1"/>
    <col min="5105" max="5105" width="13.26953125" style="715" customWidth="1"/>
    <col min="5106" max="5106" width="19.54296875" style="715" customWidth="1"/>
    <col min="5107" max="5107" width="11.81640625" style="715" customWidth="1"/>
    <col min="5108" max="5108" width="14.54296875" style="715" customWidth="1"/>
    <col min="5109" max="5109" width="12" style="715" customWidth="1"/>
    <col min="5110" max="5110" width="11.7265625" style="715" customWidth="1"/>
    <col min="5111" max="5111" width="12.81640625" style="715" customWidth="1"/>
    <col min="5112" max="5112" width="13.26953125" style="715" customWidth="1"/>
    <col min="5113" max="5113" width="12" style="715" customWidth="1"/>
    <col min="5114" max="5114" width="15.7265625" style="715" customWidth="1"/>
    <col min="5115" max="5115" width="13.1796875" style="715" customWidth="1"/>
    <col min="5116" max="5116" width="14.453125" style="715" customWidth="1"/>
    <col min="5117" max="5117" width="14" style="715" customWidth="1"/>
    <col min="5118" max="5120" width="9.1796875" style="715" customWidth="1"/>
    <col min="5121" max="5121" width="15.26953125" style="715" customWidth="1"/>
    <col min="5122" max="5124" width="9.1796875" style="715"/>
    <col min="5125" max="5125" width="7" style="715" customWidth="1"/>
    <col min="5126" max="5126" width="35.453125" style="715" customWidth="1"/>
    <col min="5127" max="5127" width="11.26953125" style="715" customWidth="1"/>
    <col min="5128" max="5128" width="15.54296875" style="715" customWidth="1"/>
    <col min="5129" max="5129" width="13.7265625" style="715" customWidth="1"/>
    <col min="5130" max="5130" width="15.1796875" style="715" customWidth="1"/>
    <col min="5131" max="5131" width="14.453125" style="715" customWidth="1"/>
    <col min="5132" max="5134" width="0" style="715" hidden="1" customWidth="1"/>
    <col min="5135" max="5135" width="13.54296875" style="715" customWidth="1"/>
    <col min="5136" max="5136" width="12.54296875" style="715" customWidth="1"/>
    <col min="5137" max="5137" width="13.453125" style="715" customWidth="1"/>
    <col min="5138" max="5138" width="11.1796875" style="715" customWidth="1"/>
    <col min="5139" max="5139" width="0" style="715" hidden="1" customWidth="1"/>
    <col min="5140" max="5140" width="8.1796875" style="715" customWidth="1"/>
    <col min="5141" max="5141" width="0" style="715" hidden="1" customWidth="1"/>
    <col min="5142" max="5142" width="9.453125" style="715" customWidth="1"/>
    <col min="5143" max="5358" width="9.1796875" style="715"/>
    <col min="5359" max="5359" width="6.1796875" style="715" customWidth="1"/>
    <col min="5360" max="5360" width="37.54296875" style="715" customWidth="1"/>
    <col min="5361" max="5361" width="13.26953125" style="715" customWidth="1"/>
    <col min="5362" max="5362" width="19.54296875" style="715" customWidth="1"/>
    <col min="5363" max="5363" width="11.81640625" style="715" customWidth="1"/>
    <col min="5364" max="5364" width="14.54296875" style="715" customWidth="1"/>
    <col min="5365" max="5365" width="12" style="715" customWidth="1"/>
    <col min="5366" max="5366" width="11.7265625" style="715" customWidth="1"/>
    <col min="5367" max="5367" width="12.81640625" style="715" customWidth="1"/>
    <col min="5368" max="5368" width="13.26953125" style="715" customWidth="1"/>
    <col min="5369" max="5369" width="12" style="715" customWidth="1"/>
    <col min="5370" max="5370" width="15.7265625" style="715" customWidth="1"/>
    <col min="5371" max="5371" width="13.1796875" style="715" customWidth="1"/>
    <col min="5372" max="5372" width="14.453125" style="715" customWidth="1"/>
    <col min="5373" max="5373" width="14" style="715" customWidth="1"/>
    <col min="5374" max="5376" width="9.1796875" style="715" customWidth="1"/>
    <col min="5377" max="5377" width="15.26953125" style="715" customWidth="1"/>
    <col min="5378" max="5380" width="9.1796875" style="715"/>
    <col min="5381" max="5381" width="7" style="715" customWidth="1"/>
    <col min="5382" max="5382" width="35.453125" style="715" customWidth="1"/>
    <col min="5383" max="5383" width="11.26953125" style="715" customWidth="1"/>
    <col min="5384" max="5384" width="15.54296875" style="715" customWidth="1"/>
    <col min="5385" max="5385" width="13.7265625" style="715" customWidth="1"/>
    <col min="5386" max="5386" width="15.1796875" style="715" customWidth="1"/>
    <col min="5387" max="5387" width="14.453125" style="715" customWidth="1"/>
    <col min="5388" max="5390" width="0" style="715" hidden="1" customWidth="1"/>
    <col min="5391" max="5391" width="13.54296875" style="715" customWidth="1"/>
    <col min="5392" max="5392" width="12.54296875" style="715" customWidth="1"/>
    <col min="5393" max="5393" width="13.453125" style="715" customWidth="1"/>
    <col min="5394" max="5394" width="11.1796875" style="715" customWidth="1"/>
    <col min="5395" max="5395" width="0" style="715" hidden="1" customWidth="1"/>
    <col min="5396" max="5396" width="8.1796875" style="715" customWidth="1"/>
    <col min="5397" max="5397" width="0" style="715" hidden="1" customWidth="1"/>
    <col min="5398" max="5398" width="9.453125" style="715" customWidth="1"/>
    <col min="5399" max="5614" width="9.1796875" style="715"/>
    <col min="5615" max="5615" width="6.1796875" style="715" customWidth="1"/>
    <col min="5616" max="5616" width="37.54296875" style="715" customWidth="1"/>
    <col min="5617" max="5617" width="13.26953125" style="715" customWidth="1"/>
    <col min="5618" max="5618" width="19.54296875" style="715" customWidth="1"/>
    <col min="5619" max="5619" width="11.81640625" style="715" customWidth="1"/>
    <col min="5620" max="5620" width="14.54296875" style="715" customWidth="1"/>
    <col min="5621" max="5621" width="12" style="715" customWidth="1"/>
    <col min="5622" max="5622" width="11.7265625" style="715" customWidth="1"/>
    <col min="5623" max="5623" width="12.81640625" style="715" customWidth="1"/>
    <col min="5624" max="5624" width="13.26953125" style="715" customWidth="1"/>
    <col min="5625" max="5625" width="12" style="715" customWidth="1"/>
    <col min="5626" max="5626" width="15.7265625" style="715" customWidth="1"/>
    <col min="5627" max="5627" width="13.1796875" style="715" customWidth="1"/>
    <col min="5628" max="5628" width="14.453125" style="715" customWidth="1"/>
    <col min="5629" max="5629" width="14" style="715" customWidth="1"/>
    <col min="5630" max="5632" width="9.1796875" style="715" customWidth="1"/>
    <col min="5633" max="5633" width="15.26953125" style="715" customWidth="1"/>
    <col min="5634" max="5636" width="9.1796875" style="715"/>
    <col min="5637" max="5637" width="7" style="715" customWidth="1"/>
    <col min="5638" max="5638" width="35.453125" style="715" customWidth="1"/>
    <col min="5639" max="5639" width="11.26953125" style="715" customWidth="1"/>
    <col min="5640" max="5640" width="15.54296875" style="715" customWidth="1"/>
    <col min="5641" max="5641" width="13.7265625" style="715" customWidth="1"/>
    <col min="5642" max="5642" width="15.1796875" style="715" customWidth="1"/>
    <col min="5643" max="5643" width="14.453125" style="715" customWidth="1"/>
    <col min="5644" max="5646" width="0" style="715" hidden="1" customWidth="1"/>
    <col min="5647" max="5647" width="13.54296875" style="715" customWidth="1"/>
    <col min="5648" max="5648" width="12.54296875" style="715" customWidth="1"/>
    <col min="5649" max="5649" width="13.453125" style="715" customWidth="1"/>
    <col min="5650" max="5650" width="11.1796875" style="715" customWidth="1"/>
    <col min="5651" max="5651" width="0" style="715" hidden="1" customWidth="1"/>
    <col min="5652" max="5652" width="8.1796875" style="715" customWidth="1"/>
    <col min="5653" max="5653" width="0" style="715" hidden="1" customWidth="1"/>
    <col min="5654" max="5654" width="9.453125" style="715" customWidth="1"/>
    <col min="5655" max="5870" width="9.1796875" style="715"/>
    <col min="5871" max="5871" width="6.1796875" style="715" customWidth="1"/>
    <col min="5872" max="5872" width="37.54296875" style="715" customWidth="1"/>
    <col min="5873" max="5873" width="13.26953125" style="715" customWidth="1"/>
    <col min="5874" max="5874" width="19.54296875" style="715" customWidth="1"/>
    <col min="5875" max="5875" width="11.81640625" style="715" customWidth="1"/>
    <col min="5876" max="5876" width="14.54296875" style="715" customWidth="1"/>
    <col min="5877" max="5877" width="12" style="715" customWidth="1"/>
    <col min="5878" max="5878" width="11.7265625" style="715" customWidth="1"/>
    <col min="5879" max="5879" width="12.81640625" style="715" customWidth="1"/>
    <col min="5880" max="5880" width="13.26953125" style="715" customWidth="1"/>
    <col min="5881" max="5881" width="12" style="715" customWidth="1"/>
    <col min="5882" max="5882" width="15.7265625" style="715" customWidth="1"/>
    <col min="5883" max="5883" width="13.1796875" style="715" customWidth="1"/>
    <col min="5884" max="5884" width="14.453125" style="715" customWidth="1"/>
    <col min="5885" max="5885" width="14" style="715" customWidth="1"/>
    <col min="5886" max="5888" width="9.1796875" style="715" customWidth="1"/>
    <col min="5889" max="5889" width="15.26953125" style="715" customWidth="1"/>
    <col min="5890" max="5892" width="9.1796875" style="715"/>
    <col min="5893" max="5893" width="7" style="715" customWidth="1"/>
    <col min="5894" max="5894" width="35.453125" style="715" customWidth="1"/>
    <col min="5895" max="5895" width="11.26953125" style="715" customWidth="1"/>
    <col min="5896" max="5896" width="15.54296875" style="715" customWidth="1"/>
    <col min="5897" max="5897" width="13.7265625" style="715" customWidth="1"/>
    <col min="5898" max="5898" width="15.1796875" style="715" customWidth="1"/>
    <col min="5899" max="5899" width="14.453125" style="715" customWidth="1"/>
    <col min="5900" max="5902" width="0" style="715" hidden="1" customWidth="1"/>
    <col min="5903" max="5903" width="13.54296875" style="715" customWidth="1"/>
    <col min="5904" max="5904" width="12.54296875" style="715" customWidth="1"/>
    <col min="5905" max="5905" width="13.453125" style="715" customWidth="1"/>
    <col min="5906" max="5906" width="11.1796875" style="715" customWidth="1"/>
    <col min="5907" max="5907" width="0" style="715" hidden="1" customWidth="1"/>
    <col min="5908" max="5908" width="8.1796875" style="715" customWidth="1"/>
    <col min="5909" max="5909" width="0" style="715" hidden="1" customWidth="1"/>
    <col min="5910" max="5910" width="9.453125" style="715" customWidth="1"/>
    <col min="5911" max="6126" width="9.1796875" style="715"/>
    <col min="6127" max="6127" width="6.1796875" style="715" customWidth="1"/>
    <col min="6128" max="6128" width="37.54296875" style="715" customWidth="1"/>
    <col min="6129" max="6129" width="13.26953125" style="715" customWidth="1"/>
    <col min="6130" max="6130" width="19.54296875" style="715" customWidth="1"/>
    <col min="6131" max="6131" width="11.81640625" style="715" customWidth="1"/>
    <col min="6132" max="6132" width="14.54296875" style="715" customWidth="1"/>
    <col min="6133" max="6133" width="12" style="715" customWidth="1"/>
    <col min="6134" max="6134" width="11.7265625" style="715" customWidth="1"/>
    <col min="6135" max="6135" width="12.81640625" style="715" customWidth="1"/>
    <col min="6136" max="6136" width="13.26953125" style="715" customWidth="1"/>
    <col min="6137" max="6137" width="12" style="715" customWidth="1"/>
    <col min="6138" max="6138" width="15.7265625" style="715" customWidth="1"/>
    <col min="6139" max="6139" width="13.1796875" style="715" customWidth="1"/>
    <col min="6140" max="6140" width="14.453125" style="715" customWidth="1"/>
    <col min="6141" max="6141" width="14" style="715" customWidth="1"/>
    <col min="6142" max="6144" width="9.1796875" style="715" customWidth="1"/>
    <col min="6145" max="6145" width="15.26953125" style="715" customWidth="1"/>
    <col min="6146" max="6148" width="9.1796875" style="715"/>
    <col min="6149" max="6149" width="7" style="715" customWidth="1"/>
    <col min="6150" max="6150" width="35.453125" style="715" customWidth="1"/>
    <col min="6151" max="6151" width="11.26953125" style="715" customWidth="1"/>
    <col min="6152" max="6152" width="15.54296875" style="715" customWidth="1"/>
    <col min="6153" max="6153" width="13.7265625" style="715" customWidth="1"/>
    <col min="6154" max="6154" width="15.1796875" style="715" customWidth="1"/>
    <col min="6155" max="6155" width="14.453125" style="715" customWidth="1"/>
    <col min="6156" max="6158" width="0" style="715" hidden="1" customWidth="1"/>
    <col min="6159" max="6159" width="13.54296875" style="715" customWidth="1"/>
    <col min="6160" max="6160" width="12.54296875" style="715" customWidth="1"/>
    <col min="6161" max="6161" width="13.453125" style="715" customWidth="1"/>
    <col min="6162" max="6162" width="11.1796875" style="715" customWidth="1"/>
    <col min="6163" max="6163" width="0" style="715" hidden="1" customWidth="1"/>
    <col min="6164" max="6164" width="8.1796875" style="715" customWidth="1"/>
    <col min="6165" max="6165" width="0" style="715" hidden="1" customWidth="1"/>
    <col min="6166" max="6166" width="9.453125" style="715" customWidth="1"/>
    <col min="6167" max="6382" width="9.1796875" style="715"/>
    <col min="6383" max="6383" width="6.1796875" style="715" customWidth="1"/>
    <col min="6384" max="6384" width="37.54296875" style="715" customWidth="1"/>
    <col min="6385" max="6385" width="13.26953125" style="715" customWidth="1"/>
    <col min="6386" max="6386" width="19.54296875" style="715" customWidth="1"/>
    <col min="6387" max="6387" width="11.81640625" style="715" customWidth="1"/>
    <col min="6388" max="6388" width="14.54296875" style="715" customWidth="1"/>
    <col min="6389" max="6389" width="12" style="715" customWidth="1"/>
    <col min="6390" max="6390" width="11.7265625" style="715" customWidth="1"/>
    <col min="6391" max="6391" width="12.81640625" style="715" customWidth="1"/>
    <col min="6392" max="6392" width="13.26953125" style="715" customWidth="1"/>
    <col min="6393" max="6393" width="12" style="715" customWidth="1"/>
    <col min="6394" max="6394" width="15.7265625" style="715" customWidth="1"/>
    <col min="6395" max="6395" width="13.1796875" style="715" customWidth="1"/>
    <col min="6396" max="6396" width="14.453125" style="715" customWidth="1"/>
    <col min="6397" max="6397" width="14" style="715" customWidth="1"/>
    <col min="6398" max="6400" width="9.1796875" style="715" customWidth="1"/>
    <col min="6401" max="6401" width="15.26953125" style="715" customWidth="1"/>
    <col min="6402" max="6404" width="9.1796875" style="715"/>
    <col min="6405" max="6405" width="7" style="715" customWidth="1"/>
    <col min="6406" max="6406" width="35.453125" style="715" customWidth="1"/>
    <col min="6407" max="6407" width="11.26953125" style="715" customWidth="1"/>
    <col min="6408" max="6408" width="15.54296875" style="715" customWidth="1"/>
    <col min="6409" max="6409" width="13.7265625" style="715" customWidth="1"/>
    <col min="6410" max="6410" width="15.1796875" style="715" customWidth="1"/>
    <col min="6411" max="6411" width="14.453125" style="715" customWidth="1"/>
    <col min="6412" max="6414" width="0" style="715" hidden="1" customWidth="1"/>
    <col min="6415" max="6415" width="13.54296875" style="715" customWidth="1"/>
    <col min="6416" max="6416" width="12.54296875" style="715" customWidth="1"/>
    <col min="6417" max="6417" width="13.453125" style="715" customWidth="1"/>
    <col min="6418" max="6418" width="11.1796875" style="715" customWidth="1"/>
    <col min="6419" max="6419" width="0" style="715" hidden="1" customWidth="1"/>
    <col min="6420" max="6420" width="8.1796875" style="715" customWidth="1"/>
    <col min="6421" max="6421" width="0" style="715" hidden="1" customWidth="1"/>
    <col min="6422" max="6422" width="9.453125" style="715" customWidth="1"/>
    <col min="6423" max="6638" width="9.1796875" style="715"/>
    <col min="6639" max="6639" width="6.1796875" style="715" customWidth="1"/>
    <col min="6640" max="6640" width="37.54296875" style="715" customWidth="1"/>
    <col min="6641" max="6641" width="13.26953125" style="715" customWidth="1"/>
    <col min="6642" max="6642" width="19.54296875" style="715" customWidth="1"/>
    <col min="6643" max="6643" width="11.81640625" style="715" customWidth="1"/>
    <col min="6644" max="6644" width="14.54296875" style="715" customWidth="1"/>
    <col min="6645" max="6645" width="12" style="715" customWidth="1"/>
    <col min="6646" max="6646" width="11.7265625" style="715" customWidth="1"/>
    <col min="6647" max="6647" width="12.81640625" style="715" customWidth="1"/>
    <col min="6648" max="6648" width="13.26953125" style="715" customWidth="1"/>
    <col min="6649" max="6649" width="12" style="715" customWidth="1"/>
    <col min="6650" max="6650" width="15.7265625" style="715" customWidth="1"/>
    <col min="6651" max="6651" width="13.1796875" style="715" customWidth="1"/>
    <col min="6652" max="6652" width="14.453125" style="715" customWidth="1"/>
    <col min="6653" max="6653" width="14" style="715" customWidth="1"/>
    <col min="6654" max="6656" width="9.1796875" style="715" customWidth="1"/>
    <col min="6657" max="6657" width="15.26953125" style="715" customWidth="1"/>
    <col min="6658" max="6660" width="9.1796875" style="715"/>
    <col min="6661" max="6661" width="7" style="715" customWidth="1"/>
    <col min="6662" max="6662" width="35.453125" style="715" customWidth="1"/>
    <col min="6663" max="6663" width="11.26953125" style="715" customWidth="1"/>
    <col min="6664" max="6664" width="15.54296875" style="715" customWidth="1"/>
    <col min="6665" max="6665" width="13.7265625" style="715" customWidth="1"/>
    <col min="6666" max="6666" width="15.1796875" style="715" customWidth="1"/>
    <col min="6667" max="6667" width="14.453125" style="715" customWidth="1"/>
    <col min="6668" max="6670" width="0" style="715" hidden="1" customWidth="1"/>
    <col min="6671" max="6671" width="13.54296875" style="715" customWidth="1"/>
    <col min="6672" max="6672" width="12.54296875" style="715" customWidth="1"/>
    <col min="6673" max="6673" width="13.453125" style="715" customWidth="1"/>
    <col min="6674" max="6674" width="11.1796875" style="715" customWidth="1"/>
    <col min="6675" max="6675" width="0" style="715" hidden="1" customWidth="1"/>
    <col min="6676" max="6676" width="8.1796875" style="715" customWidth="1"/>
    <col min="6677" max="6677" width="0" style="715" hidden="1" customWidth="1"/>
    <col min="6678" max="6678" width="9.453125" style="715" customWidth="1"/>
    <col min="6679" max="6894" width="9.1796875" style="715"/>
    <col min="6895" max="6895" width="6.1796875" style="715" customWidth="1"/>
    <col min="6896" max="6896" width="37.54296875" style="715" customWidth="1"/>
    <col min="6897" max="6897" width="13.26953125" style="715" customWidth="1"/>
    <col min="6898" max="6898" width="19.54296875" style="715" customWidth="1"/>
    <col min="6899" max="6899" width="11.81640625" style="715" customWidth="1"/>
    <col min="6900" max="6900" width="14.54296875" style="715" customWidth="1"/>
    <col min="6901" max="6901" width="12" style="715" customWidth="1"/>
    <col min="6902" max="6902" width="11.7265625" style="715" customWidth="1"/>
    <col min="6903" max="6903" width="12.81640625" style="715" customWidth="1"/>
    <col min="6904" max="6904" width="13.26953125" style="715" customWidth="1"/>
    <col min="6905" max="6905" width="12" style="715" customWidth="1"/>
    <col min="6906" max="6906" width="15.7265625" style="715" customWidth="1"/>
    <col min="6907" max="6907" width="13.1796875" style="715" customWidth="1"/>
    <col min="6908" max="6908" width="14.453125" style="715" customWidth="1"/>
    <col min="6909" max="6909" width="14" style="715" customWidth="1"/>
    <col min="6910" max="6912" width="9.1796875" style="715" customWidth="1"/>
    <col min="6913" max="6913" width="15.26953125" style="715" customWidth="1"/>
    <col min="6914" max="6916" width="9.1796875" style="715"/>
    <col min="6917" max="6917" width="7" style="715" customWidth="1"/>
    <col min="6918" max="6918" width="35.453125" style="715" customWidth="1"/>
    <col min="6919" max="6919" width="11.26953125" style="715" customWidth="1"/>
    <col min="6920" max="6920" width="15.54296875" style="715" customWidth="1"/>
    <col min="6921" max="6921" width="13.7265625" style="715" customWidth="1"/>
    <col min="6922" max="6922" width="15.1796875" style="715" customWidth="1"/>
    <col min="6923" max="6923" width="14.453125" style="715" customWidth="1"/>
    <col min="6924" max="6926" width="0" style="715" hidden="1" customWidth="1"/>
    <col min="6927" max="6927" width="13.54296875" style="715" customWidth="1"/>
    <col min="6928" max="6928" width="12.54296875" style="715" customWidth="1"/>
    <col min="6929" max="6929" width="13.453125" style="715" customWidth="1"/>
    <col min="6930" max="6930" width="11.1796875" style="715" customWidth="1"/>
    <col min="6931" max="6931" width="0" style="715" hidden="1" customWidth="1"/>
    <col min="6932" max="6932" width="8.1796875" style="715" customWidth="1"/>
    <col min="6933" max="6933" width="0" style="715" hidden="1" customWidth="1"/>
    <col min="6934" max="6934" width="9.453125" style="715" customWidth="1"/>
    <col min="6935" max="7150" width="9.1796875" style="715"/>
    <col min="7151" max="7151" width="6.1796875" style="715" customWidth="1"/>
    <col min="7152" max="7152" width="37.54296875" style="715" customWidth="1"/>
    <col min="7153" max="7153" width="13.26953125" style="715" customWidth="1"/>
    <col min="7154" max="7154" width="19.54296875" style="715" customWidth="1"/>
    <col min="7155" max="7155" width="11.81640625" style="715" customWidth="1"/>
    <col min="7156" max="7156" width="14.54296875" style="715" customWidth="1"/>
    <col min="7157" max="7157" width="12" style="715" customWidth="1"/>
    <col min="7158" max="7158" width="11.7265625" style="715" customWidth="1"/>
    <col min="7159" max="7159" width="12.81640625" style="715" customWidth="1"/>
    <col min="7160" max="7160" width="13.26953125" style="715" customWidth="1"/>
    <col min="7161" max="7161" width="12" style="715" customWidth="1"/>
    <col min="7162" max="7162" width="15.7265625" style="715" customWidth="1"/>
    <col min="7163" max="7163" width="13.1796875" style="715" customWidth="1"/>
    <col min="7164" max="7164" width="14.453125" style="715" customWidth="1"/>
    <col min="7165" max="7165" width="14" style="715" customWidth="1"/>
    <col min="7166" max="7168" width="9.1796875" style="715" customWidth="1"/>
    <col min="7169" max="7169" width="15.26953125" style="715" customWidth="1"/>
    <col min="7170" max="7172" width="9.1796875" style="715"/>
    <col min="7173" max="7173" width="7" style="715" customWidth="1"/>
    <col min="7174" max="7174" width="35.453125" style="715" customWidth="1"/>
    <col min="7175" max="7175" width="11.26953125" style="715" customWidth="1"/>
    <col min="7176" max="7176" width="15.54296875" style="715" customWidth="1"/>
    <col min="7177" max="7177" width="13.7265625" style="715" customWidth="1"/>
    <col min="7178" max="7178" width="15.1796875" style="715" customWidth="1"/>
    <col min="7179" max="7179" width="14.453125" style="715" customWidth="1"/>
    <col min="7180" max="7182" width="0" style="715" hidden="1" customWidth="1"/>
    <col min="7183" max="7183" width="13.54296875" style="715" customWidth="1"/>
    <col min="7184" max="7184" width="12.54296875" style="715" customWidth="1"/>
    <col min="7185" max="7185" width="13.453125" style="715" customWidth="1"/>
    <col min="7186" max="7186" width="11.1796875" style="715" customWidth="1"/>
    <col min="7187" max="7187" width="0" style="715" hidden="1" customWidth="1"/>
    <col min="7188" max="7188" width="8.1796875" style="715" customWidth="1"/>
    <col min="7189" max="7189" width="0" style="715" hidden="1" customWidth="1"/>
    <col min="7190" max="7190" width="9.453125" style="715" customWidth="1"/>
    <col min="7191" max="7406" width="9.1796875" style="715"/>
    <col min="7407" max="7407" width="6.1796875" style="715" customWidth="1"/>
    <col min="7408" max="7408" width="37.54296875" style="715" customWidth="1"/>
    <col min="7409" max="7409" width="13.26953125" style="715" customWidth="1"/>
    <col min="7410" max="7410" width="19.54296875" style="715" customWidth="1"/>
    <col min="7411" max="7411" width="11.81640625" style="715" customWidth="1"/>
    <col min="7412" max="7412" width="14.54296875" style="715" customWidth="1"/>
    <col min="7413" max="7413" width="12" style="715" customWidth="1"/>
    <col min="7414" max="7414" width="11.7265625" style="715" customWidth="1"/>
    <col min="7415" max="7415" width="12.81640625" style="715" customWidth="1"/>
    <col min="7416" max="7416" width="13.26953125" style="715" customWidth="1"/>
    <col min="7417" max="7417" width="12" style="715" customWidth="1"/>
    <col min="7418" max="7418" width="15.7265625" style="715" customWidth="1"/>
    <col min="7419" max="7419" width="13.1796875" style="715" customWidth="1"/>
    <col min="7420" max="7420" width="14.453125" style="715" customWidth="1"/>
    <col min="7421" max="7421" width="14" style="715" customWidth="1"/>
    <col min="7422" max="7424" width="9.1796875" style="715" customWidth="1"/>
    <col min="7425" max="7425" width="15.26953125" style="715" customWidth="1"/>
    <col min="7426" max="7428" width="9.1796875" style="715"/>
    <col min="7429" max="7429" width="7" style="715" customWidth="1"/>
    <col min="7430" max="7430" width="35.453125" style="715" customWidth="1"/>
    <col min="7431" max="7431" width="11.26953125" style="715" customWidth="1"/>
    <col min="7432" max="7432" width="15.54296875" style="715" customWidth="1"/>
    <col min="7433" max="7433" width="13.7265625" style="715" customWidth="1"/>
    <col min="7434" max="7434" width="15.1796875" style="715" customWidth="1"/>
    <col min="7435" max="7435" width="14.453125" style="715" customWidth="1"/>
    <col min="7436" max="7438" width="0" style="715" hidden="1" customWidth="1"/>
    <col min="7439" max="7439" width="13.54296875" style="715" customWidth="1"/>
    <col min="7440" max="7440" width="12.54296875" style="715" customWidth="1"/>
    <col min="7441" max="7441" width="13.453125" style="715" customWidth="1"/>
    <col min="7442" max="7442" width="11.1796875" style="715" customWidth="1"/>
    <col min="7443" max="7443" width="0" style="715" hidden="1" customWidth="1"/>
    <col min="7444" max="7444" width="8.1796875" style="715" customWidth="1"/>
    <col min="7445" max="7445" width="0" style="715" hidden="1" customWidth="1"/>
    <col min="7446" max="7446" width="9.453125" style="715" customWidth="1"/>
    <col min="7447" max="7662" width="9.1796875" style="715"/>
    <col min="7663" max="7663" width="6.1796875" style="715" customWidth="1"/>
    <col min="7664" max="7664" width="37.54296875" style="715" customWidth="1"/>
    <col min="7665" max="7665" width="13.26953125" style="715" customWidth="1"/>
    <col min="7666" max="7666" width="19.54296875" style="715" customWidth="1"/>
    <col min="7667" max="7667" width="11.81640625" style="715" customWidth="1"/>
    <col min="7668" max="7668" width="14.54296875" style="715" customWidth="1"/>
    <col min="7669" max="7669" width="12" style="715" customWidth="1"/>
    <col min="7670" max="7670" width="11.7265625" style="715" customWidth="1"/>
    <col min="7671" max="7671" width="12.81640625" style="715" customWidth="1"/>
    <col min="7672" max="7672" width="13.26953125" style="715" customWidth="1"/>
    <col min="7673" max="7673" width="12" style="715" customWidth="1"/>
    <col min="7674" max="7674" width="15.7265625" style="715" customWidth="1"/>
    <col min="7675" max="7675" width="13.1796875" style="715" customWidth="1"/>
    <col min="7676" max="7676" width="14.453125" style="715" customWidth="1"/>
    <col min="7677" max="7677" width="14" style="715" customWidth="1"/>
    <col min="7678" max="7680" width="9.1796875" style="715" customWidth="1"/>
    <col min="7681" max="7681" width="15.26953125" style="715" customWidth="1"/>
    <col min="7682" max="7684" width="9.1796875" style="715"/>
    <col min="7685" max="7685" width="7" style="715" customWidth="1"/>
    <col min="7686" max="7686" width="35.453125" style="715" customWidth="1"/>
    <col min="7687" max="7687" width="11.26953125" style="715" customWidth="1"/>
    <col min="7688" max="7688" width="15.54296875" style="715" customWidth="1"/>
    <col min="7689" max="7689" width="13.7265625" style="715" customWidth="1"/>
    <col min="7690" max="7690" width="15.1796875" style="715" customWidth="1"/>
    <col min="7691" max="7691" width="14.453125" style="715" customWidth="1"/>
    <col min="7692" max="7694" width="0" style="715" hidden="1" customWidth="1"/>
    <col min="7695" max="7695" width="13.54296875" style="715" customWidth="1"/>
    <col min="7696" max="7696" width="12.54296875" style="715" customWidth="1"/>
    <col min="7697" max="7697" width="13.453125" style="715" customWidth="1"/>
    <col min="7698" max="7698" width="11.1796875" style="715" customWidth="1"/>
    <col min="7699" max="7699" width="0" style="715" hidden="1" customWidth="1"/>
    <col min="7700" max="7700" width="8.1796875" style="715" customWidth="1"/>
    <col min="7701" max="7701" width="0" style="715" hidden="1" customWidth="1"/>
    <col min="7702" max="7702" width="9.453125" style="715" customWidth="1"/>
    <col min="7703" max="7918" width="9.1796875" style="715"/>
    <col min="7919" max="7919" width="6.1796875" style="715" customWidth="1"/>
    <col min="7920" max="7920" width="37.54296875" style="715" customWidth="1"/>
    <col min="7921" max="7921" width="13.26953125" style="715" customWidth="1"/>
    <col min="7922" max="7922" width="19.54296875" style="715" customWidth="1"/>
    <col min="7923" max="7923" width="11.81640625" style="715" customWidth="1"/>
    <col min="7924" max="7924" width="14.54296875" style="715" customWidth="1"/>
    <col min="7925" max="7925" width="12" style="715" customWidth="1"/>
    <col min="7926" max="7926" width="11.7265625" style="715" customWidth="1"/>
    <col min="7927" max="7927" width="12.81640625" style="715" customWidth="1"/>
    <col min="7928" max="7928" width="13.26953125" style="715" customWidth="1"/>
    <col min="7929" max="7929" width="12" style="715" customWidth="1"/>
    <col min="7930" max="7930" width="15.7265625" style="715" customWidth="1"/>
    <col min="7931" max="7931" width="13.1796875" style="715" customWidth="1"/>
    <col min="7932" max="7932" width="14.453125" style="715" customWidth="1"/>
    <col min="7933" max="7933" width="14" style="715" customWidth="1"/>
    <col min="7934" max="7936" width="9.1796875" style="715" customWidth="1"/>
    <col min="7937" max="7937" width="15.26953125" style="715" customWidth="1"/>
    <col min="7938" max="7940" width="9.1796875" style="715"/>
    <col min="7941" max="7941" width="7" style="715" customWidth="1"/>
    <col min="7942" max="7942" width="35.453125" style="715" customWidth="1"/>
    <col min="7943" max="7943" width="11.26953125" style="715" customWidth="1"/>
    <col min="7944" max="7944" width="15.54296875" style="715" customWidth="1"/>
    <col min="7945" max="7945" width="13.7265625" style="715" customWidth="1"/>
    <col min="7946" max="7946" width="15.1796875" style="715" customWidth="1"/>
    <col min="7947" max="7947" width="14.453125" style="715" customWidth="1"/>
    <col min="7948" max="7950" width="0" style="715" hidden="1" customWidth="1"/>
    <col min="7951" max="7951" width="13.54296875" style="715" customWidth="1"/>
    <col min="7952" max="7952" width="12.54296875" style="715" customWidth="1"/>
    <col min="7953" max="7953" width="13.453125" style="715" customWidth="1"/>
    <col min="7954" max="7954" width="11.1796875" style="715" customWidth="1"/>
    <col min="7955" max="7955" width="0" style="715" hidden="1" customWidth="1"/>
    <col min="7956" max="7956" width="8.1796875" style="715" customWidth="1"/>
    <col min="7957" max="7957" width="0" style="715" hidden="1" customWidth="1"/>
    <col min="7958" max="7958" width="9.453125" style="715" customWidth="1"/>
    <col min="7959" max="8174" width="9.1796875" style="715"/>
    <col min="8175" max="8175" width="6.1796875" style="715" customWidth="1"/>
    <col min="8176" max="8176" width="37.54296875" style="715" customWidth="1"/>
    <col min="8177" max="8177" width="13.26953125" style="715" customWidth="1"/>
    <col min="8178" max="8178" width="19.54296875" style="715" customWidth="1"/>
    <col min="8179" max="8179" width="11.81640625" style="715" customWidth="1"/>
    <col min="8180" max="8180" width="14.54296875" style="715" customWidth="1"/>
    <col min="8181" max="8181" width="12" style="715" customWidth="1"/>
    <col min="8182" max="8182" width="11.7265625" style="715" customWidth="1"/>
    <col min="8183" max="8183" width="12.81640625" style="715" customWidth="1"/>
    <col min="8184" max="8184" width="13.26953125" style="715" customWidth="1"/>
    <col min="8185" max="8185" width="12" style="715" customWidth="1"/>
    <col min="8186" max="8186" width="15.7265625" style="715" customWidth="1"/>
    <col min="8187" max="8187" width="13.1796875" style="715" customWidth="1"/>
    <col min="8188" max="8188" width="14.453125" style="715" customWidth="1"/>
    <col min="8189" max="8189" width="14" style="715" customWidth="1"/>
    <col min="8190" max="8192" width="9.1796875" style="715" customWidth="1"/>
    <col min="8193" max="8193" width="15.26953125" style="715" customWidth="1"/>
    <col min="8194" max="8196" width="9.1796875" style="715"/>
    <col min="8197" max="8197" width="7" style="715" customWidth="1"/>
    <col min="8198" max="8198" width="35.453125" style="715" customWidth="1"/>
    <col min="8199" max="8199" width="11.26953125" style="715" customWidth="1"/>
    <col min="8200" max="8200" width="15.54296875" style="715" customWidth="1"/>
    <col min="8201" max="8201" width="13.7265625" style="715" customWidth="1"/>
    <col min="8202" max="8202" width="15.1796875" style="715" customWidth="1"/>
    <col min="8203" max="8203" width="14.453125" style="715" customWidth="1"/>
    <col min="8204" max="8206" width="0" style="715" hidden="1" customWidth="1"/>
    <col min="8207" max="8207" width="13.54296875" style="715" customWidth="1"/>
    <col min="8208" max="8208" width="12.54296875" style="715" customWidth="1"/>
    <col min="8209" max="8209" width="13.453125" style="715" customWidth="1"/>
    <col min="8210" max="8210" width="11.1796875" style="715" customWidth="1"/>
    <col min="8211" max="8211" width="0" style="715" hidden="1" customWidth="1"/>
    <col min="8212" max="8212" width="8.1796875" style="715" customWidth="1"/>
    <col min="8213" max="8213" width="0" style="715" hidden="1" customWidth="1"/>
    <col min="8214" max="8214" width="9.453125" style="715" customWidth="1"/>
    <col min="8215" max="8430" width="9.1796875" style="715"/>
    <col min="8431" max="8431" width="6.1796875" style="715" customWidth="1"/>
    <col min="8432" max="8432" width="37.54296875" style="715" customWidth="1"/>
    <col min="8433" max="8433" width="13.26953125" style="715" customWidth="1"/>
    <col min="8434" max="8434" width="19.54296875" style="715" customWidth="1"/>
    <col min="8435" max="8435" width="11.81640625" style="715" customWidth="1"/>
    <col min="8436" max="8436" width="14.54296875" style="715" customWidth="1"/>
    <col min="8437" max="8437" width="12" style="715" customWidth="1"/>
    <col min="8438" max="8438" width="11.7265625" style="715" customWidth="1"/>
    <col min="8439" max="8439" width="12.81640625" style="715" customWidth="1"/>
    <col min="8440" max="8440" width="13.26953125" style="715" customWidth="1"/>
    <col min="8441" max="8441" width="12" style="715" customWidth="1"/>
    <col min="8442" max="8442" width="15.7265625" style="715" customWidth="1"/>
    <col min="8443" max="8443" width="13.1796875" style="715" customWidth="1"/>
    <col min="8444" max="8444" width="14.453125" style="715" customWidth="1"/>
    <col min="8445" max="8445" width="14" style="715" customWidth="1"/>
    <col min="8446" max="8448" width="9.1796875" style="715" customWidth="1"/>
    <col min="8449" max="8449" width="15.26953125" style="715" customWidth="1"/>
    <col min="8450" max="8452" width="9.1796875" style="715"/>
    <col min="8453" max="8453" width="7" style="715" customWidth="1"/>
    <col min="8454" max="8454" width="35.453125" style="715" customWidth="1"/>
    <col min="8455" max="8455" width="11.26953125" style="715" customWidth="1"/>
    <col min="8456" max="8456" width="15.54296875" style="715" customWidth="1"/>
    <col min="8457" max="8457" width="13.7265625" style="715" customWidth="1"/>
    <col min="8458" max="8458" width="15.1796875" style="715" customWidth="1"/>
    <col min="8459" max="8459" width="14.453125" style="715" customWidth="1"/>
    <col min="8460" max="8462" width="0" style="715" hidden="1" customWidth="1"/>
    <col min="8463" max="8463" width="13.54296875" style="715" customWidth="1"/>
    <col min="8464" max="8464" width="12.54296875" style="715" customWidth="1"/>
    <col min="8465" max="8465" width="13.453125" style="715" customWidth="1"/>
    <col min="8466" max="8466" width="11.1796875" style="715" customWidth="1"/>
    <col min="8467" max="8467" width="0" style="715" hidden="1" customWidth="1"/>
    <col min="8468" max="8468" width="8.1796875" style="715" customWidth="1"/>
    <col min="8469" max="8469" width="0" style="715" hidden="1" customWidth="1"/>
    <col min="8470" max="8470" width="9.453125" style="715" customWidth="1"/>
    <col min="8471" max="8686" width="9.1796875" style="715"/>
    <col min="8687" max="8687" width="6.1796875" style="715" customWidth="1"/>
    <col min="8688" max="8688" width="37.54296875" style="715" customWidth="1"/>
    <col min="8689" max="8689" width="13.26953125" style="715" customWidth="1"/>
    <col min="8690" max="8690" width="19.54296875" style="715" customWidth="1"/>
    <col min="8691" max="8691" width="11.81640625" style="715" customWidth="1"/>
    <col min="8692" max="8692" width="14.54296875" style="715" customWidth="1"/>
    <col min="8693" max="8693" width="12" style="715" customWidth="1"/>
    <col min="8694" max="8694" width="11.7265625" style="715" customWidth="1"/>
    <col min="8695" max="8695" width="12.81640625" style="715" customWidth="1"/>
    <col min="8696" max="8696" width="13.26953125" style="715" customWidth="1"/>
    <col min="8697" max="8697" width="12" style="715" customWidth="1"/>
    <col min="8698" max="8698" width="15.7265625" style="715" customWidth="1"/>
    <col min="8699" max="8699" width="13.1796875" style="715" customWidth="1"/>
    <col min="8700" max="8700" width="14.453125" style="715" customWidth="1"/>
    <col min="8701" max="8701" width="14" style="715" customWidth="1"/>
    <col min="8702" max="8704" width="9.1796875" style="715" customWidth="1"/>
    <col min="8705" max="8705" width="15.26953125" style="715" customWidth="1"/>
    <col min="8706" max="8708" width="9.1796875" style="715"/>
    <col min="8709" max="8709" width="7" style="715" customWidth="1"/>
    <col min="8710" max="8710" width="35.453125" style="715" customWidth="1"/>
    <col min="8711" max="8711" width="11.26953125" style="715" customWidth="1"/>
    <col min="8712" max="8712" width="15.54296875" style="715" customWidth="1"/>
    <col min="8713" max="8713" width="13.7265625" style="715" customWidth="1"/>
    <col min="8714" max="8714" width="15.1796875" style="715" customWidth="1"/>
    <col min="8715" max="8715" width="14.453125" style="715" customWidth="1"/>
    <col min="8716" max="8718" width="0" style="715" hidden="1" customWidth="1"/>
    <col min="8719" max="8719" width="13.54296875" style="715" customWidth="1"/>
    <col min="8720" max="8720" width="12.54296875" style="715" customWidth="1"/>
    <col min="8721" max="8721" width="13.453125" style="715" customWidth="1"/>
    <col min="8722" max="8722" width="11.1796875" style="715" customWidth="1"/>
    <col min="8723" max="8723" width="0" style="715" hidden="1" customWidth="1"/>
    <col min="8724" max="8724" width="8.1796875" style="715" customWidth="1"/>
    <col min="8725" max="8725" width="0" style="715" hidden="1" customWidth="1"/>
    <col min="8726" max="8726" width="9.453125" style="715" customWidth="1"/>
    <col min="8727" max="8942" width="9.1796875" style="715"/>
    <col min="8943" max="8943" width="6.1796875" style="715" customWidth="1"/>
    <col min="8944" max="8944" width="37.54296875" style="715" customWidth="1"/>
    <col min="8945" max="8945" width="13.26953125" style="715" customWidth="1"/>
    <col min="8946" max="8946" width="19.54296875" style="715" customWidth="1"/>
    <col min="8947" max="8947" width="11.81640625" style="715" customWidth="1"/>
    <col min="8948" max="8948" width="14.54296875" style="715" customWidth="1"/>
    <col min="8949" max="8949" width="12" style="715" customWidth="1"/>
    <col min="8950" max="8950" width="11.7265625" style="715" customWidth="1"/>
    <col min="8951" max="8951" width="12.81640625" style="715" customWidth="1"/>
    <col min="8952" max="8952" width="13.26953125" style="715" customWidth="1"/>
    <col min="8953" max="8953" width="12" style="715" customWidth="1"/>
    <col min="8954" max="8954" width="15.7265625" style="715" customWidth="1"/>
    <col min="8955" max="8955" width="13.1796875" style="715" customWidth="1"/>
    <col min="8956" max="8956" width="14.453125" style="715" customWidth="1"/>
    <col min="8957" max="8957" width="14" style="715" customWidth="1"/>
    <col min="8958" max="8960" width="9.1796875" style="715" customWidth="1"/>
    <col min="8961" max="8961" width="15.26953125" style="715" customWidth="1"/>
    <col min="8962" max="8964" width="9.1796875" style="715"/>
    <col min="8965" max="8965" width="7" style="715" customWidth="1"/>
    <col min="8966" max="8966" width="35.453125" style="715" customWidth="1"/>
    <col min="8967" max="8967" width="11.26953125" style="715" customWidth="1"/>
    <col min="8968" max="8968" width="15.54296875" style="715" customWidth="1"/>
    <col min="8969" max="8969" width="13.7265625" style="715" customWidth="1"/>
    <col min="8970" max="8970" width="15.1796875" style="715" customWidth="1"/>
    <col min="8971" max="8971" width="14.453125" style="715" customWidth="1"/>
    <col min="8972" max="8974" width="0" style="715" hidden="1" customWidth="1"/>
    <col min="8975" max="8975" width="13.54296875" style="715" customWidth="1"/>
    <col min="8976" max="8976" width="12.54296875" style="715" customWidth="1"/>
    <col min="8977" max="8977" width="13.453125" style="715" customWidth="1"/>
    <col min="8978" max="8978" width="11.1796875" style="715" customWidth="1"/>
    <col min="8979" max="8979" width="0" style="715" hidden="1" customWidth="1"/>
    <col min="8980" max="8980" width="8.1796875" style="715" customWidth="1"/>
    <col min="8981" max="8981" width="0" style="715" hidden="1" customWidth="1"/>
    <col min="8982" max="8982" width="9.453125" style="715" customWidth="1"/>
    <col min="8983" max="9198" width="9.1796875" style="715"/>
    <col min="9199" max="9199" width="6.1796875" style="715" customWidth="1"/>
    <col min="9200" max="9200" width="37.54296875" style="715" customWidth="1"/>
    <col min="9201" max="9201" width="13.26953125" style="715" customWidth="1"/>
    <col min="9202" max="9202" width="19.54296875" style="715" customWidth="1"/>
    <col min="9203" max="9203" width="11.81640625" style="715" customWidth="1"/>
    <col min="9204" max="9204" width="14.54296875" style="715" customWidth="1"/>
    <col min="9205" max="9205" width="12" style="715" customWidth="1"/>
    <col min="9206" max="9206" width="11.7265625" style="715" customWidth="1"/>
    <col min="9207" max="9207" width="12.81640625" style="715" customWidth="1"/>
    <col min="9208" max="9208" width="13.26953125" style="715" customWidth="1"/>
    <col min="9209" max="9209" width="12" style="715" customWidth="1"/>
    <col min="9210" max="9210" width="15.7265625" style="715" customWidth="1"/>
    <col min="9211" max="9211" width="13.1796875" style="715" customWidth="1"/>
    <col min="9212" max="9212" width="14.453125" style="715" customWidth="1"/>
    <col min="9213" max="9213" width="14" style="715" customWidth="1"/>
    <col min="9214" max="9216" width="9.1796875" style="715" customWidth="1"/>
    <col min="9217" max="9217" width="15.26953125" style="715" customWidth="1"/>
    <col min="9218" max="9220" width="9.1796875" style="715"/>
    <col min="9221" max="9221" width="7" style="715" customWidth="1"/>
    <col min="9222" max="9222" width="35.453125" style="715" customWidth="1"/>
    <col min="9223" max="9223" width="11.26953125" style="715" customWidth="1"/>
    <col min="9224" max="9224" width="15.54296875" style="715" customWidth="1"/>
    <col min="9225" max="9225" width="13.7265625" style="715" customWidth="1"/>
    <col min="9226" max="9226" width="15.1796875" style="715" customWidth="1"/>
    <col min="9227" max="9227" width="14.453125" style="715" customWidth="1"/>
    <col min="9228" max="9230" width="0" style="715" hidden="1" customWidth="1"/>
    <col min="9231" max="9231" width="13.54296875" style="715" customWidth="1"/>
    <col min="9232" max="9232" width="12.54296875" style="715" customWidth="1"/>
    <col min="9233" max="9233" width="13.453125" style="715" customWidth="1"/>
    <col min="9234" max="9234" width="11.1796875" style="715" customWidth="1"/>
    <col min="9235" max="9235" width="0" style="715" hidden="1" customWidth="1"/>
    <col min="9236" max="9236" width="8.1796875" style="715" customWidth="1"/>
    <col min="9237" max="9237" width="0" style="715" hidden="1" customWidth="1"/>
    <col min="9238" max="9238" width="9.453125" style="715" customWidth="1"/>
    <col min="9239" max="9454" width="9.1796875" style="715"/>
    <col min="9455" max="9455" width="6.1796875" style="715" customWidth="1"/>
    <col min="9456" max="9456" width="37.54296875" style="715" customWidth="1"/>
    <col min="9457" max="9457" width="13.26953125" style="715" customWidth="1"/>
    <col min="9458" max="9458" width="19.54296875" style="715" customWidth="1"/>
    <col min="9459" max="9459" width="11.81640625" style="715" customWidth="1"/>
    <col min="9460" max="9460" width="14.54296875" style="715" customWidth="1"/>
    <col min="9461" max="9461" width="12" style="715" customWidth="1"/>
    <col min="9462" max="9462" width="11.7265625" style="715" customWidth="1"/>
    <col min="9463" max="9463" width="12.81640625" style="715" customWidth="1"/>
    <col min="9464" max="9464" width="13.26953125" style="715" customWidth="1"/>
    <col min="9465" max="9465" width="12" style="715" customWidth="1"/>
    <col min="9466" max="9466" width="15.7265625" style="715" customWidth="1"/>
    <col min="9467" max="9467" width="13.1796875" style="715" customWidth="1"/>
    <col min="9468" max="9468" width="14.453125" style="715" customWidth="1"/>
    <col min="9469" max="9469" width="14" style="715" customWidth="1"/>
    <col min="9470" max="9472" width="9.1796875" style="715" customWidth="1"/>
    <col min="9473" max="9473" width="15.26953125" style="715" customWidth="1"/>
    <col min="9474" max="9476" width="9.1796875" style="715"/>
    <col min="9477" max="9477" width="7" style="715" customWidth="1"/>
    <col min="9478" max="9478" width="35.453125" style="715" customWidth="1"/>
    <col min="9479" max="9479" width="11.26953125" style="715" customWidth="1"/>
    <col min="9480" max="9480" width="15.54296875" style="715" customWidth="1"/>
    <col min="9481" max="9481" width="13.7265625" style="715" customWidth="1"/>
    <col min="9482" max="9482" width="15.1796875" style="715" customWidth="1"/>
    <col min="9483" max="9483" width="14.453125" style="715" customWidth="1"/>
    <col min="9484" max="9486" width="0" style="715" hidden="1" customWidth="1"/>
    <col min="9487" max="9487" width="13.54296875" style="715" customWidth="1"/>
    <col min="9488" max="9488" width="12.54296875" style="715" customWidth="1"/>
    <col min="9489" max="9489" width="13.453125" style="715" customWidth="1"/>
    <col min="9490" max="9490" width="11.1796875" style="715" customWidth="1"/>
    <col min="9491" max="9491" width="0" style="715" hidden="1" customWidth="1"/>
    <col min="9492" max="9492" width="8.1796875" style="715" customWidth="1"/>
    <col min="9493" max="9493" width="0" style="715" hidden="1" customWidth="1"/>
    <col min="9494" max="9494" width="9.453125" style="715" customWidth="1"/>
    <col min="9495" max="9710" width="9.1796875" style="715"/>
    <col min="9711" max="9711" width="6.1796875" style="715" customWidth="1"/>
    <col min="9712" max="9712" width="37.54296875" style="715" customWidth="1"/>
    <col min="9713" max="9713" width="13.26953125" style="715" customWidth="1"/>
    <col min="9714" max="9714" width="19.54296875" style="715" customWidth="1"/>
    <col min="9715" max="9715" width="11.81640625" style="715" customWidth="1"/>
    <col min="9716" max="9716" width="14.54296875" style="715" customWidth="1"/>
    <col min="9717" max="9717" width="12" style="715" customWidth="1"/>
    <col min="9718" max="9718" width="11.7265625" style="715" customWidth="1"/>
    <col min="9719" max="9719" width="12.81640625" style="715" customWidth="1"/>
    <col min="9720" max="9720" width="13.26953125" style="715" customWidth="1"/>
    <col min="9721" max="9721" width="12" style="715" customWidth="1"/>
    <col min="9722" max="9722" width="15.7265625" style="715" customWidth="1"/>
    <col min="9723" max="9723" width="13.1796875" style="715" customWidth="1"/>
    <col min="9724" max="9724" width="14.453125" style="715" customWidth="1"/>
    <col min="9725" max="9725" width="14" style="715" customWidth="1"/>
    <col min="9726" max="9728" width="9.1796875" style="715" customWidth="1"/>
    <col min="9729" max="9729" width="15.26953125" style="715" customWidth="1"/>
    <col min="9730" max="9732" width="9.1796875" style="715"/>
    <col min="9733" max="9733" width="7" style="715" customWidth="1"/>
    <col min="9734" max="9734" width="35.453125" style="715" customWidth="1"/>
    <col min="9735" max="9735" width="11.26953125" style="715" customWidth="1"/>
    <col min="9736" max="9736" width="15.54296875" style="715" customWidth="1"/>
    <col min="9737" max="9737" width="13.7265625" style="715" customWidth="1"/>
    <col min="9738" max="9738" width="15.1796875" style="715" customWidth="1"/>
    <col min="9739" max="9739" width="14.453125" style="715" customWidth="1"/>
    <col min="9740" max="9742" width="0" style="715" hidden="1" customWidth="1"/>
    <col min="9743" max="9743" width="13.54296875" style="715" customWidth="1"/>
    <col min="9744" max="9744" width="12.54296875" style="715" customWidth="1"/>
    <col min="9745" max="9745" width="13.453125" style="715" customWidth="1"/>
    <col min="9746" max="9746" width="11.1796875" style="715" customWidth="1"/>
    <col min="9747" max="9747" width="0" style="715" hidden="1" customWidth="1"/>
    <col min="9748" max="9748" width="8.1796875" style="715" customWidth="1"/>
    <col min="9749" max="9749" width="0" style="715" hidden="1" customWidth="1"/>
    <col min="9750" max="9750" width="9.453125" style="715" customWidth="1"/>
    <col min="9751" max="9966" width="9.1796875" style="715"/>
    <col min="9967" max="9967" width="6.1796875" style="715" customWidth="1"/>
    <col min="9968" max="9968" width="37.54296875" style="715" customWidth="1"/>
    <col min="9969" max="9969" width="13.26953125" style="715" customWidth="1"/>
    <col min="9970" max="9970" width="19.54296875" style="715" customWidth="1"/>
    <col min="9971" max="9971" width="11.81640625" style="715" customWidth="1"/>
    <col min="9972" max="9972" width="14.54296875" style="715" customWidth="1"/>
    <col min="9973" max="9973" width="12" style="715" customWidth="1"/>
    <col min="9974" max="9974" width="11.7265625" style="715" customWidth="1"/>
    <col min="9975" max="9975" width="12.81640625" style="715" customWidth="1"/>
    <col min="9976" max="9976" width="13.26953125" style="715" customWidth="1"/>
    <col min="9977" max="9977" width="12" style="715" customWidth="1"/>
    <col min="9978" max="9978" width="15.7265625" style="715" customWidth="1"/>
    <col min="9979" max="9979" width="13.1796875" style="715" customWidth="1"/>
    <col min="9980" max="9980" width="14.453125" style="715" customWidth="1"/>
    <col min="9981" max="9981" width="14" style="715" customWidth="1"/>
    <col min="9982" max="9984" width="9.1796875" style="715" customWidth="1"/>
    <col min="9985" max="9985" width="15.26953125" style="715" customWidth="1"/>
    <col min="9986" max="9988" width="9.1796875" style="715"/>
    <col min="9989" max="9989" width="7" style="715" customWidth="1"/>
    <col min="9990" max="9990" width="35.453125" style="715" customWidth="1"/>
    <col min="9991" max="9991" width="11.26953125" style="715" customWidth="1"/>
    <col min="9992" max="9992" width="15.54296875" style="715" customWidth="1"/>
    <col min="9993" max="9993" width="13.7265625" style="715" customWidth="1"/>
    <col min="9994" max="9994" width="15.1796875" style="715" customWidth="1"/>
    <col min="9995" max="9995" width="14.453125" style="715" customWidth="1"/>
    <col min="9996" max="9998" width="0" style="715" hidden="1" customWidth="1"/>
    <col min="9999" max="9999" width="13.54296875" style="715" customWidth="1"/>
    <col min="10000" max="10000" width="12.54296875" style="715" customWidth="1"/>
    <col min="10001" max="10001" width="13.453125" style="715" customWidth="1"/>
    <col min="10002" max="10002" width="11.1796875" style="715" customWidth="1"/>
    <col min="10003" max="10003" width="0" style="715" hidden="1" customWidth="1"/>
    <col min="10004" max="10004" width="8.1796875" style="715" customWidth="1"/>
    <col min="10005" max="10005" width="0" style="715" hidden="1" customWidth="1"/>
    <col min="10006" max="10006" width="9.453125" style="715" customWidth="1"/>
    <col min="10007" max="10222" width="9.1796875" style="715"/>
    <col min="10223" max="10223" width="6.1796875" style="715" customWidth="1"/>
    <col min="10224" max="10224" width="37.54296875" style="715" customWidth="1"/>
    <col min="10225" max="10225" width="13.26953125" style="715" customWidth="1"/>
    <col min="10226" max="10226" width="19.54296875" style="715" customWidth="1"/>
    <col min="10227" max="10227" width="11.81640625" style="715" customWidth="1"/>
    <col min="10228" max="10228" width="14.54296875" style="715" customWidth="1"/>
    <col min="10229" max="10229" width="12" style="715" customWidth="1"/>
    <col min="10230" max="10230" width="11.7265625" style="715" customWidth="1"/>
    <col min="10231" max="10231" width="12.81640625" style="715" customWidth="1"/>
    <col min="10232" max="10232" width="13.26953125" style="715" customWidth="1"/>
    <col min="10233" max="10233" width="12" style="715" customWidth="1"/>
    <col min="10234" max="10234" width="15.7265625" style="715" customWidth="1"/>
    <col min="10235" max="10235" width="13.1796875" style="715" customWidth="1"/>
    <col min="10236" max="10236" width="14.453125" style="715" customWidth="1"/>
    <col min="10237" max="10237" width="14" style="715" customWidth="1"/>
    <col min="10238" max="10240" width="9.1796875" style="715" customWidth="1"/>
    <col min="10241" max="10241" width="15.26953125" style="715" customWidth="1"/>
    <col min="10242" max="10244" width="9.1796875" style="715"/>
    <col min="10245" max="10245" width="7" style="715" customWidth="1"/>
    <col min="10246" max="10246" width="35.453125" style="715" customWidth="1"/>
    <col min="10247" max="10247" width="11.26953125" style="715" customWidth="1"/>
    <col min="10248" max="10248" width="15.54296875" style="715" customWidth="1"/>
    <col min="10249" max="10249" width="13.7265625" style="715" customWidth="1"/>
    <col min="10250" max="10250" width="15.1796875" style="715" customWidth="1"/>
    <col min="10251" max="10251" width="14.453125" style="715" customWidth="1"/>
    <col min="10252" max="10254" width="0" style="715" hidden="1" customWidth="1"/>
    <col min="10255" max="10255" width="13.54296875" style="715" customWidth="1"/>
    <col min="10256" max="10256" width="12.54296875" style="715" customWidth="1"/>
    <col min="10257" max="10257" width="13.453125" style="715" customWidth="1"/>
    <col min="10258" max="10258" width="11.1796875" style="715" customWidth="1"/>
    <col min="10259" max="10259" width="0" style="715" hidden="1" customWidth="1"/>
    <col min="10260" max="10260" width="8.1796875" style="715" customWidth="1"/>
    <col min="10261" max="10261" width="0" style="715" hidden="1" customWidth="1"/>
    <col min="10262" max="10262" width="9.453125" style="715" customWidth="1"/>
    <col min="10263" max="10478" width="9.1796875" style="715"/>
    <col min="10479" max="10479" width="6.1796875" style="715" customWidth="1"/>
    <col min="10480" max="10480" width="37.54296875" style="715" customWidth="1"/>
    <col min="10481" max="10481" width="13.26953125" style="715" customWidth="1"/>
    <col min="10482" max="10482" width="19.54296875" style="715" customWidth="1"/>
    <col min="10483" max="10483" width="11.81640625" style="715" customWidth="1"/>
    <col min="10484" max="10484" width="14.54296875" style="715" customWidth="1"/>
    <col min="10485" max="10485" width="12" style="715" customWidth="1"/>
    <col min="10486" max="10486" width="11.7265625" style="715" customWidth="1"/>
    <col min="10487" max="10487" width="12.81640625" style="715" customWidth="1"/>
    <col min="10488" max="10488" width="13.26953125" style="715" customWidth="1"/>
    <col min="10489" max="10489" width="12" style="715" customWidth="1"/>
    <col min="10490" max="10490" width="15.7265625" style="715" customWidth="1"/>
    <col min="10491" max="10491" width="13.1796875" style="715" customWidth="1"/>
    <col min="10492" max="10492" width="14.453125" style="715" customWidth="1"/>
    <col min="10493" max="10493" width="14" style="715" customWidth="1"/>
    <col min="10494" max="10496" width="9.1796875" style="715" customWidth="1"/>
    <col min="10497" max="10497" width="15.26953125" style="715" customWidth="1"/>
    <col min="10498" max="10500" width="9.1796875" style="715"/>
    <col min="10501" max="10501" width="7" style="715" customWidth="1"/>
    <col min="10502" max="10502" width="35.453125" style="715" customWidth="1"/>
    <col min="10503" max="10503" width="11.26953125" style="715" customWidth="1"/>
    <col min="10504" max="10504" width="15.54296875" style="715" customWidth="1"/>
    <col min="10505" max="10505" width="13.7265625" style="715" customWidth="1"/>
    <col min="10506" max="10506" width="15.1796875" style="715" customWidth="1"/>
    <col min="10507" max="10507" width="14.453125" style="715" customWidth="1"/>
    <col min="10508" max="10510" width="0" style="715" hidden="1" customWidth="1"/>
    <col min="10511" max="10511" width="13.54296875" style="715" customWidth="1"/>
    <col min="10512" max="10512" width="12.54296875" style="715" customWidth="1"/>
    <col min="10513" max="10513" width="13.453125" style="715" customWidth="1"/>
    <col min="10514" max="10514" width="11.1796875" style="715" customWidth="1"/>
    <col min="10515" max="10515" width="0" style="715" hidden="1" customWidth="1"/>
    <col min="10516" max="10516" width="8.1796875" style="715" customWidth="1"/>
    <col min="10517" max="10517" width="0" style="715" hidden="1" customWidth="1"/>
    <col min="10518" max="10518" width="9.453125" style="715" customWidth="1"/>
    <col min="10519" max="10734" width="9.1796875" style="715"/>
    <col min="10735" max="10735" width="6.1796875" style="715" customWidth="1"/>
    <col min="10736" max="10736" width="37.54296875" style="715" customWidth="1"/>
    <col min="10737" max="10737" width="13.26953125" style="715" customWidth="1"/>
    <col min="10738" max="10738" width="19.54296875" style="715" customWidth="1"/>
    <col min="10739" max="10739" width="11.81640625" style="715" customWidth="1"/>
    <col min="10740" max="10740" width="14.54296875" style="715" customWidth="1"/>
    <col min="10741" max="10741" width="12" style="715" customWidth="1"/>
    <col min="10742" max="10742" width="11.7265625" style="715" customWidth="1"/>
    <col min="10743" max="10743" width="12.81640625" style="715" customWidth="1"/>
    <col min="10744" max="10744" width="13.26953125" style="715" customWidth="1"/>
    <col min="10745" max="10745" width="12" style="715" customWidth="1"/>
    <col min="10746" max="10746" width="15.7265625" style="715" customWidth="1"/>
    <col min="10747" max="10747" width="13.1796875" style="715" customWidth="1"/>
    <col min="10748" max="10748" width="14.453125" style="715" customWidth="1"/>
    <col min="10749" max="10749" width="14" style="715" customWidth="1"/>
    <col min="10750" max="10752" width="9.1796875" style="715" customWidth="1"/>
    <col min="10753" max="10753" width="15.26953125" style="715" customWidth="1"/>
    <col min="10754" max="10756" width="9.1796875" style="715"/>
    <col min="10757" max="10757" width="7" style="715" customWidth="1"/>
    <col min="10758" max="10758" width="35.453125" style="715" customWidth="1"/>
    <col min="10759" max="10759" width="11.26953125" style="715" customWidth="1"/>
    <col min="10760" max="10760" width="15.54296875" style="715" customWidth="1"/>
    <col min="10761" max="10761" width="13.7265625" style="715" customWidth="1"/>
    <col min="10762" max="10762" width="15.1796875" style="715" customWidth="1"/>
    <col min="10763" max="10763" width="14.453125" style="715" customWidth="1"/>
    <col min="10764" max="10766" width="0" style="715" hidden="1" customWidth="1"/>
    <col min="10767" max="10767" width="13.54296875" style="715" customWidth="1"/>
    <col min="10768" max="10768" width="12.54296875" style="715" customWidth="1"/>
    <col min="10769" max="10769" width="13.453125" style="715" customWidth="1"/>
    <col min="10770" max="10770" width="11.1796875" style="715" customWidth="1"/>
    <col min="10771" max="10771" width="0" style="715" hidden="1" customWidth="1"/>
    <col min="10772" max="10772" width="8.1796875" style="715" customWidth="1"/>
    <col min="10773" max="10773" width="0" style="715" hidden="1" customWidth="1"/>
    <col min="10774" max="10774" width="9.453125" style="715" customWidth="1"/>
    <col min="10775" max="10990" width="9.1796875" style="715"/>
    <col min="10991" max="10991" width="6.1796875" style="715" customWidth="1"/>
    <col min="10992" max="10992" width="37.54296875" style="715" customWidth="1"/>
    <col min="10993" max="10993" width="13.26953125" style="715" customWidth="1"/>
    <col min="10994" max="10994" width="19.54296875" style="715" customWidth="1"/>
    <col min="10995" max="10995" width="11.81640625" style="715" customWidth="1"/>
    <col min="10996" max="10996" width="14.54296875" style="715" customWidth="1"/>
    <col min="10997" max="10997" width="12" style="715" customWidth="1"/>
    <col min="10998" max="10998" width="11.7265625" style="715" customWidth="1"/>
    <col min="10999" max="10999" width="12.81640625" style="715" customWidth="1"/>
    <col min="11000" max="11000" width="13.26953125" style="715" customWidth="1"/>
    <col min="11001" max="11001" width="12" style="715" customWidth="1"/>
    <col min="11002" max="11002" width="15.7265625" style="715" customWidth="1"/>
    <col min="11003" max="11003" width="13.1796875" style="715" customWidth="1"/>
    <col min="11004" max="11004" width="14.453125" style="715" customWidth="1"/>
    <col min="11005" max="11005" width="14" style="715" customWidth="1"/>
    <col min="11006" max="11008" width="9.1796875" style="715" customWidth="1"/>
    <col min="11009" max="11009" width="15.26953125" style="715" customWidth="1"/>
    <col min="11010" max="11012" width="9.1796875" style="715"/>
    <col min="11013" max="11013" width="7" style="715" customWidth="1"/>
    <col min="11014" max="11014" width="35.453125" style="715" customWidth="1"/>
    <col min="11015" max="11015" width="11.26953125" style="715" customWidth="1"/>
    <col min="11016" max="11016" width="15.54296875" style="715" customWidth="1"/>
    <col min="11017" max="11017" width="13.7265625" style="715" customWidth="1"/>
    <col min="11018" max="11018" width="15.1796875" style="715" customWidth="1"/>
    <col min="11019" max="11019" width="14.453125" style="715" customWidth="1"/>
    <col min="11020" max="11022" width="0" style="715" hidden="1" customWidth="1"/>
    <col min="11023" max="11023" width="13.54296875" style="715" customWidth="1"/>
    <col min="11024" max="11024" width="12.54296875" style="715" customWidth="1"/>
    <col min="11025" max="11025" width="13.453125" style="715" customWidth="1"/>
    <col min="11026" max="11026" width="11.1796875" style="715" customWidth="1"/>
    <col min="11027" max="11027" width="0" style="715" hidden="1" customWidth="1"/>
    <col min="11028" max="11028" width="8.1796875" style="715" customWidth="1"/>
    <col min="11029" max="11029" width="0" style="715" hidden="1" customWidth="1"/>
    <col min="11030" max="11030" width="9.453125" style="715" customWidth="1"/>
    <col min="11031" max="11246" width="9.1796875" style="715"/>
    <col min="11247" max="11247" width="6.1796875" style="715" customWidth="1"/>
    <col min="11248" max="11248" width="37.54296875" style="715" customWidth="1"/>
    <col min="11249" max="11249" width="13.26953125" style="715" customWidth="1"/>
    <col min="11250" max="11250" width="19.54296875" style="715" customWidth="1"/>
    <col min="11251" max="11251" width="11.81640625" style="715" customWidth="1"/>
    <col min="11252" max="11252" width="14.54296875" style="715" customWidth="1"/>
    <col min="11253" max="11253" width="12" style="715" customWidth="1"/>
    <col min="11254" max="11254" width="11.7265625" style="715" customWidth="1"/>
    <col min="11255" max="11255" width="12.81640625" style="715" customWidth="1"/>
    <col min="11256" max="11256" width="13.26953125" style="715" customWidth="1"/>
    <col min="11257" max="11257" width="12" style="715" customWidth="1"/>
    <col min="11258" max="11258" width="15.7265625" style="715" customWidth="1"/>
    <col min="11259" max="11259" width="13.1796875" style="715" customWidth="1"/>
    <col min="11260" max="11260" width="14.453125" style="715" customWidth="1"/>
    <col min="11261" max="11261" width="14" style="715" customWidth="1"/>
    <col min="11262" max="11264" width="9.1796875" style="715" customWidth="1"/>
    <col min="11265" max="11265" width="15.26953125" style="715" customWidth="1"/>
    <col min="11266" max="11268" width="9.1796875" style="715"/>
    <col min="11269" max="11269" width="7" style="715" customWidth="1"/>
    <col min="11270" max="11270" width="35.453125" style="715" customWidth="1"/>
    <col min="11271" max="11271" width="11.26953125" style="715" customWidth="1"/>
    <col min="11272" max="11272" width="15.54296875" style="715" customWidth="1"/>
    <col min="11273" max="11273" width="13.7265625" style="715" customWidth="1"/>
    <col min="11274" max="11274" width="15.1796875" style="715" customWidth="1"/>
    <col min="11275" max="11275" width="14.453125" style="715" customWidth="1"/>
    <col min="11276" max="11278" width="0" style="715" hidden="1" customWidth="1"/>
    <col min="11279" max="11279" width="13.54296875" style="715" customWidth="1"/>
    <col min="11280" max="11280" width="12.54296875" style="715" customWidth="1"/>
    <col min="11281" max="11281" width="13.453125" style="715" customWidth="1"/>
    <col min="11282" max="11282" width="11.1796875" style="715" customWidth="1"/>
    <col min="11283" max="11283" width="0" style="715" hidden="1" customWidth="1"/>
    <col min="11284" max="11284" width="8.1796875" style="715" customWidth="1"/>
    <col min="11285" max="11285" width="0" style="715" hidden="1" customWidth="1"/>
    <col min="11286" max="11286" width="9.453125" style="715" customWidth="1"/>
    <col min="11287" max="11502" width="9.1796875" style="715"/>
    <col min="11503" max="11503" width="6.1796875" style="715" customWidth="1"/>
    <col min="11504" max="11504" width="37.54296875" style="715" customWidth="1"/>
    <col min="11505" max="11505" width="13.26953125" style="715" customWidth="1"/>
    <col min="11506" max="11506" width="19.54296875" style="715" customWidth="1"/>
    <col min="11507" max="11507" width="11.81640625" style="715" customWidth="1"/>
    <col min="11508" max="11508" width="14.54296875" style="715" customWidth="1"/>
    <col min="11509" max="11509" width="12" style="715" customWidth="1"/>
    <col min="11510" max="11510" width="11.7265625" style="715" customWidth="1"/>
    <col min="11511" max="11511" width="12.81640625" style="715" customWidth="1"/>
    <col min="11512" max="11512" width="13.26953125" style="715" customWidth="1"/>
    <col min="11513" max="11513" width="12" style="715" customWidth="1"/>
    <col min="11514" max="11514" width="15.7265625" style="715" customWidth="1"/>
    <col min="11515" max="11515" width="13.1796875" style="715" customWidth="1"/>
    <col min="11516" max="11516" width="14.453125" style="715" customWidth="1"/>
    <col min="11517" max="11517" width="14" style="715" customWidth="1"/>
    <col min="11518" max="11520" width="9.1796875" style="715" customWidth="1"/>
    <col min="11521" max="11521" width="15.26953125" style="715" customWidth="1"/>
    <col min="11522" max="11524" width="9.1796875" style="715"/>
    <col min="11525" max="11525" width="7" style="715" customWidth="1"/>
    <col min="11526" max="11526" width="35.453125" style="715" customWidth="1"/>
    <col min="11527" max="11527" width="11.26953125" style="715" customWidth="1"/>
    <col min="11528" max="11528" width="15.54296875" style="715" customWidth="1"/>
    <col min="11529" max="11529" width="13.7265625" style="715" customWidth="1"/>
    <col min="11530" max="11530" width="15.1796875" style="715" customWidth="1"/>
    <col min="11531" max="11531" width="14.453125" style="715" customWidth="1"/>
    <col min="11532" max="11534" width="0" style="715" hidden="1" customWidth="1"/>
    <col min="11535" max="11535" width="13.54296875" style="715" customWidth="1"/>
    <col min="11536" max="11536" width="12.54296875" style="715" customWidth="1"/>
    <col min="11537" max="11537" width="13.453125" style="715" customWidth="1"/>
    <col min="11538" max="11538" width="11.1796875" style="715" customWidth="1"/>
    <col min="11539" max="11539" width="0" style="715" hidden="1" customWidth="1"/>
    <col min="11540" max="11540" width="8.1796875" style="715" customWidth="1"/>
    <col min="11541" max="11541" width="0" style="715" hidden="1" customWidth="1"/>
    <col min="11542" max="11542" width="9.453125" style="715" customWidth="1"/>
    <col min="11543" max="11758" width="9.1796875" style="715"/>
    <col min="11759" max="11759" width="6.1796875" style="715" customWidth="1"/>
    <col min="11760" max="11760" width="37.54296875" style="715" customWidth="1"/>
    <col min="11761" max="11761" width="13.26953125" style="715" customWidth="1"/>
    <col min="11762" max="11762" width="19.54296875" style="715" customWidth="1"/>
    <col min="11763" max="11763" width="11.81640625" style="715" customWidth="1"/>
    <col min="11764" max="11764" width="14.54296875" style="715" customWidth="1"/>
    <col min="11765" max="11765" width="12" style="715" customWidth="1"/>
    <col min="11766" max="11766" width="11.7265625" style="715" customWidth="1"/>
    <col min="11767" max="11767" width="12.81640625" style="715" customWidth="1"/>
    <col min="11768" max="11768" width="13.26953125" style="715" customWidth="1"/>
    <col min="11769" max="11769" width="12" style="715" customWidth="1"/>
    <col min="11770" max="11770" width="15.7265625" style="715" customWidth="1"/>
    <col min="11771" max="11771" width="13.1796875" style="715" customWidth="1"/>
    <col min="11772" max="11772" width="14.453125" style="715" customWidth="1"/>
    <col min="11773" max="11773" width="14" style="715" customWidth="1"/>
    <col min="11774" max="11776" width="9.1796875" style="715" customWidth="1"/>
    <col min="11777" max="11777" width="15.26953125" style="715" customWidth="1"/>
    <col min="11778" max="11780" width="9.1796875" style="715"/>
    <col min="11781" max="11781" width="7" style="715" customWidth="1"/>
    <col min="11782" max="11782" width="35.453125" style="715" customWidth="1"/>
    <col min="11783" max="11783" width="11.26953125" style="715" customWidth="1"/>
    <col min="11784" max="11784" width="15.54296875" style="715" customWidth="1"/>
    <col min="11785" max="11785" width="13.7265625" style="715" customWidth="1"/>
    <col min="11786" max="11786" width="15.1796875" style="715" customWidth="1"/>
    <col min="11787" max="11787" width="14.453125" style="715" customWidth="1"/>
    <col min="11788" max="11790" width="0" style="715" hidden="1" customWidth="1"/>
    <col min="11791" max="11791" width="13.54296875" style="715" customWidth="1"/>
    <col min="11792" max="11792" width="12.54296875" style="715" customWidth="1"/>
    <col min="11793" max="11793" width="13.453125" style="715" customWidth="1"/>
    <col min="11794" max="11794" width="11.1796875" style="715" customWidth="1"/>
    <col min="11795" max="11795" width="0" style="715" hidden="1" customWidth="1"/>
    <col min="11796" max="11796" width="8.1796875" style="715" customWidth="1"/>
    <col min="11797" max="11797" width="0" style="715" hidden="1" customWidth="1"/>
    <col min="11798" max="11798" width="9.453125" style="715" customWidth="1"/>
    <col min="11799" max="12014" width="9.1796875" style="715"/>
    <col min="12015" max="12015" width="6.1796875" style="715" customWidth="1"/>
    <col min="12016" max="12016" width="37.54296875" style="715" customWidth="1"/>
    <col min="12017" max="12017" width="13.26953125" style="715" customWidth="1"/>
    <col min="12018" max="12018" width="19.54296875" style="715" customWidth="1"/>
    <col min="12019" max="12019" width="11.81640625" style="715" customWidth="1"/>
    <col min="12020" max="12020" width="14.54296875" style="715" customWidth="1"/>
    <col min="12021" max="12021" width="12" style="715" customWidth="1"/>
    <col min="12022" max="12022" width="11.7265625" style="715" customWidth="1"/>
    <col min="12023" max="12023" width="12.81640625" style="715" customWidth="1"/>
    <col min="12024" max="12024" width="13.26953125" style="715" customWidth="1"/>
    <col min="12025" max="12025" width="12" style="715" customWidth="1"/>
    <col min="12026" max="12026" width="15.7265625" style="715" customWidth="1"/>
    <col min="12027" max="12027" width="13.1796875" style="715" customWidth="1"/>
    <col min="12028" max="12028" width="14.453125" style="715" customWidth="1"/>
    <col min="12029" max="12029" width="14" style="715" customWidth="1"/>
    <col min="12030" max="12032" width="9.1796875" style="715" customWidth="1"/>
    <col min="12033" max="12033" width="15.26953125" style="715" customWidth="1"/>
    <col min="12034" max="12036" width="9.1796875" style="715"/>
    <col min="12037" max="12037" width="7" style="715" customWidth="1"/>
    <col min="12038" max="12038" width="35.453125" style="715" customWidth="1"/>
    <col min="12039" max="12039" width="11.26953125" style="715" customWidth="1"/>
    <col min="12040" max="12040" width="15.54296875" style="715" customWidth="1"/>
    <col min="12041" max="12041" width="13.7265625" style="715" customWidth="1"/>
    <col min="12042" max="12042" width="15.1796875" style="715" customWidth="1"/>
    <col min="12043" max="12043" width="14.453125" style="715" customWidth="1"/>
    <col min="12044" max="12046" width="0" style="715" hidden="1" customWidth="1"/>
    <col min="12047" max="12047" width="13.54296875" style="715" customWidth="1"/>
    <col min="12048" max="12048" width="12.54296875" style="715" customWidth="1"/>
    <col min="12049" max="12049" width="13.453125" style="715" customWidth="1"/>
    <col min="12050" max="12050" width="11.1796875" style="715" customWidth="1"/>
    <col min="12051" max="12051" width="0" style="715" hidden="1" customWidth="1"/>
    <col min="12052" max="12052" width="8.1796875" style="715" customWidth="1"/>
    <col min="12053" max="12053" width="0" style="715" hidden="1" customWidth="1"/>
    <col min="12054" max="12054" width="9.453125" style="715" customWidth="1"/>
    <col min="12055" max="12270" width="9.1796875" style="715"/>
    <col min="12271" max="12271" width="6.1796875" style="715" customWidth="1"/>
    <col min="12272" max="12272" width="37.54296875" style="715" customWidth="1"/>
    <col min="12273" max="12273" width="13.26953125" style="715" customWidth="1"/>
    <col min="12274" max="12274" width="19.54296875" style="715" customWidth="1"/>
    <col min="12275" max="12275" width="11.81640625" style="715" customWidth="1"/>
    <col min="12276" max="12276" width="14.54296875" style="715" customWidth="1"/>
    <col min="12277" max="12277" width="12" style="715" customWidth="1"/>
    <col min="12278" max="12278" width="11.7265625" style="715" customWidth="1"/>
    <col min="12279" max="12279" width="12.81640625" style="715" customWidth="1"/>
    <col min="12280" max="12280" width="13.26953125" style="715" customWidth="1"/>
    <col min="12281" max="12281" width="12" style="715" customWidth="1"/>
    <col min="12282" max="12282" width="15.7265625" style="715" customWidth="1"/>
    <col min="12283" max="12283" width="13.1796875" style="715" customWidth="1"/>
    <col min="12284" max="12284" width="14.453125" style="715" customWidth="1"/>
    <col min="12285" max="12285" width="14" style="715" customWidth="1"/>
    <col min="12286" max="12288" width="9.1796875" style="715" customWidth="1"/>
    <col min="12289" max="12289" width="15.26953125" style="715" customWidth="1"/>
    <col min="12290" max="12292" width="9.1796875" style="715"/>
    <col min="12293" max="12293" width="7" style="715" customWidth="1"/>
    <col min="12294" max="12294" width="35.453125" style="715" customWidth="1"/>
    <col min="12295" max="12295" width="11.26953125" style="715" customWidth="1"/>
    <col min="12296" max="12296" width="15.54296875" style="715" customWidth="1"/>
    <col min="12297" max="12297" width="13.7265625" style="715" customWidth="1"/>
    <col min="12298" max="12298" width="15.1796875" style="715" customWidth="1"/>
    <col min="12299" max="12299" width="14.453125" style="715" customWidth="1"/>
    <col min="12300" max="12302" width="0" style="715" hidden="1" customWidth="1"/>
    <col min="12303" max="12303" width="13.54296875" style="715" customWidth="1"/>
    <col min="12304" max="12304" width="12.54296875" style="715" customWidth="1"/>
    <col min="12305" max="12305" width="13.453125" style="715" customWidth="1"/>
    <col min="12306" max="12306" width="11.1796875" style="715" customWidth="1"/>
    <col min="12307" max="12307" width="0" style="715" hidden="1" customWidth="1"/>
    <col min="12308" max="12308" width="8.1796875" style="715" customWidth="1"/>
    <col min="12309" max="12309" width="0" style="715" hidden="1" customWidth="1"/>
    <col min="12310" max="12310" width="9.453125" style="715" customWidth="1"/>
    <col min="12311" max="12526" width="9.1796875" style="715"/>
    <col min="12527" max="12527" width="6.1796875" style="715" customWidth="1"/>
    <col min="12528" max="12528" width="37.54296875" style="715" customWidth="1"/>
    <col min="12529" max="12529" width="13.26953125" style="715" customWidth="1"/>
    <col min="12530" max="12530" width="19.54296875" style="715" customWidth="1"/>
    <col min="12531" max="12531" width="11.81640625" style="715" customWidth="1"/>
    <col min="12532" max="12532" width="14.54296875" style="715" customWidth="1"/>
    <col min="12533" max="12533" width="12" style="715" customWidth="1"/>
    <col min="12534" max="12534" width="11.7265625" style="715" customWidth="1"/>
    <col min="12535" max="12535" width="12.81640625" style="715" customWidth="1"/>
    <col min="12536" max="12536" width="13.26953125" style="715" customWidth="1"/>
    <col min="12537" max="12537" width="12" style="715" customWidth="1"/>
    <col min="12538" max="12538" width="15.7265625" style="715" customWidth="1"/>
    <col min="12539" max="12539" width="13.1796875" style="715" customWidth="1"/>
    <col min="12540" max="12540" width="14.453125" style="715" customWidth="1"/>
    <col min="12541" max="12541" width="14" style="715" customWidth="1"/>
    <col min="12542" max="12544" width="9.1796875" style="715" customWidth="1"/>
    <col min="12545" max="12545" width="15.26953125" style="715" customWidth="1"/>
    <col min="12546" max="12548" width="9.1796875" style="715"/>
    <col min="12549" max="12549" width="7" style="715" customWidth="1"/>
    <col min="12550" max="12550" width="35.453125" style="715" customWidth="1"/>
    <col min="12551" max="12551" width="11.26953125" style="715" customWidth="1"/>
    <col min="12552" max="12552" width="15.54296875" style="715" customWidth="1"/>
    <col min="12553" max="12553" width="13.7265625" style="715" customWidth="1"/>
    <col min="12554" max="12554" width="15.1796875" style="715" customWidth="1"/>
    <col min="12555" max="12555" width="14.453125" style="715" customWidth="1"/>
    <col min="12556" max="12558" width="0" style="715" hidden="1" customWidth="1"/>
    <col min="12559" max="12559" width="13.54296875" style="715" customWidth="1"/>
    <col min="12560" max="12560" width="12.54296875" style="715" customWidth="1"/>
    <col min="12561" max="12561" width="13.453125" style="715" customWidth="1"/>
    <col min="12562" max="12562" width="11.1796875" style="715" customWidth="1"/>
    <col min="12563" max="12563" width="0" style="715" hidden="1" customWidth="1"/>
    <col min="12564" max="12564" width="8.1796875" style="715" customWidth="1"/>
    <col min="12565" max="12565" width="0" style="715" hidden="1" customWidth="1"/>
    <col min="12566" max="12566" width="9.453125" style="715" customWidth="1"/>
    <col min="12567" max="12782" width="9.1796875" style="715"/>
    <col min="12783" max="12783" width="6.1796875" style="715" customWidth="1"/>
    <col min="12784" max="12784" width="37.54296875" style="715" customWidth="1"/>
    <col min="12785" max="12785" width="13.26953125" style="715" customWidth="1"/>
    <col min="12786" max="12786" width="19.54296875" style="715" customWidth="1"/>
    <col min="12787" max="12787" width="11.81640625" style="715" customWidth="1"/>
    <col min="12788" max="12788" width="14.54296875" style="715" customWidth="1"/>
    <col min="12789" max="12789" width="12" style="715" customWidth="1"/>
    <col min="12790" max="12790" width="11.7265625" style="715" customWidth="1"/>
    <col min="12791" max="12791" width="12.81640625" style="715" customWidth="1"/>
    <col min="12792" max="12792" width="13.26953125" style="715" customWidth="1"/>
    <col min="12793" max="12793" width="12" style="715" customWidth="1"/>
    <col min="12794" max="12794" width="15.7265625" style="715" customWidth="1"/>
    <col min="12795" max="12795" width="13.1796875" style="715" customWidth="1"/>
    <col min="12796" max="12796" width="14.453125" style="715" customWidth="1"/>
    <col min="12797" max="12797" width="14" style="715" customWidth="1"/>
    <col min="12798" max="12800" width="9.1796875" style="715" customWidth="1"/>
    <col min="12801" max="12801" width="15.26953125" style="715" customWidth="1"/>
    <col min="12802" max="12804" width="9.1796875" style="715"/>
    <col min="12805" max="12805" width="7" style="715" customWidth="1"/>
    <col min="12806" max="12806" width="35.453125" style="715" customWidth="1"/>
    <col min="12807" max="12807" width="11.26953125" style="715" customWidth="1"/>
    <col min="12808" max="12808" width="15.54296875" style="715" customWidth="1"/>
    <col min="12809" max="12809" width="13.7265625" style="715" customWidth="1"/>
    <col min="12810" max="12810" width="15.1796875" style="715" customWidth="1"/>
    <col min="12811" max="12811" width="14.453125" style="715" customWidth="1"/>
    <col min="12812" max="12814" width="0" style="715" hidden="1" customWidth="1"/>
    <col min="12815" max="12815" width="13.54296875" style="715" customWidth="1"/>
    <col min="12816" max="12816" width="12.54296875" style="715" customWidth="1"/>
    <col min="12817" max="12817" width="13.453125" style="715" customWidth="1"/>
    <col min="12818" max="12818" width="11.1796875" style="715" customWidth="1"/>
    <col min="12819" max="12819" width="0" style="715" hidden="1" customWidth="1"/>
    <col min="12820" max="12820" width="8.1796875" style="715" customWidth="1"/>
    <col min="12821" max="12821" width="0" style="715" hidden="1" customWidth="1"/>
    <col min="12822" max="12822" width="9.453125" style="715" customWidth="1"/>
    <col min="12823" max="13038" width="9.1796875" style="715"/>
    <col min="13039" max="13039" width="6.1796875" style="715" customWidth="1"/>
    <col min="13040" max="13040" width="37.54296875" style="715" customWidth="1"/>
    <col min="13041" max="13041" width="13.26953125" style="715" customWidth="1"/>
    <col min="13042" max="13042" width="19.54296875" style="715" customWidth="1"/>
    <col min="13043" max="13043" width="11.81640625" style="715" customWidth="1"/>
    <col min="13044" max="13044" width="14.54296875" style="715" customWidth="1"/>
    <col min="13045" max="13045" width="12" style="715" customWidth="1"/>
    <col min="13046" max="13046" width="11.7265625" style="715" customWidth="1"/>
    <col min="13047" max="13047" width="12.81640625" style="715" customWidth="1"/>
    <col min="13048" max="13048" width="13.26953125" style="715" customWidth="1"/>
    <col min="13049" max="13049" width="12" style="715" customWidth="1"/>
    <col min="13050" max="13050" width="15.7265625" style="715" customWidth="1"/>
    <col min="13051" max="13051" width="13.1796875" style="715" customWidth="1"/>
    <col min="13052" max="13052" width="14.453125" style="715" customWidth="1"/>
    <col min="13053" max="13053" width="14" style="715" customWidth="1"/>
    <col min="13054" max="13056" width="9.1796875" style="715" customWidth="1"/>
    <col min="13057" max="13057" width="15.26953125" style="715" customWidth="1"/>
    <col min="13058" max="13060" width="9.1796875" style="715"/>
    <col min="13061" max="13061" width="7" style="715" customWidth="1"/>
    <col min="13062" max="13062" width="35.453125" style="715" customWidth="1"/>
    <col min="13063" max="13063" width="11.26953125" style="715" customWidth="1"/>
    <col min="13064" max="13064" width="15.54296875" style="715" customWidth="1"/>
    <col min="13065" max="13065" width="13.7265625" style="715" customWidth="1"/>
    <col min="13066" max="13066" width="15.1796875" style="715" customWidth="1"/>
    <col min="13067" max="13067" width="14.453125" style="715" customWidth="1"/>
    <col min="13068" max="13070" width="0" style="715" hidden="1" customWidth="1"/>
    <col min="13071" max="13071" width="13.54296875" style="715" customWidth="1"/>
    <col min="13072" max="13072" width="12.54296875" style="715" customWidth="1"/>
    <col min="13073" max="13073" width="13.453125" style="715" customWidth="1"/>
    <col min="13074" max="13074" width="11.1796875" style="715" customWidth="1"/>
    <col min="13075" max="13075" width="0" style="715" hidden="1" customWidth="1"/>
    <col min="13076" max="13076" width="8.1796875" style="715" customWidth="1"/>
    <col min="13077" max="13077" width="0" style="715" hidden="1" customWidth="1"/>
    <col min="13078" max="13078" width="9.453125" style="715" customWidth="1"/>
    <col min="13079" max="13294" width="9.1796875" style="715"/>
    <col min="13295" max="13295" width="6.1796875" style="715" customWidth="1"/>
    <col min="13296" max="13296" width="37.54296875" style="715" customWidth="1"/>
    <col min="13297" max="13297" width="13.26953125" style="715" customWidth="1"/>
    <col min="13298" max="13298" width="19.54296875" style="715" customWidth="1"/>
    <col min="13299" max="13299" width="11.81640625" style="715" customWidth="1"/>
    <col min="13300" max="13300" width="14.54296875" style="715" customWidth="1"/>
    <col min="13301" max="13301" width="12" style="715" customWidth="1"/>
    <col min="13302" max="13302" width="11.7265625" style="715" customWidth="1"/>
    <col min="13303" max="13303" width="12.81640625" style="715" customWidth="1"/>
    <col min="13304" max="13304" width="13.26953125" style="715" customWidth="1"/>
    <col min="13305" max="13305" width="12" style="715" customWidth="1"/>
    <col min="13306" max="13306" width="15.7265625" style="715" customWidth="1"/>
    <col min="13307" max="13307" width="13.1796875" style="715" customWidth="1"/>
    <col min="13308" max="13308" width="14.453125" style="715" customWidth="1"/>
    <col min="13309" max="13309" width="14" style="715" customWidth="1"/>
    <col min="13310" max="13312" width="9.1796875" style="715" customWidth="1"/>
    <col min="13313" max="13313" width="15.26953125" style="715" customWidth="1"/>
    <col min="13314" max="13316" width="9.1796875" style="715"/>
    <col min="13317" max="13317" width="7" style="715" customWidth="1"/>
    <col min="13318" max="13318" width="35.453125" style="715" customWidth="1"/>
    <col min="13319" max="13319" width="11.26953125" style="715" customWidth="1"/>
    <col min="13320" max="13320" width="15.54296875" style="715" customWidth="1"/>
    <col min="13321" max="13321" width="13.7265625" style="715" customWidth="1"/>
    <col min="13322" max="13322" width="15.1796875" style="715" customWidth="1"/>
    <col min="13323" max="13323" width="14.453125" style="715" customWidth="1"/>
    <col min="13324" max="13326" width="0" style="715" hidden="1" customWidth="1"/>
    <col min="13327" max="13327" width="13.54296875" style="715" customWidth="1"/>
    <col min="13328" max="13328" width="12.54296875" style="715" customWidth="1"/>
    <col min="13329" max="13329" width="13.453125" style="715" customWidth="1"/>
    <col min="13330" max="13330" width="11.1796875" style="715" customWidth="1"/>
    <col min="13331" max="13331" width="0" style="715" hidden="1" customWidth="1"/>
    <col min="13332" max="13332" width="8.1796875" style="715" customWidth="1"/>
    <col min="13333" max="13333" width="0" style="715" hidden="1" customWidth="1"/>
    <col min="13334" max="13334" width="9.453125" style="715" customWidth="1"/>
    <col min="13335" max="13550" width="9.1796875" style="715"/>
    <col min="13551" max="13551" width="6.1796875" style="715" customWidth="1"/>
    <col min="13552" max="13552" width="37.54296875" style="715" customWidth="1"/>
    <col min="13553" max="13553" width="13.26953125" style="715" customWidth="1"/>
    <col min="13554" max="13554" width="19.54296875" style="715" customWidth="1"/>
    <col min="13555" max="13555" width="11.81640625" style="715" customWidth="1"/>
    <col min="13556" max="13556" width="14.54296875" style="715" customWidth="1"/>
    <col min="13557" max="13557" width="12" style="715" customWidth="1"/>
    <col min="13558" max="13558" width="11.7265625" style="715" customWidth="1"/>
    <col min="13559" max="13559" width="12.81640625" style="715" customWidth="1"/>
    <col min="13560" max="13560" width="13.26953125" style="715" customWidth="1"/>
    <col min="13561" max="13561" width="12" style="715" customWidth="1"/>
    <col min="13562" max="13562" width="15.7265625" style="715" customWidth="1"/>
    <col min="13563" max="13563" width="13.1796875" style="715" customWidth="1"/>
    <col min="13564" max="13564" width="14.453125" style="715" customWidth="1"/>
    <col min="13565" max="13565" width="14" style="715" customWidth="1"/>
    <col min="13566" max="13568" width="9.1796875" style="715" customWidth="1"/>
    <col min="13569" max="13569" width="15.26953125" style="715" customWidth="1"/>
    <col min="13570" max="13572" width="9.1796875" style="715"/>
    <col min="13573" max="13573" width="7" style="715" customWidth="1"/>
    <col min="13574" max="13574" width="35.453125" style="715" customWidth="1"/>
    <col min="13575" max="13575" width="11.26953125" style="715" customWidth="1"/>
    <col min="13576" max="13576" width="15.54296875" style="715" customWidth="1"/>
    <col min="13577" max="13577" width="13.7265625" style="715" customWidth="1"/>
    <col min="13578" max="13578" width="15.1796875" style="715" customWidth="1"/>
    <col min="13579" max="13579" width="14.453125" style="715" customWidth="1"/>
    <col min="13580" max="13582" width="0" style="715" hidden="1" customWidth="1"/>
    <col min="13583" max="13583" width="13.54296875" style="715" customWidth="1"/>
    <col min="13584" max="13584" width="12.54296875" style="715" customWidth="1"/>
    <col min="13585" max="13585" width="13.453125" style="715" customWidth="1"/>
    <col min="13586" max="13586" width="11.1796875" style="715" customWidth="1"/>
    <col min="13587" max="13587" width="0" style="715" hidden="1" customWidth="1"/>
    <col min="13588" max="13588" width="8.1796875" style="715" customWidth="1"/>
    <col min="13589" max="13589" width="0" style="715" hidden="1" customWidth="1"/>
    <col min="13590" max="13590" width="9.453125" style="715" customWidth="1"/>
    <col min="13591" max="13806" width="9.1796875" style="715"/>
    <col min="13807" max="13807" width="6.1796875" style="715" customWidth="1"/>
    <col min="13808" max="13808" width="37.54296875" style="715" customWidth="1"/>
    <col min="13809" max="13809" width="13.26953125" style="715" customWidth="1"/>
    <col min="13810" max="13810" width="19.54296875" style="715" customWidth="1"/>
    <col min="13811" max="13811" width="11.81640625" style="715" customWidth="1"/>
    <col min="13812" max="13812" width="14.54296875" style="715" customWidth="1"/>
    <col min="13813" max="13813" width="12" style="715" customWidth="1"/>
    <col min="13814" max="13814" width="11.7265625" style="715" customWidth="1"/>
    <col min="13815" max="13815" width="12.81640625" style="715" customWidth="1"/>
    <col min="13816" max="13816" width="13.26953125" style="715" customWidth="1"/>
    <col min="13817" max="13817" width="12" style="715" customWidth="1"/>
    <col min="13818" max="13818" width="15.7265625" style="715" customWidth="1"/>
    <col min="13819" max="13819" width="13.1796875" style="715" customWidth="1"/>
    <col min="13820" max="13820" width="14.453125" style="715" customWidth="1"/>
    <col min="13821" max="13821" width="14" style="715" customWidth="1"/>
    <col min="13822" max="13824" width="9.1796875" style="715" customWidth="1"/>
    <col min="13825" max="13825" width="15.26953125" style="715" customWidth="1"/>
    <col min="13826" max="13828" width="9.1796875" style="715"/>
    <col min="13829" max="13829" width="7" style="715" customWidth="1"/>
    <col min="13830" max="13830" width="35.453125" style="715" customWidth="1"/>
    <col min="13831" max="13831" width="11.26953125" style="715" customWidth="1"/>
    <col min="13832" max="13832" width="15.54296875" style="715" customWidth="1"/>
    <col min="13833" max="13833" width="13.7265625" style="715" customWidth="1"/>
    <col min="13834" max="13834" width="15.1796875" style="715" customWidth="1"/>
    <col min="13835" max="13835" width="14.453125" style="715" customWidth="1"/>
    <col min="13836" max="13838" width="0" style="715" hidden="1" customWidth="1"/>
    <col min="13839" max="13839" width="13.54296875" style="715" customWidth="1"/>
    <col min="13840" max="13840" width="12.54296875" style="715" customWidth="1"/>
    <col min="13841" max="13841" width="13.453125" style="715" customWidth="1"/>
    <col min="13842" max="13842" width="11.1796875" style="715" customWidth="1"/>
    <col min="13843" max="13843" width="0" style="715" hidden="1" customWidth="1"/>
    <col min="13844" max="13844" width="8.1796875" style="715" customWidth="1"/>
    <col min="13845" max="13845" width="0" style="715" hidden="1" customWidth="1"/>
    <col min="13846" max="13846" width="9.453125" style="715" customWidth="1"/>
    <col min="13847" max="14062" width="9.1796875" style="715"/>
    <col min="14063" max="14063" width="6.1796875" style="715" customWidth="1"/>
    <col min="14064" max="14064" width="37.54296875" style="715" customWidth="1"/>
    <col min="14065" max="14065" width="13.26953125" style="715" customWidth="1"/>
    <col min="14066" max="14066" width="19.54296875" style="715" customWidth="1"/>
    <col min="14067" max="14067" width="11.81640625" style="715" customWidth="1"/>
    <col min="14068" max="14068" width="14.54296875" style="715" customWidth="1"/>
    <col min="14069" max="14069" width="12" style="715" customWidth="1"/>
    <col min="14070" max="14070" width="11.7265625" style="715" customWidth="1"/>
    <col min="14071" max="14071" width="12.81640625" style="715" customWidth="1"/>
    <col min="14072" max="14072" width="13.26953125" style="715" customWidth="1"/>
    <col min="14073" max="14073" width="12" style="715" customWidth="1"/>
    <col min="14074" max="14074" width="15.7265625" style="715" customWidth="1"/>
    <col min="14075" max="14075" width="13.1796875" style="715" customWidth="1"/>
    <col min="14076" max="14076" width="14.453125" style="715" customWidth="1"/>
    <col min="14077" max="14077" width="14" style="715" customWidth="1"/>
    <col min="14078" max="14080" width="9.1796875" style="715" customWidth="1"/>
    <col min="14081" max="14081" width="15.26953125" style="715" customWidth="1"/>
    <col min="14082" max="14084" width="9.1796875" style="715"/>
    <col min="14085" max="14085" width="7" style="715" customWidth="1"/>
    <col min="14086" max="14086" width="35.453125" style="715" customWidth="1"/>
    <col min="14087" max="14087" width="11.26953125" style="715" customWidth="1"/>
    <col min="14088" max="14088" width="15.54296875" style="715" customWidth="1"/>
    <col min="14089" max="14089" width="13.7265625" style="715" customWidth="1"/>
    <col min="14090" max="14090" width="15.1796875" style="715" customWidth="1"/>
    <col min="14091" max="14091" width="14.453125" style="715" customWidth="1"/>
    <col min="14092" max="14094" width="0" style="715" hidden="1" customWidth="1"/>
    <col min="14095" max="14095" width="13.54296875" style="715" customWidth="1"/>
    <col min="14096" max="14096" width="12.54296875" style="715" customWidth="1"/>
    <col min="14097" max="14097" width="13.453125" style="715" customWidth="1"/>
    <col min="14098" max="14098" width="11.1796875" style="715" customWidth="1"/>
    <col min="14099" max="14099" width="0" style="715" hidden="1" customWidth="1"/>
    <col min="14100" max="14100" width="8.1796875" style="715" customWidth="1"/>
    <col min="14101" max="14101" width="0" style="715" hidden="1" customWidth="1"/>
    <col min="14102" max="14102" width="9.453125" style="715" customWidth="1"/>
    <col min="14103" max="14318" width="9.1796875" style="715"/>
    <col min="14319" max="14319" width="6.1796875" style="715" customWidth="1"/>
    <col min="14320" max="14320" width="37.54296875" style="715" customWidth="1"/>
    <col min="14321" max="14321" width="13.26953125" style="715" customWidth="1"/>
    <col min="14322" max="14322" width="19.54296875" style="715" customWidth="1"/>
    <col min="14323" max="14323" width="11.81640625" style="715" customWidth="1"/>
    <col min="14324" max="14324" width="14.54296875" style="715" customWidth="1"/>
    <col min="14325" max="14325" width="12" style="715" customWidth="1"/>
    <col min="14326" max="14326" width="11.7265625" style="715" customWidth="1"/>
    <col min="14327" max="14327" width="12.81640625" style="715" customWidth="1"/>
    <col min="14328" max="14328" width="13.26953125" style="715" customWidth="1"/>
    <col min="14329" max="14329" width="12" style="715" customWidth="1"/>
    <col min="14330" max="14330" width="15.7265625" style="715" customWidth="1"/>
    <col min="14331" max="14331" width="13.1796875" style="715" customWidth="1"/>
    <col min="14332" max="14332" width="14.453125" style="715" customWidth="1"/>
    <col min="14333" max="14333" width="14" style="715" customWidth="1"/>
    <col min="14334" max="14336" width="9.1796875" style="715" customWidth="1"/>
    <col min="14337" max="14337" width="15.26953125" style="715" customWidth="1"/>
    <col min="14338" max="14340" width="9.1796875" style="715"/>
    <col min="14341" max="14341" width="7" style="715" customWidth="1"/>
    <col min="14342" max="14342" width="35.453125" style="715" customWidth="1"/>
    <col min="14343" max="14343" width="11.26953125" style="715" customWidth="1"/>
    <col min="14344" max="14344" width="15.54296875" style="715" customWidth="1"/>
    <col min="14345" max="14345" width="13.7265625" style="715" customWidth="1"/>
    <col min="14346" max="14346" width="15.1796875" style="715" customWidth="1"/>
    <col min="14347" max="14347" width="14.453125" style="715" customWidth="1"/>
    <col min="14348" max="14350" width="0" style="715" hidden="1" customWidth="1"/>
    <col min="14351" max="14351" width="13.54296875" style="715" customWidth="1"/>
    <col min="14352" max="14352" width="12.54296875" style="715" customWidth="1"/>
    <col min="14353" max="14353" width="13.453125" style="715" customWidth="1"/>
    <col min="14354" max="14354" width="11.1796875" style="715" customWidth="1"/>
    <col min="14355" max="14355" width="0" style="715" hidden="1" customWidth="1"/>
    <col min="14356" max="14356" width="8.1796875" style="715" customWidth="1"/>
    <col min="14357" max="14357" width="0" style="715" hidden="1" customWidth="1"/>
    <col min="14358" max="14358" width="9.453125" style="715" customWidth="1"/>
    <col min="14359" max="14574" width="9.1796875" style="715"/>
    <col min="14575" max="14575" width="6.1796875" style="715" customWidth="1"/>
    <col min="14576" max="14576" width="37.54296875" style="715" customWidth="1"/>
    <col min="14577" max="14577" width="13.26953125" style="715" customWidth="1"/>
    <col min="14578" max="14578" width="19.54296875" style="715" customWidth="1"/>
    <col min="14579" max="14579" width="11.81640625" style="715" customWidth="1"/>
    <col min="14580" max="14580" width="14.54296875" style="715" customWidth="1"/>
    <col min="14581" max="14581" width="12" style="715" customWidth="1"/>
    <col min="14582" max="14582" width="11.7265625" style="715" customWidth="1"/>
    <col min="14583" max="14583" width="12.81640625" style="715" customWidth="1"/>
    <col min="14584" max="14584" width="13.26953125" style="715" customWidth="1"/>
    <col min="14585" max="14585" width="12" style="715" customWidth="1"/>
    <col min="14586" max="14586" width="15.7265625" style="715" customWidth="1"/>
    <col min="14587" max="14587" width="13.1796875" style="715" customWidth="1"/>
    <col min="14588" max="14588" width="14.453125" style="715" customWidth="1"/>
    <col min="14589" max="14589" width="14" style="715" customWidth="1"/>
    <col min="14590" max="14592" width="9.1796875" style="715" customWidth="1"/>
    <col min="14593" max="14593" width="15.26953125" style="715" customWidth="1"/>
    <col min="14594" max="14596" width="9.1796875" style="715"/>
    <col min="14597" max="14597" width="7" style="715" customWidth="1"/>
    <col min="14598" max="14598" width="35.453125" style="715" customWidth="1"/>
    <col min="14599" max="14599" width="11.26953125" style="715" customWidth="1"/>
    <col min="14600" max="14600" width="15.54296875" style="715" customWidth="1"/>
    <col min="14601" max="14601" width="13.7265625" style="715" customWidth="1"/>
    <col min="14602" max="14602" width="15.1796875" style="715" customWidth="1"/>
    <col min="14603" max="14603" width="14.453125" style="715" customWidth="1"/>
    <col min="14604" max="14606" width="0" style="715" hidden="1" customWidth="1"/>
    <col min="14607" max="14607" width="13.54296875" style="715" customWidth="1"/>
    <col min="14608" max="14608" width="12.54296875" style="715" customWidth="1"/>
    <col min="14609" max="14609" width="13.453125" style="715" customWidth="1"/>
    <col min="14610" max="14610" width="11.1796875" style="715" customWidth="1"/>
    <col min="14611" max="14611" width="0" style="715" hidden="1" customWidth="1"/>
    <col min="14612" max="14612" width="8.1796875" style="715" customWidth="1"/>
    <col min="14613" max="14613" width="0" style="715" hidden="1" customWidth="1"/>
    <col min="14614" max="14614" width="9.453125" style="715" customWidth="1"/>
    <col min="14615" max="14830" width="9.1796875" style="715"/>
    <col min="14831" max="14831" width="6.1796875" style="715" customWidth="1"/>
    <col min="14832" max="14832" width="37.54296875" style="715" customWidth="1"/>
    <col min="14833" max="14833" width="13.26953125" style="715" customWidth="1"/>
    <col min="14834" max="14834" width="19.54296875" style="715" customWidth="1"/>
    <col min="14835" max="14835" width="11.81640625" style="715" customWidth="1"/>
    <col min="14836" max="14836" width="14.54296875" style="715" customWidth="1"/>
    <col min="14837" max="14837" width="12" style="715" customWidth="1"/>
    <col min="14838" max="14838" width="11.7265625" style="715" customWidth="1"/>
    <col min="14839" max="14839" width="12.81640625" style="715" customWidth="1"/>
    <col min="14840" max="14840" width="13.26953125" style="715" customWidth="1"/>
    <col min="14841" max="14841" width="12" style="715" customWidth="1"/>
    <col min="14842" max="14842" width="15.7265625" style="715" customWidth="1"/>
    <col min="14843" max="14843" width="13.1796875" style="715" customWidth="1"/>
    <col min="14844" max="14844" width="14.453125" style="715" customWidth="1"/>
    <col min="14845" max="14845" width="14" style="715" customWidth="1"/>
    <col min="14846" max="14848" width="9.1796875" style="715" customWidth="1"/>
    <col min="14849" max="14849" width="15.26953125" style="715" customWidth="1"/>
    <col min="14850" max="14852" width="9.1796875" style="715"/>
    <col min="14853" max="14853" width="7" style="715" customWidth="1"/>
    <col min="14854" max="14854" width="35.453125" style="715" customWidth="1"/>
    <col min="14855" max="14855" width="11.26953125" style="715" customWidth="1"/>
    <col min="14856" max="14856" width="15.54296875" style="715" customWidth="1"/>
    <col min="14857" max="14857" width="13.7265625" style="715" customWidth="1"/>
    <col min="14858" max="14858" width="15.1796875" style="715" customWidth="1"/>
    <col min="14859" max="14859" width="14.453125" style="715" customWidth="1"/>
    <col min="14860" max="14862" width="0" style="715" hidden="1" customWidth="1"/>
    <col min="14863" max="14863" width="13.54296875" style="715" customWidth="1"/>
    <col min="14864" max="14864" width="12.54296875" style="715" customWidth="1"/>
    <col min="14865" max="14865" width="13.453125" style="715" customWidth="1"/>
    <col min="14866" max="14866" width="11.1796875" style="715" customWidth="1"/>
    <col min="14867" max="14867" width="0" style="715" hidden="1" customWidth="1"/>
    <col min="14868" max="14868" width="8.1796875" style="715" customWidth="1"/>
    <col min="14869" max="14869" width="0" style="715" hidden="1" customWidth="1"/>
    <col min="14870" max="14870" width="9.453125" style="715" customWidth="1"/>
    <col min="14871" max="15086" width="9.1796875" style="715"/>
    <col min="15087" max="15087" width="6.1796875" style="715" customWidth="1"/>
    <col min="15088" max="15088" width="37.54296875" style="715" customWidth="1"/>
    <col min="15089" max="15089" width="13.26953125" style="715" customWidth="1"/>
    <col min="15090" max="15090" width="19.54296875" style="715" customWidth="1"/>
    <col min="15091" max="15091" width="11.81640625" style="715" customWidth="1"/>
    <col min="15092" max="15092" width="14.54296875" style="715" customWidth="1"/>
    <col min="15093" max="15093" width="12" style="715" customWidth="1"/>
    <col min="15094" max="15094" width="11.7265625" style="715" customWidth="1"/>
    <col min="15095" max="15095" width="12.81640625" style="715" customWidth="1"/>
    <col min="15096" max="15096" width="13.26953125" style="715" customWidth="1"/>
    <col min="15097" max="15097" width="12" style="715" customWidth="1"/>
    <col min="15098" max="15098" width="15.7265625" style="715" customWidth="1"/>
    <col min="15099" max="15099" width="13.1796875" style="715" customWidth="1"/>
    <col min="15100" max="15100" width="14.453125" style="715" customWidth="1"/>
    <col min="15101" max="15101" width="14" style="715" customWidth="1"/>
    <col min="15102" max="15104" width="9.1796875" style="715" customWidth="1"/>
    <col min="15105" max="15105" width="15.26953125" style="715" customWidth="1"/>
    <col min="15106" max="15108" width="9.1796875" style="715"/>
    <col min="15109" max="15109" width="7" style="715" customWidth="1"/>
    <col min="15110" max="15110" width="35.453125" style="715" customWidth="1"/>
    <col min="15111" max="15111" width="11.26953125" style="715" customWidth="1"/>
    <col min="15112" max="15112" width="15.54296875" style="715" customWidth="1"/>
    <col min="15113" max="15113" width="13.7265625" style="715" customWidth="1"/>
    <col min="15114" max="15114" width="15.1796875" style="715" customWidth="1"/>
    <col min="15115" max="15115" width="14.453125" style="715" customWidth="1"/>
    <col min="15116" max="15118" width="0" style="715" hidden="1" customWidth="1"/>
    <col min="15119" max="15119" width="13.54296875" style="715" customWidth="1"/>
    <col min="15120" max="15120" width="12.54296875" style="715" customWidth="1"/>
    <col min="15121" max="15121" width="13.453125" style="715" customWidth="1"/>
    <col min="15122" max="15122" width="11.1796875" style="715" customWidth="1"/>
    <col min="15123" max="15123" width="0" style="715" hidden="1" customWidth="1"/>
    <col min="15124" max="15124" width="8.1796875" style="715" customWidth="1"/>
    <col min="15125" max="15125" width="0" style="715" hidden="1" customWidth="1"/>
    <col min="15126" max="15126" width="9.453125" style="715" customWidth="1"/>
    <col min="15127" max="15342" width="9.1796875" style="715"/>
    <col min="15343" max="15343" width="6.1796875" style="715" customWidth="1"/>
    <col min="15344" max="15344" width="37.54296875" style="715" customWidth="1"/>
    <col min="15345" max="15345" width="13.26953125" style="715" customWidth="1"/>
    <col min="15346" max="15346" width="19.54296875" style="715" customWidth="1"/>
    <col min="15347" max="15347" width="11.81640625" style="715" customWidth="1"/>
    <col min="15348" max="15348" width="14.54296875" style="715" customWidth="1"/>
    <col min="15349" max="15349" width="12" style="715" customWidth="1"/>
    <col min="15350" max="15350" width="11.7265625" style="715" customWidth="1"/>
    <col min="15351" max="15351" width="12.81640625" style="715" customWidth="1"/>
    <col min="15352" max="15352" width="13.26953125" style="715" customWidth="1"/>
    <col min="15353" max="15353" width="12" style="715" customWidth="1"/>
    <col min="15354" max="15354" width="15.7265625" style="715" customWidth="1"/>
    <col min="15355" max="15355" width="13.1796875" style="715" customWidth="1"/>
    <col min="15356" max="15356" width="14.453125" style="715" customWidth="1"/>
    <col min="15357" max="15357" width="14" style="715" customWidth="1"/>
    <col min="15358" max="15360" width="9.1796875" style="715" customWidth="1"/>
    <col min="15361" max="15361" width="15.26953125" style="715" customWidth="1"/>
    <col min="15362" max="15364" width="9.1796875" style="715"/>
    <col min="15365" max="15365" width="7" style="715" customWidth="1"/>
    <col min="15366" max="15366" width="35.453125" style="715" customWidth="1"/>
    <col min="15367" max="15367" width="11.26953125" style="715" customWidth="1"/>
    <col min="15368" max="15368" width="15.54296875" style="715" customWidth="1"/>
    <col min="15369" max="15369" width="13.7265625" style="715" customWidth="1"/>
    <col min="15370" max="15370" width="15.1796875" style="715" customWidth="1"/>
    <col min="15371" max="15371" width="14.453125" style="715" customWidth="1"/>
    <col min="15372" max="15374" width="0" style="715" hidden="1" customWidth="1"/>
    <col min="15375" max="15375" width="13.54296875" style="715" customWidth="1"/>
    <col min="15376" max="15376" width="12.54296875" style="715" customWidth="1"/>
    <col min="15377" max="15377" width="13.453125" style="715" customWidth="1"/>
    <col min="15378" max="15378" width="11.1796875" style="715" customWidth="1"/>
    <col min="15379" max="15379" width="0" style="715" hidden="1" customWidth="1"/>
    <col min="15380" max="15380" width="8.1796875" style="715" customWidth="1"/>
    <col min="15381" max="15381" width="0" style="715" hidden="1" customWidth="1"/>
    <col min="15382" max="15382" width="9.453125" style="715" customWidth="1"/>
    <col min="15383" max="15598" width="9.1796875" style="715"/>
    <col min="15599" max="15599" width="6.1796875" style="715" customWidth="1"/>
    <col min="15600" max="15600" width="37.54296875" style="715" customWidth="1"/>
    <col min="15601" max="15601" width="13.26953125" style="715" customWidth="1"/>
    <col min="15602" max="15602" width="19.54296875" style="715" customWidth="1"/>
    <col min="15603" max="15603" width="11.81640625" style="715" customWidth="1"/>
    <col min="15604" max="15604" width="14.54296875" style="715" customWidth="1"/>
    <col min="15605" max="15605" width="12" style="715" customWidth="1"/>
    <col min="15606" max="15606" width="11.7265625" style="715" customWidth="1"/>
    <col min="15607" max="15607" width="12.81640625" style="715" customWidth="1"/>
    <col min="15608" max="15608" width="13.26953125" style="715" customWidth="1"/>
    <col min="15609" max="15609" width="12" style="715" customWidth="1"/>
    <col min="15610" max="15610" width="15.7265625" style="715" customWidth="1"/>
    <col min="15611" max="15611" width="13.1796875" style="715" customWidth="1"/>
    <col min="15612" max="15612" width="14.453125" style="715" customWidth="1"/>
    <col min="15613" max="15613" width="14" style="715" customWidth="1"/>
    <col min="15614" max="15616" width="9.1796875" style="715" customWidth="1"/>
    <col min="15617" max="15617" width="15.26953125" style="715" customWidth="1"/>
    <col min="15618" max="15620" width="9.1796875" style="715"/>
    <col min="15621" max="15621" width="7" style="715" customWidth="1"/>
    <col min="15622" max="15622" width="35.453125" style="715" customWidth="1"/>
    <col min="15623" max="15623" width="11.26953125" style="715" customWidth="1"/>
    <col min="15624" max="15624" width="15.54296875" style="715" customWidth="1"/>
    <col min="15625" max="15625" width="13.7265625" style="715" customWidth="1"/>
    <col min="15626" max="15626" width="15.1796875" style="715" customWidth="1"/>
    <col min="15627" max="15627" width="14.453125" style="715" customWidth="1"/>
    <col min="15628" max="15630" width="0" style="715" hidden="1" customWidth="1"/>
    <col min="15631" max="15631" width="13.54296875" style="715" customWidth="1"/>
    <col min="15632" max="15632" width="12.54296875" style="715" customWidth="1"/>
    <col min="15633" max="15633" width="13.453125" style="715" customWidth="1"/>
    <col min="15634" max="15634" width="11.1796875" style="715" customWidth="1"/>
    <col min="15635" max="15635" width="0" style="715" hidden="1" customWidth="1"/>
    <col min="15636" max="15636" width="8.1796875" style="715" customWidth="1"/>
    <col min="15637" max="15637" width="0" style="715" hidden="1" customWidth="1"/>
    <col min="15638" max="15638" width="9.453125" style="715" customWidth="1"/>
    <col min="15639" max="15854" width="9.1796875" style="715"/>
    <col min="15855" max="15855" width="6.1796875" style="715" customWidth="1"/>
    <col min="15856" max="15856" width="37.54296875" style="715" customWidth="1"/>
    <col min="15857" max="15857" width="13.26953125" style="715" customWidth="1"/>
    <col min="15858" max="15858" width="19.54296875" style="715" customWidth="1"/>
    <col min="15859" max="15859" width="11.81640625" style="715" customWidth="1"/>
    <col min="15860" max="15860" width="14.54296875" style="715" customWidth="1"/>
    <col min="15861" max="15861" width="12" style="715" customWidth="1"/>
    <col min="15862" max="15862" width="11.7265625" style="715" customWidth="1"/>
    <col min="15863" max="15863" width="12.81640625" style="715" customWidth="1"/>
    <col min="15864" max="15864" width="13.26953125" style="715" customWidth="1"/>
    <col min="15865" max="15865" width="12" style="715" customWidth="1"/>
    <col min="15866" max="15866" width="15.7265625" style="715" customWidth="1"/>
    <col min="15867" max="15867" width="13.1796875" style="715" customWidth="1"/>
    <col min="15868" max="15868" width="14.453125" style="715" customWidth="1"/>
    <col min="15869" max="15869" width="14" style="715" customWidth="1"/>
    <col min="15870" max="15872" width="9.1796875" style="715" customWidth="1"/>
    <col min="15873" max="15873" width="15.26953125" style="715" customWidth="1"/>
    <col min="15874" max="15876" width="9.1796875" style="715"/>
    <col min="15877" max="15877" width="7" style="715" customWidth="1"/>
    <col min="15878" max="15878" width="35.453125" style="715" customWidth="1"/>
    <col min="15879" max="15879" width="11.26953125" style="715" customWidth="1"/>
    <col min="15880" max="15880" width="15.54296875" style="715" customWidth="1"/>
    <col min="15881" max="15881" width="13.7265625" style="715" customWidth="1"/>
    <col min="15882" max="15882" width="15.1796875" style="715" customWidth="1"/>
    <col min="15883" max="15883" width="14.453125" style="715" customWidth="1"/>
    <col min="15884" max="15886" width="0" style="715" hidden="1" customWidth="1"/>
    <col min="15887" max="15887" width="13.54296875" style="715" customWidth="1"/>
    <col min="15888" max="15888" width="12.54296875" style="715" customWidth="1"/>
    <col min="15889" max="15889" width="13.453125" style="715" customWidth="1"/>
    <col min="15890" max="15890" width="11.1796875" style="715" customWidth="1"/>
    <col min="15891" max="15891" width="0" style="715" hidden="1" customWidth="1"/>
    <col min="15892" max="15892" width="8.1796875" style="715" customWidth="1"/>
    <col min="15893" max="15893" width="0" style="715" hidden="1" customWidth="1"/>
    <col min="15894" max="15894" width="9.453125" style="715" customWidth="1"/>
    <col min="15895" max="16110" width="9.1796875" style="715"/>
    <col min="16111" max="16111" width="6.1796875" style="715" customWidth="1"/>
    <col min="16112" max="16112" width="37.54296875" style="715" customWidth="1"/>
    <col min="16113" max="16113" width="13.26953125" style="715" customWidth="1"/>
    <col min="16114" max="16114" width="19.54296875" style="715" customWidth="1"/>
    <col min="16115" max="16115" width="11.81640625" style="715" customWidth="1"/>
    <col min="16116" max="16116" width="14.54296875" style="715" customWidth="1"/>
    <col min="16117" max="16117" width="12" style="715" customWidth="1"/>
    <col min="16118" max="16118" width="11.7265625" style="715" customWidth="1"/>
    <col min="16119" max="16119" width="12.81640625" style="715" customWidth="1"/>
    <col min="16120" max="16120" width="13.26953125" style="715" customWidth="1"/>
    <col min="16121" max="16121" width="12" style="715" customWidth="1"/>
    <col min="16122" max="16122" width="15.7265625" style="715" customWidth="1"/>
    <col min="16123" max="16123" width="13.1796875" style="715" customWidth="1"/>
    <col min="16124" max="16124" width="14.453125" style="715" customWidth="1"/>
    <col min="16125" max="16125" width="14" style="715" customWidth="1"/>
    <col min="16126" max="16128" width="9.1796875" style="715" customWidth="1"/>
    <col min="16129" max="16129" width="15.26953125" style="715" customWidth="1"/>
    <col min="16130" max="16132" width="9.1796875" style="715"/>
    <col min="16133" max="16133" width="7" style="715" customWidth="1"/>
    <col min="16134" max="16134" width="35.453125" style="715" customWidth="1"/>
    <col min="16135" max="16135" width="11.26953125" style="715" customWidth="1"/>
    <col min="16136" max="16136" width="15.54296875" style="715" customWidth="1"/>
    <col min="16137" max="16137" width="13.7265625" style="715" customWidth="1"/>
    <col min="16138" max="16138" width="15.1796875" style="715" customWidth="1"/>
    <col min="16139" max="16139" width="14.453125" style="715" customWidth="1"/>
    <col min="16140" max="16142" width="0" style="715" hidden="1" customWidth="1"/>
    <col min="16143" max="16143" width="13.54296875" style="715" customWidth="1"/>
    <col min="16144" max="16144" width="12.54296875" style="715" customWidth="1"/>
    <col min="16145" max="16145" width="13.453125" style="715" customWidth="1"/>
    <col min="16146" max="16146" width="11.1796875" style="715" customWidth="1"/>
    <col min="16147" max="16147" width="0" style="715" hidden="1" customWidth="1"/>
    <col min="16148" max="16148" width="8.1796875" style="715" customWidth="1"/>
    <col min="16149" max="16149" width="0" style="715" hidden="1" customWidth="1"/>
    <col min="16150" max="16150" width="9.453125" style="715" customWidth="1"/>
    <col min="16151" max="16366" width="9.1796875" style="715"/>
    <col min="16367" max="16367" width="6.1796875" style="715" customWidth="1"/>
    <col min="16368" max="16368" width="37.54296875" style="715" customWidth="1"/>
    <col min="16369" max="16369" width="13.26953125" style="715" customWidth="1"/>
    <col min="16370" max="16370" width="19.54296875" style="715" customWidth="1"/>
    <col min="16371" max="16371" width="11.81640625" style="715" customWidth="1"/>
    <col min="16372" max="16372" width="14.54296875" style="715" customWidth="1"/>
    <col min="16373" max="16373" width="12" style="715" customWidth="1"/>
    <col min="16374" max="16374" width="11.7265625" style="715" customWidth="1"/>
    <col min="16375" max="16375" width="12.81640625" style="715" customWidth="1"/>
    <col min="16376" max="16376" width="13.26953125" style="715" customWidth="1"/>
    <col min="16377" max="16377" width="12" style="715" customWidth="1"/>
    <col min="16378" max="16378" width="15.7265625" style="715" customWidth="1"/>
    <col min="16379" max="16379" width="13.1796875" style="715" customWidth="1"/>
    <col min="16380" max="16380" width="14.453125" style="715" customWidth="1"/>
    <col min="16381" max="16381" width="14" style="715" customWidth="1"/>
    <col min="16382" max="16384" width="9.1796875" style="715" customWidth="1"/>
  </cols>
  <sheetData>
    <row r="1" spans="1:26" ht="22.5" customHeight="1">
      <c r="A1" s="1290" t="s">
        <v>1085</v>
      </c>
      <c r="B1" s="1290"/>
      <c r="C1" s="1290"/>
      <c r="D1" s="1290"/>
      <c r="E1" s="1290"/>
      <c r="F1" s="1290"/>
      <c r="G1" s="1290"/>
      <c r="H1" s="1290"/>
      <c r="I1" s="1290"/>
      <c r="J1" s="1290"/>
      <c r="K1" s="1290"/>
      <c r="L1" s="1290"/>
      <c r="M1" s="1290"/>
      <c r="N1" s="1290"/>
      <c r="O1" s="1290"/>
      <c r="P1" s="1290"/>
      <c r="Q1" s="1290"/>
      <c r="R1" s="1290"/>
      <c r="S1" s="1290"/>
      <c r="T1" s="1290"/>
      <c r="U1" s="1290"/>
      <c r="V1" s="1290"/>
    </row>
    <row r="2" spans="1:26" ht="25.5" customHeight="1">
      <c r="A2" s="1290" t="s">
        <v>1636</v>
      </c>
      <c r="B2" s="1290"/>
      <c r="C2" s="1290"/>
      <c r="D2" s="1290"/>
      <c r="E2" s="1290"/>
      <c r="F2" s="1290"/>
      <c r="G2" s="1290"/>
      <c r="H2" s="1290"/>
      <c r="I2" s="1290"/>
      <c r="J2" s="1290"/>
      <c r="K2" s="1290"/>
      <c r="L2" s="1290"/>
      <c r="M2" s="1290"/>
      <c r="N2" s="1290"/>
      <c r="O2" s="1290"/>
      <c r="P2" s="1290"/>
      <c r="Q2" s="1290"/>
      <c r="R2" s="1290"/>
      <c r="S2" s="1290"/>
      <c r="T2" s="1290"/>
      <c r="U2" s="1290"/>
      <c r="V2" s="1290"/>
    </row>
    <row r="3" spans="1:26" s="595" customFormat="1" ht="17.25" customHeight="1">
      <c r="A3" s="1309" t="str">
        <f>'pl01'!A3:P3</f>
        <v>(Kèm theo Báo cáo số             /BC-TCKH, ngày           tháng 04 năm 2022 của  Phòng Tài chính - Kế hoạch)</v>
      </c>
      <c r="B3" s="1530"/>
      <c r="C3" s="1530"/>
      <c r="D3" s="1530"/>
      <c r="E3" s="1530"/>
      <c r="F3" s="1530"/>
      <c r="G3" s="1530"/>
      <c r="H3" s="1530"/>
      <c r="I3" s="1530"/>
      <c r="J3" s="1530"/>
      <c r="K3" s="1530"/>
      <c r="L3" s="1530"/>
      <c r="M3" s="1530"/>
      <c r="N3" s="1530"/>
      <c r="O3" s="1530"/>
      <c r="P3" s="1530"/>
      <c r="Q3" s="1530"/>
      <c r="R3" s="1530"/>
      <c r="S3" s="1530"/>
      <c r="T3" s="1530"/>
      <c r="U3" s="1530"/>
      <c r="V3" s="1530"/>
      <c r="W3" s="1239"/>
      <c r="X3" s="1239"/>
      <c r="Y3" s="1239"/>
      <c r="Z3" s="1239"/>
    </row>
    <row r="4" spans="1:26">
      <c r="E4" s="716"/>
      <c r="F4" s="717"/>
      <c r="G4" s="717"/>
      <c r="H4" s="717"/>
      <c r="I4" s="717"/>
      <c r="M4" s="1531" t="s">
        <v>1523</v>
      </c>
      <c r="N4" s="1531"/>
      <c r="O4" s="831"/>
      <c r="Q4" s="1531" t="s">
        <v>1011</v>
      </c>
      <c r="R4" s="1531"/>
      <c r="S4" s="831"/>
      <c r="T4" s="831"/>
      <c r="U4" s="831"/>
    </row>
    <row r="5" spans="1:26" ht="48" customHeight="1">
      <c r="A5" s="1289" t="s">
        <v>4</v>
      </c>
      <c r="B5" s="1289" t="s">
        <v>1012</v>
      </c>
      <c r="C5" s="1289" t="s">
        <v>31</v>
      </c>
      <c r="D5" s="1289" t="s">
        <v>339</v>
      </c>
      <c r="E5" s="1289" t="s">
        <v>32</v>
      </c>
      <c r="F5" s="1289" t="s">
        <v>34</v>
      </c>
      <c r="G5" s="1289"/>
      <c r="H5" s="1289" t="s">
        <v>1013</v>
      </c>
      <c r="I5" s="1289" t="s">
        <v>1638</v>
      </c>
      <c r="J5" s="1532" t="s">
        <v>1633</v>
      </c>
      <c r="K5" s="1532" t="s">
        <v>1417</v>
      </c>
      <c r="L5" s="1289" t="s">
        <v>1775</v>
      </c>
      <c r="M5" s="1289"/>
      <c r="N5" s="1289"/>
      <c r="O5" s="1533" t="s">
        <v>1086</v>
      </c>
      <c r="P5" s="1296" t="s">
        <v>1418</v>
      </c>
      <c r="Q5" s="1534"/>
      <c r="R5" s="1535"/>
      <c r="S5" s="1533" t="s">
        <v>933</v>
      </c>
      <c r="T5" s="1533" t="s">
        <v>1396</v>
      </c>
      <c r="U5" s="1210"/>
      <c r="V5" s="1533" t="s">
        <v>8</v>
      </c>
    </row>
    <row r="6" spans="1:26" ht="45">
      <c r="A6" s="1289"/>
      <c r="B6" s="1289"/>
      <c r="C6" s="1289"/>
      <c r="D6" s="1289"/>
      <c r="E6" s="1289"/>
      <c r="F6" s="1209" t="s">
        <v>1410</v>
      </c>
      <c r="G6" s="1209" t="s">
        <v>1016</v>
      </c>
      <c r="H6" s="1289"/>
      <c r="I6" s="1289"/>
      <c r="J6" s="1532"/>
      <c r="K6" s="1532"/>
      <c r="L6" s="1209" t="s">
        <v>10</v>
      </c>
      <c r="M6" s="1209" t="s">
        <v>483</v>
      </c>
      <c r="N6" s="1209" t="s">
        <v>484</v>
      </c>
      <c r="O6" s="1533"/>
      <c r="P6" s="1536"/>
      <c r="Q6" s="1537"/>
      <c r="R6" s="1538"/>
      <c r="S6" s="1533"/>
      <c r="T6" s="1533"/>
      <c r="U6" s="1210"/>
      <c r="V6" s="1533"/>
    </row>
    <row r="7" spans="1:26" s="839" customFormat="1" ht="30">
      <c r="A7" s="1209"/>
      <c r="B7" s="833" t="s">
        <v>1017</v>
      </c>
      <c r="C7" s="832"/>
      <c r="D7" s="834"/>
      <c r="E7" s="835"/>
      <c r="F7" s="836"/>
      <c r="G7" s="837">
        <f>G8+G15</f>
        <v>24702.817999999999</v>
      </c>
      <c r="H7" s="837">
        <f t="shared" ref="H7:N7" si="0">H8+H15</f>
        <v>0</v>
      </c>
      <c r="I7" s="837">
        <f t="shared" si="0"/>
        <v>11798.280999999999</v>
      </c>
      <c r="J7" s="837">
        <f t="shared" si="0"/>
        <v>9252.5169999999998</v>
      </c>
      <c r="K7" s="837">
        <f t="shared" si="0"/>
        <v>1503186.8169999998</v>
      </c>
      <c r="L7" s="837">
        <f t="shared" si="0"/>
        <v>7237.7170000000006</v>
      </c>
      <c r="M7" s="837">
        <f t="shared" si="0"/>
        <v>7237.7170000000006</v>
      </c>
      <c r="N7" s="837">
        <f t="shared" si="0"/>
        <v>0</v>
      </c>
      <c r="O7" s="723">
        <f>L7/J7</f>
        <v>0.78224303721895361</v>
      </c>
      <c r="P7" s="723">
        <f t="shared" ref="P7:Q8" si="1">M7/K7</f>
        <v>4.8149151643338299E-3</v>
      </c>
      <c r="Q7" s="723">
        <f t="shared" si="1"/>
        <v>0</v>
      </c>
      <c r="R7" s="723">
        <f>L7/K7</f>
        <v>4.8149151643338299E-3</v>
      </c>
      <c r="S7" s="723">
        <f>P7/J7</f>
        <v>5.2038976684223658E-7</v>
      </c>
      <c r="T7" s="723"/>
      <c r="U7" s="723"/>
      <c r="V7" s="838"/>
    </row>
    <row r="8" spans="1:26" s="748" customFormat="1" ht="15">
      <c r="A8" s="718" t="s">
        <v>39</v>
      </c>
      <c r="B8" s="719" t="s">
        <v>1018</v>
      </c>
      <c r="C8" s="720"/>
      <c r="D8" s="720"/>
      <c r="E8" s="720"/>
      <c r="F8" s="721"/>
      <c r="G8" s="722">
        <f>G9+G13</f>
        <v>14467.689999999999</v>
      </c>
      <c r="H8" s="722">
        <f t="shared" ref="H8:N8" si="2">H9+H13</f>
        <v>0</v>
      </c>
      <c r="I8" s="722">
        <f t="shared" si="2"/>
        <v>7000</v>
      </c>
      <c r="J8" s="722">
        <f t="shared" si="2"/>
        <v>5200</v>
      </c>
      <c r="K8" s="722">
        <f t="shared" si="2"/>
        <v>1503066.9069999999</v>
      </c>
      <c r="L8" s="722">
        <f t="shared" si="2"/>
        <v>4551.8670000000002</v>
      </c>
      <c r="M8" s="722">
        <f t="shared" si="2"/>
        <v>4551.8670000000002</v>
      </c>
      <c r="N8" s="722">
        <f t="shared" si="2"/>
        <v>0</v>
      </c>
      <c r="O8" s="723">
        <f t="shared" ref="O8:O9" si="3">L8/J8</f>
        <v>0.87535903846153851</v>
      </c>
      <c r="P8" s="723">
        <f t="shared" si="1"/>
        <v>3.0283861475502503E-3</v>
      </c>
      <c r="Q8" s="723">
        <f t="shared" si="1"/>
        <v>0</v>
      </c>
      <c r="R8" s="723">
        <f>L8/K8</f>
        <v>3.0283861475502503E-3</v>
      </c>
      <c r="S8" s="723">
        <f t="shared" ref="S8:S9" si="4">P8/J8</f>
        <v>5.8238195145197126E-7</v>
      </c>
      <c r="T8" s="723"/>
      <c r="U8" s="723"/>
      <c r="V8" s="720"/>
    </row>
    <row r="9" spans="1:26" s="748" customFormat="1" ht="15">
      <c r="A9" s="718">
        <v>1</v>
      </c>
      <c r="B9" s="719" t="s">
        <v>1019</v>
      </c>
      <c r="C9" s="720"/>
      <c r="D9" s="720"/>
      <c r="E9" s="720"/>
      <c r="F9" s="721"/>
      <c r="G9" s="722">
        <f>SUM(G10:G12)</f>
        <v>14267.689999999999</v>
      </c>
      <c r="H9" s="722">
        <f t="shared" ref="H9:N9" si="5">SUM(H10:H12)</f>
        <v>0</v>
      </c>
      <c r="I9" s="722">
        <f t="shared" si="5"/>
        <v>7000</v>
      </c>
      <c r="J9" s="722">
        <f t="shared" si="5"/>
        <v>5000</v>
      </c>
      <c r="K9" s="722">
        <f t="shared" si="5"/>
        <v>1502866.9069999999</v>
      </c>
      <c r="L9" s="722">
        <f t="shared" si="5"/>
        <v>4551.8670000000002</v>
      </c>
      <c r="M9" s="722">
        <f t="shared" si="5"/>
        <v>4551.8670000000002</v>
      </c>
      <c r="N9" s="722">
        <f t="shared" si="5"/>
        <v>0</v>
      </c>
      <c r="O9" s="723">
        <f t="shared" si="3"/>
        <v>0.9103734</v>
      </c>
      <c r="P9" s="722">
        <f>SUM(P10:P10)</f>
        <v>2367.752152766881</v>
      </c>
      <c r="Q9" s="722">
        <f>SUM(Q10:Q10)</f>
        <v>2366.9070000000002</v>
      </c>
      <c r="R9" s="1024">
        <f>L9/K9</f>
        <v>3.0287891620997686E-3</v>
      </c>
      <c r="S9" s="723">
        <f t="shared" si="4"/>
        <v>0.4735504305533762</v>
      </c>
      <c r="T9" s="723"/>
      <c r="U9" s="723"/>
      <c r="V9" s="720"/>
    </row>
    <row r="10" spans="1:26" ht="67.5" customHeight="1">
      <c r="A10" s="725" t="s">
        <v>420</v>
      </c>
      <c r="B10" s="840" t="s">
        <v>960</v>
      </c>
      <c r="C10" s="727" t="s">
        <v>961</v>
      </c>
      <c r="D10" s="727" t="s">
        <v>955</v>
      </c>
      <c r="E10" s="727"/>
      <c r="F10" s="728" t="s">
        <v>1637</v>
      </c>
      <c r="G10" s="1029">
        <v>6967.69</v>
      </c>
      <c r="H10" s="1029"/>
      <c r="I10" s="1029">
        <v>3000</v>
      </c>
      <c r="J10" s="1029">
        <v>2366.9070000000002</v>
      </c>
      <c r="K10" s="1029">
        <f>J10</f>
        <v>2366.9070000000002</v>
      </c>
      <c r="L10" s="1029">
        <f>M10+N10</f>
        <v>2000.3979999999999</v>
      </c>
      <c r="M10" s="1029">
        <v>2000.3979999999999</v>
      </c>
      <c r="N10" s="1029"/>
      <c r="O10" s="730">
        <f>L10/J10</f>
        <v>0.84515276688099694</v>
      </c>
      <c r="P10" s="1029">
        <f>SUM(Q10:R10)</f>
        <v>2367.752152766881</v>
      </c>
      <c r="Q10" s="1029">
        <f>J10</f>
        <v>2366.9070000000002</v>
      </c>
      <c r="R10" s="1022">
        <f>L10/K10</f>
        <v>0.84515276688099694</v>
      </c>
      <c r="S10" s="730">
        <f>P10/J10</f>
        <v>1.0003570705426452</v>
      </c>
      <c r="T10" s="970" t="s">
        <v>1406</v>
      </c>
      <c r="U10" s="970"/>
      <c r="V10" s="720"/>
      <c r="W10" s="746">
        <f>J10-L10</f>
        <v>366.50900000000024</v>
      </c>
      <c r="Y10" s="746" t="e">
        <f>W10+#REF!</f>
        <v>#REF!</v>
      </c>
    </row>
    <row r="11" spans="1:26" ht="59.25" customHeight="1">
      <c r="A11" s="725" t="s">
        <v>421</v>
      </c>
      <c r="B11" s="882" t="s">
        <v>1150</v>
      </c>
      <c r="C11" s="727" t="s">
        <v>530</v>
      </c>
      <c r="D11" s="727" t="s">
        <v>561</v>
      </c>
      <c r="E11" s="883" t="s">
        <v>1170</v>
      </c>
      <c r="F11" s="883" t="s">
        <v>1172</v>
      </c>
      <c r="G11" s="988">
        <v>3300</v>
      </c>
      <c r="H11" s="1029"/>
      <c r="I11" s="1029">
        <v>2500</v>
      </c>
      <c r="J11" s="1029">
        <v>500</v>
      </c>
      <c r="K11" s="1029">
        <f t="shared" ref="K11:K14" si="6">J11</f>
        <v>500</v>
      </c>
      <c r="L11" s="1029">
        <f t="shared" ref="L11:L14" si="7">M11+N11</f>
        <v>440</v>
      </c>
      <c r="M11" s="1029">
        <v>440</v>
      </c>
      <c r="N11" s="1029"/>
      <c r="O11" s="730">
        <f t="shared" ref="O11:O14" si="8">L11/J11</f>
        <v>0.88</v>
      </c>
      <c r="P11" s="1029"/>
      <c r="Q11" s="1029"/>
      <c r="R11" s="1022">
        <f t="shared" ref="R11:R17" si="9">L11/K11</f>
        <v>0.88</v>
      </c>
      <c r="S11" s="730"/>
      <c r="T11" s="970" t="s">
        <v>1406</v>
      </c>
      <c r="U11" s="970"/>
      <c r="V11" s="720"/>
    </row>
    <row r="12" spans="1:26" ht="46.5">
      <c r="A12" s="725" t="s">
        <v>422</v>
      </c>
      <c r="B12" s="840" t="s">
        <v>962</v>
      </c>
      <c r="C12" s="727" t="s">
        <v>512</v>
      </c>
      <c r="D12" s="727" t="s">
        <v>955</v>
      </c>
      <c r="E12" s="727"/>
      <c r="F12" s="728" t="s">
        <v>1639</v>
      </c>
      <c r="G12" s="1029">
        <v>4000</v>
      </c>
      <c r="H12" s="1029"/>
      <c r="I12" s="1029">
        <v>1500</v>
      </c>
      <c r="J12" s="1029">
        <v>2133.0929999999998</v>
      </c>
      <c r="K12" s="1029">
        <v>1500000</v>
      </c>
      <c r="L12" s="1029">
        <f t="shared" ref="L12" si="10">SUM(M12:N12)</f>
        <v>2111.4690000000001</v>
      </c>
      <c r="M12" s="1029">
        <v>2111.4690000000001</v>
      </c>
      <c r="N12" s="1029"/>
      <c r="O12" s="730">
        <f t="shared" si="8"/>
        <v>0.98986260795942804</v>
      </c>
      <c r="P12" s="1029">
        <f t="shared" ref="P12" si="11">SUM(Q12:R12)</f>
        <v>1500000</v>
      </c>
      <c r="Q12" s="1029">
        <f t="shared" ref="Q12" si="12">K12</f>
        <v>1500000</v>
      </c>
      <c r="R12" s="1029"/>
      <c r="S12" s="730">
        <f t="shared" ref="S12" si="13">P12/K12</f>
        <v>1</v>
      </c>
      <c r="T12" s="720"/>
      <c r="V12" s="720"/>
    </row>
    <row r="13" spans="1:26" s="748" customFormat="1" ht="21.75" customHeight="1">
      <c r="A13" s="731">
        <v>2</v>
      </c>
      <c r="B13" s="1211" t="s">
        <v>491</v>
      </c>
      <c r="C13" s="1209"/>
      <c r="D13" s="1209"/>
      <c r="E13" s="976"/>
      <c r="F13" s="976"/>
      <c r="G13" s="1212">
        <f>G14</f>
        <v>200</v>
      </c>
      <c r="H13" s="1212">
        <f t="shared" ref="H13:N13" si="14">H14</f>
        <v>0</v>
      </c>
      <c r="I13" s="1212">
        <f t="shared" si="14"/>
        <v>0</v>
      </c>
      <c r="J13" s="1212">
        <f t="shared" si="14"/>
        <v>200</v>
      </c>
      <c r="K13" s="1212">
        <f t="shared" si="14"/>
        <v>200</v>
      </c>
      <c r="L13" s="1212">
        <f t="shared" si="14"/>
        <v>0</v>
      </c>
      <c r="M13" s="1212">
        <f t="shared" si="14"/>
        <v>0</v>
      </c>
      <c r="N13" s="1212">
        <f t="shared" si="14"/>
        <v>0</v>
      </c>
      <c r="O13" s="723"/>
      <c r="P13" s="881"/>
      <c r="Q13" s="881"/>
      <c r="R13" s="1023"/>
      <c r="S13" s="723"/>
      <c r="T13" s="981"/>
      <c r="U13" s="981"/>
      <c r="V13" s="720"/>
    </row>
    <row r="14" spans="1:26" ht="67.5" customHeight="1">
      <c r="A14" s="733" t="s">
        <v>205</v>
      </c>
      <c r="B14" s="781" t="s">
        <v>1640</v>
      </c>
      <c r="C14" s="727" t="s">
        <v>500</v>
      </c>
      <c r="D14" s="727" t="s">
        <v>365</v>
      </c>
      <c r="E14" s="727"/>
      <c r="F14" s="728"/>
      <c r="G14" s="1029">
        <v>200</v>
      </c>
      <c r="H14" s="1029"/>
      <c r="I14" s="1029"/>
      <c r="J14" s="734">
        <v>200</v>
      </c>
      <c r="K14" s="1029">
        <f t="shared" si="6"/>
        <v>200</v>
      </c>
      <c r="L14" s="1029">
        <f t="shared" si="7"/>
        <v>0</v>
      </c>
      <c r="M14" s="734"/>
      <c r="N14" s="734"/>
      <c r="O14" s="1053">
        <f t="shared" si="8"/>
        <v>0</v>
      </c>
      <c r="P14" s="1029"/>
      <c r="Q14" s="1029"/>
      <c r="R14" s="1022">
        <f t="shared" si="9"/>
        <v>0</v>
      </c>
      <c r="S14" s="730"/>
      <c r="T14" s="730"/>
      <c r="U14" s="730"/>
      <c r="V14" s="749"/>
    </row>
    <row r="15" spans="1:26" s="748" customFormat="1" ht="15">
      <c r="A15" s="718" t="s">
        <v>55</v>
      </c>
      <c r="B15" s="719" t="s">
        <v>1139</v>
      </c>
      <c r="C15" s="720"/>
      <c r="D15" s="720"/>
      <c r="E15" s="720"/>
      <c r="F15" s="720"/>
      <c r="G15" s="721">
        <f>G16</f>
        <v>10235.128000000001</v>
      </c>
      <c r="H15" s="721">
        <f t="shared" ref="H15:N15" si="15">H16</f>
        <v>0</v>
      </c>
      <c r="I15" s="721">
        <f t="shared" si="15"/>
        <v>4798.2809999999999</v>
      </c>
      <c r="J15" s="721">
        <f t="shared" si="15"/>
        <v>4052.5170000000003</v>
      </c>
      <c r="K15" s="721">
        <f t="shared" si="15"/>
        <v>119.91</v>
      </c>
      <c r="L15" s="721">
        <f t="shared" si="15"/>
        <v>2685.85</v>
      </c>
      <c r="M15" s="721">
        <f t="shared" si="15"/>
        <v>2685.85</v>
      </c>
      <c r="N15" s="721">
        <f t="shared" si="15"/>
        <v>0</v>
      </c>
      <c r="O15" s="723">
        <f t="shared" ref="O15:O20" si="16">L15/J15</f>
        <v>0.66276094585167677</v>
      </c>
      <c r="P15" s="720"/>
      <c r="Q15" s="720"/>
      <c r="R15" s="1023">
        <f t="shared" si="9"/>
        <v>22.398882495204738</v>
      </c>
      <c r="S15" s="720"/>
      <c r="T15" s="720"/>
      <c r="U15" s="720"/>
      <c r="V15" s="720"/>
    </row>
    <row r="16" spans="1:26" s="748" customFormat="1" ht="15">
      <c r="A16" s="718">
        <v>1</v>
      </c>
      <c r="B16" s="719" t="s">
        <v>523</v>
      </c>
      <c r="C16" s="720"/>
      <c r="D16" s="720"/>
      <c r="E16" s="720"/>
      <c r="F16" s="720"/>
      <c r="G16" s="721">
        <f>SUM(G17:G20)</f>
        <v>10235.128000000001</v>
      </c>
      <c r="H16" s="721">
        <f t="shared" ref="H16:N16" si="17">SUM(H17:H20)</f>
        <v>0</v>
      </c>
      <c r="I16" s="721">
        <f t="shared" si="17"/>
        <v>4798.2809999999999</v>
      </c>
      <c r="J16" s="721">
        <f t="shared" si="17"/>
        <v>4052.5170000000003</v>
      </c>
      <c r="K16" s="721">
        <f t="shared" si="17"/>
        <v>119.91</v>
      </c>
      <c r="L16" s="721">
        <f t="shared" si="17"/>
        <v>2685.85</v>
      </c>
      <c r="M16" s="721">
        <f t="shared" si="17"/>
        <v>2685.85</v>
      </c>
      <c r="N16" s="721">
        <f t="shared" si="17"/>
        <v>0</v>
      </c>
      <c r="O16" s="723">
        <f t="shared" si="16"/>
        <v>0.66276094585167677</v>
      </c>
      <c r="P16" s="720"/>
      <c r="Q16" s="720"/>
      <c r="R16" s="1023">
        <f t="shared" si="9"/>
        <v>22.398882495204738</v>
      </c>
      <c r="S16" s="720"/>
      <c r="T16" s="720"/>
      <c r="U16" s="720"/>
      <c r="V16" s="720"/>
    </row>
    <row r="17" spans="1:22" ht="46.5">
      <c r="A17" s="733" t="s">
        <v>420</v>
      </c>
      <c r="B17" s="970" t="s">
        <v>1407</v>
      </c>
      <c r="C17" s="727" t="s">
        <v>500</v>
      </c>
      <c r="D17" s="727" t="s">
        <v>365</v>
      </c>
      <c r="E17" s="883" t="s">
        <v>1408</v>
      </c>
      <c r="F17" s="910" t="s">
        <v>1409</v>
      </c>
      <c r="G17" s="973">
        <v>935.12800000000004</v>
      </c>
      <c r="H17" s="752"/>
      <c r="I17" s="973">
        <v>605.28099999999995</v>
      </c>
      <c r="J17" s="972">
        <v>119.91</v>
      </c>
      <c r="K17" s="972">
        <f>J17</f>
        <v>119.91</v>
      </c>
      <c r="L17" s="1029">
        <f>M17</f>
        <v>119.91</v>
      </c>
      <c r="M17" s="972">
        <f>J17</f>
        <v>119.91</v>
      </c>
      <c r="N17" s="752"/>
      <c r="O17" s="730">
        <f t="shared" si="16"/>
        <v>1</v>
      </c>
      <c r="P17" s="752"/>
      <c r="Q17" s="752"/>
      <c r="R17" s="1022">
        <f t="shared" si="9"/>
        <v>1</v>
      </c>
      <c r="S17" s="752"/>
      <c r="T17" s="752"/>
      <c r="U17" s="752"/>
      <c r="V17" s="752"/>
    </row>
    <row r="18" spans="1:22" ht="44.25" customHeight="1">
      <c r="A18" s="733" t="s">
        <v>421</v>
      </c>
      <c r="B18" s="1213" t="s">
        <v>1641</v>
      </c>
      <c r="C18" s="700" t="s">
        <v>560</v>
      </c>
      <c r="D18" s="700" t="s">
        <v>1643</v>
      </c>
      <c r="E18" s="883" t="s">
        <v>1147</v>
      </c>
      <c r="F18" s="700" t="s">
        <v>1644</v>
      </c>
      <c r="G18" s="1214">
        <v>4800</v>
      </c>
      <c r="H18" s="752"/>
      <c r="I18" s="1214">
        <v>2036</v>
      </c>
      <c r="J18" s="1214">
        <v>1713</v>
      </c>
      <c r="K18" s="972"/>
      <c r="L18" s="1029">
        <f>M18</f>
        <v>1588.03</v>
      </c>
      <c r="M18" s="972">
        <v>1588.03</v>
      </c>
      <c r="N18" s="752"/>
      <c r="O18" s="730">
        <f t="shared" si="16"/>
        <v>0.9270461179217746</v>
      </c>
      <c r="P18" s="752"/>
      <c r="Q18" s="752"/>
      <c r="R18" s="1022"/>
      <c r="S18" s="752"/>
      <c r="T18" s="752"/>
      <c r="U18" s="752"/>
      <c r="V18" s="752"/>
    </row>
    <row r="19" spans="1:22" ht="46.5">
      <c r="A19" s="733" t="s">
        <v>422</v>
      </c>
      <c r="B19" s="1213" t="s">
        <v>1641</v>
      </c>
      <c r="C19" s="700" t="s">
        <v>560</v>
      </c>
      <c r="D19" s="700" t="s">
        <v>1643</v>
      </c>
      <c r="E19" s="883" t="s">
        <v>1216</v>
      </c>
      <c r="F19" s="700" t="s">
        <v>1508</v>
      </c>
      <c r="G19" s="1214">
        <v>1000</v>
      </c>
      <c r="H19" s="752"/>
      <c r="I19" s="1214">
        <v>657</v>
      </c>
      <c r="J19" s="1214">
        <v>287.60700000000003</v>
      </c>
      <c r="K19" s="972"/>
      <c r="L19" s="1029">
        <f t="shared" ref="L19:L20" si="18">M19</f>
        <v>184.8</v>
      </c>
      <c r="M19" s="972">
        <v>184.8</v>
      </c>
      <c r="N19" s="752"/>
      <c r="O19" s="730">
        <f t="shared" si="16"/>
        <v>0.64254347077783225</v>
      </c>
      <c r="P19" s="752"/>
      <c r="Q19" s="752"/>
      <c r="R19" s="1022"/>
      <c r="S19" s="752"/>
      <c r="T19" s="752"/>
      <c r="U19" s="752"/>
      <c r="V19" s="752"/>
    </row>
    <row r="20" spans="1:22" ht="46.5">
      <c r="A20" s="733" t="s">
        <v>423</v>
      </c>
      <c r="B20" s="1213" t="s">
        <v>1212</v>
      </c>
      <c r="C20" s="700" t="s">
        <v>530</v>
      </c>
      <c r="D20" s="700" t="s">
        <v>1643</v>
      </c>
      <c r="E20" s="971" t="s">
        <v>1642</v>
      </c>
      <c r="F20" s="700" t="s">
        <v>1509</v>
      </c>
      <c r="G20" s="1214">
        <v>3500</v>
      </c>
      <c r="H20" s="752"/>
      <c r="I20" s="1214">
        <v>1500</v>
      </c>
      <c r="J20" s="1214">
        <v>1932</v>
      </c>
      <c r="K20" s="972"/>
      <c r="L20" s="1029">
        <f t="shared" si="18"/>
        <v>793.11</v>
      </c>
      <c r="M20" s="972">
        <v>793.11</v>
      </c>
      <c r="N20" s="752"/>
      <c r="O20" s="730">
        <f t="shared" si="16"/>
        <v>0.41051242236024843</v>
      </c>
      <c r="P20" s="752"/>
      <c r="Q20" s="752"/>
      <c r="R20" s="1022"/>
      <c r="S20" s="752"/>
      <c r="T20" s="752"/>
      <c r="U20" s="752"/>
      <c r="V20" s="752"/>
    </row>
    <row r="21" spans="1:22">
      <c r="R21" s="1022"/>
    </row>
  </sheetData>
  <mergeCells count="21">
    <mergeCell ref="O5:O6"/>
    <mergeCell ref="P5:R6"/>
    <mergeCell ref="S5:S6"/>
    <mergeCell ref="T5:T6"/>
    <mergeCell ref="V5:V6"/>
    <mergeCell ref="L5:N5"/>
    <mergeCell ref="A1:V1"/>
    <mergeCell ref="A2:V2"/>
    <mergeCell ref="A3:V3"/>
    <mergeCell ref="M4:N4"/>
    <mergeCell ref="Q4:R4"/>
    <mergeCell ref="A5:A6"/>
    <mergeCell ref="B5:B6"/>
    <mergeCell ref="C5:C6"/>
    <mergeCell ref="D5:D6"/>
    <mergeCell ref="E5:E6"/>
    <mergeCell ref="F5:G5"/>
    <mergeCell ref="H5:H6"/>
    <mergeCell ref="I5:I6"/>
    <mergeCell ref="J5:J6"/>
    <mergeCell ref="K5:K6"/>
  </mergeCells>
  <pageMargins left="0.39370078740157483" right="0.19685039370078741" top="0.74803149606299213" bottom="0.74803149606299213" header="0.31496062992125984" footer="0.31496062992125984"/>
  <pageSetup paperSize="9" scale="75" orientation="landscape" verticalDpi="0" r:id="rId1"/>
  <headerFooter>
    <oddHeader>&amp;C&amp;P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39EC5-9515-490D-BB1E-F598FCE275B8}">
  <dimension ref="A1:AF73"/>
  <sheetViews>
    <sheetView zoomScale="89" zoomScaleNormal="89" workbookViewId="0">
      <pane xSplit="2" ySplit="7" topLeftCell="C47" activePane="bottomRight" state="frozen"/>
      <selection pane="topRight" activeCell="C1" sqref="C1"/>
      <selection pane="bottomLeft" activeCell="A8" sqref="A8"/>
      <selection pane="bottomRight" activeCell="C43" sqref="C43"/>
    </sheetView>
  </sheetViews>
  <sheetFormatPr defaultRowHeight="13"/>
  <cols>
    <col min="1" max="1" width="6" style="1072" customWidth="1"/>
    <col min="2" max="2" width="38.1796875" style="1073" customWidth="1"/>
    <col min="3" max="3" width="12.81640625" style="1070" customWidth="1"/>
    <col min="4" max="4" width="22" style="1072" customWidth="1"/>
    <col min="5" max="5" width="11.453125" style="1072" customWidth="1"/>
    <col min="6" max="6" width="5.6328125" style="1072" hidden="1" customWidth="1"/>
    <col min="7" max="7" width="11.7265625" style="1070" customWidth="1"/>
    <col min="8" max="8" width="11.54296875" style="1070" hidden="1" customWidth="1"/>
    <col min="9" max="10" width="9.26953125" style="1070" hidden="1" customWidth="1"/>
    <col min="11" max="11" width="7.453125" style="1070" hidden="1" customWidth="1"/>
    <col min="12" max="13" width="11" style="1070" hidden="1" customWidth="1"/>
    <col min="14" max="14" width="12.26953125" style="1070" hidden="1" customWidth="1"/>
    <col min="15" max="15" width="9.1796875" style="1070" hidden="1" customWidth="1"/>
    <col min="16" max="16" width="8.7265625" style="1070" hidden="1" customWidth="1"/>
    <col min="17" max="17" width="9.54296875" style="1070" hidden="1" customWidth="1"/>
    <col min="18" max="18" width="10.26953125" style="1070" hidden="1" customWidth="1"/>
    <col min="19" max="19" width="9.453125" style="1070" hidden="1" customWidth="1"/>
    <col min="20" max="20" width="11.26953125" style="1070" hidden="1" customWidth="1"/>
    <col min="21" max="21" width="32.54296875" style="1070" customWidth="1"/>
    <col min="22" max="22" width="8.26953125" style="1070" customWidth="1"/>
    <col min="23" max="23" width="14.81640625" style="1070" customWidth="1"/>
    <col min="24" max="255" width="8.7265625" style="1070"/>
    <col min="256" max="256" width="6" style="1070" customWidth="1"/>
    <col min="257" max="257" width="37.1796875" style="1070" customWidth="1"/>
    <col min="258" max="258" width="12.81640625" style="1070" customWidth="1"/>
    <col min="259" max="260" width="15.54296875" style="1070" customWidth="1"/>
    <col min="261" max="261" width="11.453125" style="1070" customWidth="1"/>
    <col min="262" max="262" width="0" style="1070" hidden="1" customWidth="1"/>
    <col min="263" max="263" width="9.7265625" style="1070" customWidth="1"/>
    <col min="264" max="276" width="0" style="1070" hidden="1" customWidth="1"/>
    <col min="277" max="277" width="23.26953125" style="1070" customWidth="1"/>
    <col min="278" max="278" width="11.1796875" style="1070" customWidth="1"/>
    <col min="279" max="279" width="14.81640625" style="1070" customWidth="1"/>
    <col min="280" max="511" width="8.7265625" style="1070"/>
    <col min="512" max="512" width="6" style="1070" customWidth="1"/>
    <col min="513" max="513" width="37.1796875" style="1070" customWidth="1"/>
    <col min="514" max="514" width="12.81640625" style="1070" customWidth="1"/>
    <col min="515" max="516" width="15.54296875" style="1070" customWidth="1"/>
    <col min="517" max="517" width="11.453125" style="1070" customWidth="1"/>
    <col min="518" max="518" width="0" style="1070" hidden="1" customWidth="1"/>
    <col min="519" max="519" width="9.7265625" style="1070" customWidth="1"/>
    <col min="520" max="532" width="0" style="1070" hidden="1" customWidth="1"/>
    <col min="533" max="533" width="23.26953125" style="1070" customWidth="1"/>
    <col min="534" max="534" width="11.1796875" style="1070" customWidth="1"/>
    <col min="535" max="535" width="14.81640625" style="1070" customWidth="1"/>
    <col min="536" max="767" width="8.7265625" style="1070"/>
    <col min="768" max="768" width="6" style="1070" customWidth="1"/>
    <col min="769" max="769" width="37.1796875" style="1070" customWidth="1"/>
    <col min="770" max="770" width="12.81640625" style="1070" customWidth="1"/>
    <col min="771" max="772" width="15.54296875" style="1070" customWidth="1"/>
    <col min="773" max="773" width="11.453125" style="1070" customWidth="1"/>
    <col min="774" max="774" width="0" style="1070" hidden="1" customWidth="1"/>
    <col min="775" max="775" width="9.7265625" style="1070" customWidth="1"/>
    <col min="776" max="788" width="0" style="1070" hidden="1" customWidth="1"/>
    <col min="789" max="789" width="23.26953125" style="1070" customWidth="1"/>
    <col min="790" max="790" width="11.1796875" style="1070" customWidth="1"/>
    <col min="791" max="791" width="14.81640625" style="1070" customWidth="1"/>
    <col min="792" max="1023" width="8.7265625" style="1070"/>
    <col min="1024" max="1024" width="6" style="1070" customWidth="1"/>
    <col min="1025" max="1025" width="37.1796875" style="1070" customWidth="1"/>
    <col min="1026" max="1026" width="12.81640625" style="1070" customWidth="1"/>
    <col min="1027" max="1028" width="15.54296875" style="1070" customWidth="1"/>
    <col min="1029" max="1029" width="11.453125" style="1070" customWidth="1"/>
    <col min="1030" max="1030" width="0" style="1070" hidden="1" customWidth="1"/>
    <col min="1031" max="1031" width="9.7265625" style="1070" customWidth="1"/>
    <col min="1032" max="1044" width="0" style="1070" hidden="1" customWidth="1"/>
    <col min="1045" max="1045" width="23.26953125" style="1070" customWidth="1"/>
    <col min="1046" max="1046" width="11.1796875" style="1070" customWidth="1"/>
    <col min="1047" max="1047" width="14.81640625" style="1070" customWidth="1"/>
    <col min="1048" max="1279" width="8.7265625" style="1070"/>
    <col min="1280" max="1280" width="6" style="1070" customWidth="1"/>
    <col min="1281" max="1281" width="37.1796875" style="1070" customWidth="1"/>
    <col min="1282" max="1282" width="12.81640625" style="1070" customWidth="1"/>
    <col min="1283" max="1284" width="15.54296875" style="1070" customWidth="1"/>
    <col min="1285" max="1285" width="11.453125" style="1070" customWidth="1"/>
    <col min="1286" max="1286" width="0" style="1070" hidden="1" customWidth="1"/>
    <col min="1287" max="1287" width="9.7265625" style="1070" customWidth="1"/>
    <col min="1288" max="1300" width="0" style="1070" hidden="1" customWidth="1"/>
    <col min="1301" max="1301" width="23.26953125" style="1070" customWidth="1"/>
    <col min="1302" max="1302" width="11.1796875" style="1070" customWidth="1"/>
    <col min="1303" max="1303" width="14.81640625" style="1070" customWidth="1"/>
    <col min="1304" max="1535" width="8.7265625" style="1070"/>
    <col min="1536" max="1536" width="6" style="1070" customWidth="1"/>
    <col min="1537" max="1537" width="37.1796875" style="1070" customWidth="1"/>
    <col min="1538" max="1538" width="12.81640625" style="1070" customWidth="1"/>
    <col min="1539" max="1540" width="15.54296875" style="1070" customWidth="1"/>
    <col min="1541" max="1541" width="11.453125" style="1070" customWidth="1"/>
    <col min="1542" max="1542" width="0" style="1070" hidden="1" customWidth="1"/>
    <col min="1543" max="1543" width="9.7265625" style="1070" customWidth="1"/>
    <col min="1544" max="1556" width="0" style="1070" hidden="1" customWidth="1"/>
    <col min="1557" max="1557" width="23.26953125" style="1070" customWidth="1"/>
    <col min="1558" max="1558" width="11.1796875" style="1070" customWidth="1"/>
    <col min="1559" max="1559" width="14.81640625" style="1070" customWidth="1"/>
    <col min="1560" max="1791" width="8.7265625" style="1070"/>
    <col min="1792" max="1792" width="6" style="1070" customWidth="1"/>
    <col min="1793" max="1793" width="37.1796875" style="1070" customWidth="1"/>
    <col min="1794" max="1794" width="12.81640625" style="1070" customWidth="1"/>
    <col min="1795" max="1796" width="15.54296875" style="1070" customWidth="1"/>
    <col min="1797" max="1797" width="11.453125" style="1070" customWidth="1"/>
    <col min="1798" max="1798" width="0" style="1070" hidden="1" customWidth="1"/>
    <col min="1799" max="1799" width="9.7265625" style="1070" customWidth="1"/>
    <col min="1800" max="1812" width="0" style="1070" hidden="1" customWidth="1"/>
    <col min="1813" max="1813" width="23.26953125" style="1070" customWidth="1"/>
    <col min="1814" max="1814" width="11.1796875" style="1070" customWidth="1"/>
    <col min="1815" max="1815" width="14.81640625" style="1070" customWidth="1"/>
    <col min="1816" max="2047" width="8.7265625" style="1070"/>
    <col min="2048" max="2048" width="6" style="1070" customWidth="1"/>
    <col min="2049" max="2049" width="37.1796875" style="1070" customWidth="1"/>
    <col min="2050" max="2050" width="12.81640625" style="1070" customWidth="1"/>
    <col min="2051" max="2052" width="15.54296875" style="1070" customWidth="1"/>
    <col min="2053" max="2053" width="11.453125" style="1070" customWidth="1"/>
    <col min="2054" max="2054" width="0" style="1070" hidden="1" customWidth="1"/>
    <col min="2055" max="2055" width="9.7265625" style="1070" customWidth="1"/>
    <col min="2056" max="2068" width="0" style="1070" hidden="1" customWidth="1"/>
    <col min="2069" max="2069" width="23.26953125" style="1070" customWidth="1"/>
    <col min="2070" max="2070" width="11.1796875" style="1070" customWidth="1"/>
    <col min="2071" max="2071" width="14.81640625" style="1070" customWidth="1"/>
    <col min="2072" max="2303" width="8.7265625" style="1070"/>
    <col min="2304" max="2304" width="6" style="1070" customWidth="1"/>
    <col min="2305" max="2305" width="37.1796875" style="1070" customWidth="1"/>
    <col min="2306" max="2306" width="12.81640625" style="1070" customWidth="1"/>
    <col min="2307" max="2308" width="15.54296875" style="1070" customWidth="1"/>
    <col min="2309" max="2309" width="11.453125" style="1070" customWidth="1"/>
    <col min="2310" max="2310" width="0" style="1070" hidden="1" customWidth="1"/>
    <col min="2311" max="2311" width="9.7265625" style="1070" customWidth="1"/>
    <col min="2312" max="2324" width="0" style="1070" hidden="1" customWidth="1"/>
    <col min="2325" max="2325" width="23.26953125" style="1070" customWidth="1"/>
    <col min="2326" max="2326" width="11.1796875" style="1070" customWidth="1"/>
    <col min="2327" max="2327" width="14.81640625" style="1070" customWidth="1"/>
    <col min="2328" max="2559" width="8.7265625" style="1070"/>
    <col min="2560" max="2560" width="6" style="1070" customWidth="1"/>
    <col min="2561" max="2561" width="37.1796875" style="1070" customWidth="1"/>
    <col min="2562" max="2562" width="12.81640625" style="1070" customWidth="1"/>
    <col min="2563" max="2564" width="15.54296875" style="1070" customWidth="1"/>
    <col min="2565" max="2565" width="11.453125" style="1070" customWidth="1"/>
    <col min="2566" max="2566" width="0" style="1070" hidden="1" customWidth="1"/>
    <col min="2567" max="2567" width="9.7265625" style="1070" customWidth="1"/>
    <col min="2568" max="2580" width="0" style="1070" hidden="1" customWidth="1"/>
    <col min="2581" max="2581" width="23.26953125" style="1070" customWidth="1"/>
    <col min="2582" max="2582" width="11.1796875" style="1070" customWidth="1"/>
    <col min="2583" max="2583" width="14.81640625" style="1070" customWidth="1"/>
    <col min="2584" max="2815" width="8.7265625" style="1070"/>
    <col min="2816" max="2816" width="6" style="1070" customWidth="1"/>
    <col min="2817" max="2817" width="37.1796875" style="1070" customWidth="1"/>
    <col min="2818" max="2818" width="12.81640625" style="1070" customWidth="1"/>
    <col min="2819" max="2820" width="15.54296875" style="1070" customWidth="1"/>
    <col min="2821" max="2821" width="11.453125" style="1070" customWidth="1"/>
    <col min="2822" max="2822" width="0" style="1070" hidden="1" customWidth="1"/>
    <col min="2823" max="2823" width="9.7265625" style="1070" customWidth="1"/>
    <col min="2824" max="2836" width="0" style="1070" hidden="1" customWidth="1"/>
    <col min="2837" max="2837" width="23.26953125" style="1070" customWidth="1"/>
    <col min="2838" max="2838" width="11.1796875" style="1070" customWidth="1"/>
    <col min="2839" max="2839" width="14.81640625" style="1070" customWidth="1"/>
    <col min="2840" max="3071" width="8.7265625" style="1070"/>
    <col min="3072" max="3072" width="6" style="1070" customWidth="1"/>
    <col min="3073" max="3073" width="37.1796875" style="1070" customWidth="1"/>
    <col min="3074" max="3074" width="12.81640625" style="1070" customWidth="1"/>
    <col min="3075" max="3076" width="15.54296875" style="1070" customWidth="1"/>
    <col min="3077" max="3077" width="11.453125" style="1070" customWidth="1"/>
    <col min="3078" max="3078" width="0" style="1070" hidden="1" customWidth="1"/>
    <col min="3079" max="3079" width="9.7265625" style="1070" customWidth="1"/>
    <col min="3080" max="3092" width="0" style="1070" hidden="1" customWidth="1"/>
    <col min="3093" max="3093" width="23.26953125" style="1070" customWidth="1"/>
    <col min="3094" max="3094" width="11.1796875" style="1070" customWidth="1"/>
    <col min="3095" max="3095" width="14.81640625" style="1070" customWidth="1"/>
    <col min="3096" max="3327" width="8.7265625" style="1070"/>
    <col min="3328" max="3328" width="6" style="1070" customWidth="1"/>
    <col min="3329" max="3329" width="37.1796875" style="1070" customWidth="1"/>
    <col min="3330" max="3330" width="12.81640625" style="1070" customWidth="1"/>
    <col min="3331" max="3332" width="15.54296875" style="1070" customWidth="1"/>
    <col min="3333" max="3333" width="11.453125" style="1070" customWidth="1"/>
    <col min="3334" max="3334" width="0" style="1070" hidden="1" customWidth="1"/>
    <col min="3335" max="3335" width="9.7265625" style="1070" customWidth="1"/>
    <col min="3336" max="3348" width="0" style="1070" hidden="1" customWidth="1"/>
    <col min="3349" max="3349" width="23.26953125" style="1070" customWidth="1"/>
    <col min="3350" max="3350" width="11.1796875" style="1070" customWidth="1"/>
    <col min="3351" max="3351" width="14.81640625" style="1070" customWidth="1"/>
    <col min="3352" max="3583" width="8.7265625" style="1070"/>
    <col min="3584" max="3584" width="6" style="1070" customWidth="1"/>
    <col min="3585" max="3585" width="37.1796875" style="1070" customWidth="1"/>
    <col min="3586" max="3586" width="12.81640625" style="1070" customWidth="1"/>
    <col min="3587" max="3588" width="15.54296875" style="1070" customWidth="1"/>
    <col min="3589" max="3589" width="11.453125" style="1070" customWidth="1"/>
    <col min="3590" max="3590" width="0" style="1070" hidden="1" customWidth="1"/>
    <col min="3591" max="3591" width="9.7265625" style="1070" customWidth="1"/>
    <col min="3592" max="3604" width="0" style="1070" hidden="1" customWidth="1"/>
    <col min="3605" max="3605" width="23.26953125" style="1070" customWidth="1"/>
    <col min="3606" max="3606" width="11.1796875" style="1070" customWidth="1"/>
    <col min="3607" max="3607" width="14.81640625" style="1070" customWidth="1"/>
    <col min="3608" max="3839" width="8.7265625" style="1070"/>
    <col min="3840" max="3840" width="6" style="1070" customWidth="1"/>
    <col min="3841" max="3841" width="37.1796875" style="1070" customWidth="1"/>
    <col min="3842" max="3842" width="12.81640625" style="1070" customWidth="1"/>
    <col min="3843" max="3844" width="15.54296875" style="1070" customWidth="1"/>
    <col min="3845" max="3845" width="11.453125" style="1070" customWidth="1"/>
    <col min="3846" max="3846" width="0" style="1070" hidden="1" customWidth="1"/>
    <col min="3847" max="3847" width="9.7265625" style="1070" customWidth="1"/>
    <col min="3848" max="3860" width="0" style="1070" hidden="1" customWidth="1"/>
    <col min="3861" max="3861" width="23.26953125" style="1070" customWidth="1"/>
    <col min="3862" max="3862" width="11.1796875" style="1070" customWidth="1"/>
    <col min="3863" max="3863" width="14.81640625" style="1070" customWidth="1"/>
    <col min="3864" max="4095" width="8.7265625" style="1070"/>
    <col min="4096" max="4096" width="6" style="1070" customWidth="1"/>
    <col min="4097" max="4097" width="37.1796875" style="1070" customWidth="1"/>
    <col min="4098" max="4098" width="12.81640625" style="1070" customWidth="1"/>
    <col min="4099" max="4100" width="15.54296875" style="1070" customWidth="1"/>
    <col min="4101" max="4101" width="11.453125" style="1070" customWidth="1"/>
    <col min="4102" max="4102" width="0" style="1070" hidden="1" customWidth="1"/>
    <col min="4103" max="4103" width="9.7265625" style="1070" customWidth="1"/>
    <col min="4104" max="4116" width="0" style="1070" hidden="1" customWidth="1"/>
    <col min="4117" max="4117" width="23.26953125" style="1070" customWidth="1"/>
    <col min="4118" max="4118" width="11.1796875" style="1070" customWidth="1"/>
    <col min="4119" max="4119" width="14.81640625" style="1070" customWidth="1"/>
    <col min="4120" max="4351" width="8.7265625" style="1070"/>
    <col min="4352" max="4352" width="6" style="1070" customWidth="1"/>
    <col min="4353" max="4353" width="37.1796875" style="1070" customWidth="1"/>
    <col min="4354" max="4354" width="12.81640625" style="1070" customWidth="1"/>
    <col min="4355" max="4356" width="15.54296875" style="1070" customWidth="1"/>
    <col min="4357" max="4357" width="11.453125" style="1070" customWidth="1"/>
    <col min="4358" max="4358" width="0" style="1070" hidden="1" customWidth="1"/>
    <col min="4359" max="4359" width="9.7265625" style="1070" customWidth="1"/>
    <col min="4360" max="4372" width="0" style="1070" hidden="1" customWidth="1"/>
    <col min="4373" max="4373" width="23.26953125" style="1070" customWidth="1"/>
    <col min="4374" max="4374" width="11.1796875" style="1070" customWidth="1"/>
    <col min="4375" max="4375" width="14.81640625" style="1070" customWidth="1"/>
    <col min="4376" max="4607" width="8.7265625" style="1070"/>
    <col min="4608" max="4608" width="6" style="1070" customWidth="1"/>
    <col min="4609" max="4609" width="37.1796875" style="1070" customWidth="1"/>
    <col min="4610" max="4610" width="12.81640625" style="1070" customWidth="1"/>
    <col min="4611" max="4612" width="15.54296875" style="1070" customWidth="1"/>
    <col min="4613" max="4613" width="11.453125" style="1070" customWidth="1"/>
    <col min="4614" max="4614" width="0" style="1070" hidden="1" customWidth="1"/>
    <col min="4615" max="4615" width="9.7265625" style="1070" customWidth="1"/>
    <col min="4616" max="4628" width="0" style="1070" hidden="1" customWidth="1"/>
    <col min="4629" max="4629" width="23.26953125" style="1070" customWidth="1"/>
    <col min="4630" max="4630" width="11.1796875" style="1070" customWidth="1"/>
    <col min="4631" max="4631" width="14.81640625" style="1070" customWidth="1"/>
    <col min="4632" max="4863" width="8.7265625" style="1070"/>
    <col min="4864" max="4864" width="6" style="1070" customWidth="1"/>
    <col min="4865" max="4865" width="37.1796875" style="1070" customWidth="1"/>
    <col min="4866" max="4866" width="12.81640625" style="1070" customWidth="1"/>
    <col min="4867" max="4868" width="15.54296875" style="1070" customWidth="1"/>
    <col min="4869" max="4869" width="11.453125" style="1070" customWidth="1"/>
    <col min="4870" max="4870" width="0" style="1070" hidden="1" customWidth="1"/>
    <col min="4871" max="4871" width="9.7265625" style="1070" customWidth="1"/>
    <col min="4872" max="4884" width="0" style="1070" hidden="1" customWidth="1"/>
    <col min="4885" max="4885" width="23.26953125" style="1070" customWidth="1"/>
    <col min="4886" max="4886" width="11.1796875" style="1070" customWidth="1"/>
    <col min="4887" max="4887" width="14.81640625" style="1070" customWidth="1"/>
    <col min="4888" max="5119" width="8.7265625" style="1070"/>
    <col min="5120" max="5120" width="6" style="1070" customWidth="1"/>
    <col min="5121" max="5121" width="37.1796875" style="1070" customWidth="1"/>
    <col min="5122" max="5122" width="12.81640625" style="1070" customWidth="1"/>
    <col min="5123" max="5124" width="15.54296875" style="1070" customWidth="1"/>
    <col min="5125" max="5125" width="11.453125" style="1070" customWidth="1"/>
    <col min="5126" max="5126" width="0" style="1070" hidden="1" customWidth="1"/>
    <col min="5127" max="5127" width="9.7265625" style="1070" customWidth="1"/>
    <col min="5128" max="5140" width="0" style="1070" hidden="1" customWidth="1"/>
    <col min="5141" max="5141" width="23.26953125" style="1070" customWidth="1"/>
    <col min="5142" max="5142" width="11.1796875" style="1070" customWidth="1"/>
    <col min="5143" max="5143" width="14.81640625" style="1070" customWidth="1"/>
    <col min="5144" max="5375" width="8.7265625" style="1070"/>
    <col min="5376" max="5376" width="6" style="1070" customWidth="1"/>
    <col min="5377" max="5377" width="37.1796875" style="1070" customWidth="1"/>
    <col min="5378" max="5378" width="12.81640625" style="1070" customWidth="1"/>
    <col min="5379" max="5380" width="15.54296875" style="1070" customWidth="1"/>
    <col min="5381" max="5381" width="11.453125" style="1070" customWidth="1"/>
    <col min="5382" max="5382" width="0" style="1070" hidden="1" customWidth="1"/>
    <col min="5383" max="5383" width="9.7265625" style="1070" customWidth="1"/>
    <col min="5384" max="5396" width="0" style="1070" hidden="1" customWidth="1"/>
    <col min="5397" max="5397" width="23.26953125" style="1070" customWidth="1"/>
    <col min="5398" max="5398" width="11.1796875" style="1070" customWidth="1"/>
    <col min="5399" max="5399" width="14.81640625" style="1070" customWidth="1"/>
    <col min="5400" max="5631" width="8.7265625" style="1070"/>
    <col min="5632" max="5632" width="6" style="1070" customWidth="1"/>
    <col min="5633" max="5633" width="37.1796875" style="1070" customWidth="1"/>
    <col min="5634" max="5634" width="12.81640625" style="1070" customWidth="1"/>
    <col min="5635" max="5636" width="15.54296875" style="1070" customWidth="1"/>
    <col min="5637" max="5637" width="11.453125" style="1070" customWidth="1"/>
    <col min="5638" max="5638" width="0" style="1070" hidden="1" customWidth="1"/>
    <col min="5639" max="5639" width="9.7265625" style="1070" customWidth="1"/>
    <col min="5640" max="5652" width="0" style="1070" hidden="1" customWidth="1"/>
    <col min="5653" max="5653" width="23.26953125" style="1070" customWidth="1"/>
    <col min="5654" max="5654" width="11.1796875" style="1070" customWidth="1"/>
    <col min="5655" max="5655" width="14.81640625" style="1070" customWidth="1"/>
    <col min="5656" max="5887" width="8.7265625" style="1070"/>
    <col min="5888" max="5888" width="6" style="1070" customWidth="1"/>
    <col min="5889" max="5889" width="37.1796875" style="1070" customWidth="1"/>
    <col min="5890" max="5890" width="12.81640625" style="1070" customWidth="1"/>
    <col min="5891" max="5892" width="15.54296875" style="1070" customWidth="1"/>
    <col min="5893" max="5893" width="11.453125" style="1070" customWidth="1"/>
    <col min="5894" max="5894" width="0" style="1070" hidden="1" customWidth="1"/>
    <col min="5895" max="5895" width="9.7265625" style="1070" customWidth="1"/>
    <col min="5896" max="5908" width="0" style="1070" hidden="1" customWidth="1"/>
    <col min="5909" max="5909" width="23.26953125" style="1070" customWidth="1"/>
    <col min="5910" max="5910" width="11.1796875" style="1070" customWidth="1"/>
    <col min="5911" max="5911" width="14.81640625" style="1070" customWidth="1"/>
    <col min="5912" max="6143" width="8.7265625" style="1070"/>
    <col min="6144" max="6144" width="6" style="1070" customWidth="1"/>
    <col min="6145" max="6145" width="37.1796875" style="1070" customWidth="1"/>
    <col min="6146" max="6146" width="12.81640625" style="1070" customWidth="1"/>
    <col min="6147" max="6148" width="15.54296875" style="1070" customWidth="1"/>
    <col min="6149" max="6149" width="11.453125" style="1070" customWidth="1"/>
    <col min="6150" max="6150" width="0" style="1070" hidden="1" customWidth="1"/>
    <col min="6151" max="6151" width="9.7265625" style="1070" customWidth="1"/>
    <col min="6152" max="6164" width="0" style="1070" hidden="1" customWidth="1"/>
    <col min="6165" max="6165" width="23.26953125" style="1070" customWidth="1"/>
    <col min="6166" max="6166" width="11.1796875" style="1070" customWidth="1"/>
    <col min="6167" max="6167" width="14.81640625" style="1070" customWidth="1"/>
    <col min="6168" max="6399" width="8.7265625" style="1070"/>
    <col min="6400" max="6400" width="6" style="1070" customWidth="1"/>
    <col min="6401" max="6401" width="37.1796875" style="1070" customWidth="1"/>
    <col min="6402" max="6402" width="12.81640625" style="1070" customWidth="1"/>
    <col min="6403" max="6404" width="15.54296875" style="1070" customWidth="1"/>
    <col min="6405" max="6405" width="11.453125" style="1070" customWidth="1"/>
    <col min="6406" max="6406" width="0" style="1070" hidden="1" customWidth="1"/>
    <col min="6407" max="6407" width="9.7265625" style="1070" customWidth="1"/>
    <col min="6408" max="6420" width="0" style="1070" hidden="1" customWidth="1"/>
    <col min="6421" max="6421" width="23.26953125" style="1070" customWidth="1"/>
    <col min="6422" max="6422" width="11.1796875" style="1070" customWidth="1"/>
    <col min="6423" max="6423" width="14.81640625" style="1070" customWidth="1"/>
    <col min="6424" max="6655" width="8.7265625" style="1070"/>
    <col min="6656" max="6656" width="6" style="1070" customWidth="1"/>
    <col min="6657" max="6657" width="37.1796875" style="1070" customWidth="1"/>
    <col min="6658" max="6658" width="12.81640625" style="1070" customWidth="1"/>
    <col min="6659" max="6660" width="15.54296875" style="1070" customWidth="1"/>
    <col min="6661" max="6661" width="11.453125" style="1070" customWidth="1"/>
    <col min="6662" max="6662" width="0" style="1070" hidden="1" customWidth="1"/>
    <col min="6663" max="6663" width="9.7265625" style="1070" customWidth="1"/>
    <col min="6664" max="6676" width="0" style="1070" hidden="1" customWidth="1"/>
    <col min="6677" max="6677" width="23.26953125" style="1070" customWidth="1"/>
    <col min="6678" max="6678" width="11.1796875" style="1070" customWidth="1"/>
    <col min="6679" max="6679" width="14.81640625" style="1070" customWidth="1"/>
    <col min="6680" max="6911" width="8.7265625" style="1070"/>
    <col min="6912" max="6912" width="6" style="1070" customWidth="1"/>
    <col min="6913" max="6913" width="37.1796875" style="1070" customWidth="1"/>
    <col min="6914" max="6914" width="12.81640625" style="1070" customWidth="1"/>
    <col min="6915" max="6916" width="15.54296875" style="1070" customWidth="1"/>
    <col min="6917" max="6917" width="11.453125" style="1070" customWidth="1"/>
    <col min="6918" max="6918" width="0" style="1070" hidden="1" customWidth="1"/>
    <col min="6919" max="6919" width="9.7265625" style="1070" customWidth="1"/>
    <col min="6920" max="6932" width="0" style="1070" hidden="1" customWidth="1"/>
    <col min="6933" max="6933" width="23.26953125" style="1070" customWidth="1"/>
    <col min="6934" max="6934" width="11.1796875" style="1070" customWidth="1"/>
    <col min="6935" max="6935" width="14.81640625" style="1070" customWidth="1"/>
    <col min="6936" max="7167" width="8.7265625" style="1070"/>
    <col min="7168" max="7168" width="6" style="1070" customWidth="1"/>
    <col min="7169" max="7169" width="37.1796875" style="1070" customWidth="1"/>
    <col min="7170" max="7170" width="12.81640625" style="1070" customWidth="1"/>
    <col min="7171" max="7172" width="15.54296875" style="1070" customWidth="1"/>
    <col min="7173" max="7173" width="11.453125" style="1070" customWidth="1"/>
    <col min="7174" max="7174" width="0" style="1070" hidden="1" customWidth="1"/>
    <col min="7175" max="7175" width="9.7265625" style="1070" customWidth="1"/>
    <col min="7176" max="7188" width="0" style="1070" hidden="1" customWidth="1"/>
    <col min="7189" max="7189" width="23.26953125" style="1070" customWidth="1"/>
    <col min="7190" max="7190" width="11.1796875" style="1070" customWidth="1"/>
    <col min="7191" max="7191" width="14.81640625" style="1070" customWidth="1"/>
    <col min="7192" max="7423" width="8.7265625" style="1070"/>
    <col min="7424" max="7424" width="6" style="1070" customWidth="1"/>
    <col min="7425" max="7425" width="37.1796875" style="1070" customWidth="1"/>
    <col min="7426" max="7426" width="12.81640625" style="1070" customWidth="1"/>
    <col min="7427" max="7428" width="15.54296875" style="1070" customWidth="1"/>
    <col min="7429" max="7429" width="11.453125" style="1070" customWidth="1"/>
    <col min="7430" max="7430" width="0" style="1070" hidden="1" customWidth="1"/>
    <col min="7431" max="7431" width="9.7265625" style="1070" customWidth="1"/>
    <col min="7432" max="7444" width="0" style="1070" hidden="1" customWidth="1"/>
    <col min="7445" max="7445" width="23.26953125" style="1070" customWidth="1"/>
    <col min="7446" max="7446" width="11.1796875" style="1070" customWidth="1"/>
    <col min="7447" max="7447" width="14.81640625" style="1070" customWidth="1"/>
    <col min="7448" max="7679" width="8.7265625" style="1070"/>
    <col min="7680" max="7680" width="6" style="1070" customWidth="1"/>
    <col min="7681" max="7681" width="37.1796875" style="1070" customWidth="1"/>
    <col min="7682" max="7682" width="12.81640625" style="1070" customWidth="1"/>
    <col min="7683" max="7684" width="15.54296875" style="1070" customWidth="1"/>
    <col min="7685" max="7685" width="11.453125" style="1070" customWidth="1"/>
    <col min="7686" max="7686" width="0" style="1070" hidden="1" customWidth="1"/>
    <col min="7687" max="7687" width="9.7265625" style="1070" customWidth="1"/>
    <col min="7688" max="7700" width="0" style="1070" hidden="1" customWidth="1"/>
    <col min="7701" max="7701" width="23.26953125" style="1070" customWidth="1"/>
    <col min="7702" max="7702" width="11.1796875" style="1070" customWidth="1"/>
    <col min="7703" max="7703" width="14.81640625" style="1070" customWidth="1"/>
    <col min="7704" max="7935" width="8.7265625" style="1070"/>
    <col min="7936" max="7936" width="6" style="1070" customWidth="1"/>
    <col min="7937" max="7937" width="37.1796875" style="1070" customWidth="1"/>
    <col min="7938" max="7938" width="12.81640625" style="1070" customWidth="1"/>
    <col min="7939" max="7940" width="15.54296875" style="1070" customWidth="1"/>
    <col min="7941" max="7941" width="11.453125" style="1070" customWidth="1"/>
    <col min="7942" max="7942" width="0" style="1070" hidden="1" customWidth="1"/>
    <col min="7943" max="7943" width="9.7265625" style="1070" customWidth="1"/>
    <col min="7944" max="7956" width="0" style="1070" hidden="1" customWidth="1"/>
    <col min="7957" max="7957" width="23.26953125" style="1070" customWidth="1"/>
    <col min="7958" max="7958" width="11.1796875" style="1070" customWidth="1"/>
    <col min="7959" max="7959" width="14.81640625" style="1070" customWidth="1"/>
    <col min="7960" max="8191" width="8.7265625" style="1070"/>
    <col min="8192" max="8192" width="6" style="1070" customWidth="1"/>
    <col min="8193" max="8193" width="37.1796875" style="1070" customWidth="1"/>
    <col min="8194" max="8194" width="12.81640625" style="1070" customWidth="1"/>
    <col min="8195" max="8196" width="15.54296875" style="1070" customWidth="1"/>
    <col min="8197" max="8197" width="11.453125" style="1070" customWidth="1"/>
    <col min="8198" max="8198" width="0" style="1070" hidden="1" customWidth="1"/>
    <col min="8199" max="8199" width="9.7265625" style="1070" customWidth="1"/>
    <col min="8200" max="8212" width="0" style="1070" hidden="1" customWidth="1"/>
    <col min="8213" max="8213" width="23.26953125" style="1070" customWidth="1"/>
    <col min="8214" max="8214" width="11.1796875" style="1070" customWidth="1"/>
    <col min="8215" max="8215" width="14.81640625" style="1070" customWidth="1"/>
    <col min="8216" max="8447" width="8.7265625" style="1070"/>
    <col min="8448" max="8448" width="6" style="1070" customWidth="1"/>
    <col min="8449" max="8449" width="37.1796875" style="1070" customWidth="1"/>
    <col min="8450" max="8450" width="12.81640625" style="1070" customWidth="1"/>
    <col min="8451" max="8452" width="15.54296875" style="1070" customWidth="1"/>
    <col min="8453" max="8453" width="11.453125" style="1070" customWidth="1"/>
    <col min="8454" max="8454" width="0" style="1070" hidden="1" customWidth="1"/>
    <col min="8455" max="8455" width="9.7265625" style="1070" customWidth="1"/>
    <col min="8456" max="8468" width="0" style="1070" hidden="1" customWidth="1"/>
    <col min="8469" max="8469" width="23.26953125" style="1070" customWidth="1"/>
    <col min="8470" max="8470" width="11.1796875" style="1070" customWidth="1"/>
    <col min="8471" max="8471" width="14.81640625" style="1070" customWidth="1"/>
    <col min="8472" max="8703" width="8.7265625" style="1070"/>
    <col min="8704" max="8704" width="6" style="1070" customWidth="1"/>
    <col min="8705" max="8705" width="37.1796875" style="1070" customWidth="1"/>
    <col min="8706" max="8706" width="12.81640625" style="1070" customWidth="1"/>
    <col min="8707" max="8708" width="15.54296875" style="1070" customWidth="1"/>
    <col min="8709" max="8709" width="11.453125" style="1070" customWidth="1"/>
    <col min="8710" max="8710" width="0" style="1070" hidden="1" customWidth="1"/>
    <col min="8711" max="8711" width="9.7265625" style="1070" customWidth="1"/>
    <col min="8712" max="8724" width="0" style="1070" hidden="1" customWidth="1"/>
    <col min="8725" max="8725" width="23.26953125" style="1070" customWidth="1"/>
    <col min="8726" max="8726" width="11.1796875" style="1070" customWidth="1"/>
    <col min="8727" max="8727" width="14.81640625" style="1070" customWidth="1"/>
    <col min="8728" max="8959" width="8.7265625" style="1070"/>
    <col min="8960" max="8960" width="6" style="1070" customWidth="1"/>
    <col min="8961" max="8961" width="37.1796875" style="1070" customWidth="1"/>
    <col min="8962" max="8962" width="12.81640625" style="1070" customWidth="1"/>
    <col min="8963" max="8964" width="15.54296875" style="1070" customWidth="1"/>
    <col min="8965" max="8965" width="11.453125" style="1070" customWidth="1"/>
    <col min="8966" max="8966" width="0" style="1070" hidden="1" customWidth="1"/>
    <col min="8967" max="8967" width="9.7265625" style="1070" customWidth="1"/>
    <col min="8968" max="8980" width="0" style="1070" hidden="1" customWidth="1"/>
    <col min="8981" max="8981" width="23.26953125" style="1070" customWidth="1"/>
    <col min="8982" max="8982" width="11.1796875" style="1070" customWidth="1"/>
    <col min="8983" max="8983" width="14.81640625" style="1070" customWidth="1"/>
    <col min="8984" max="9215" width="8.7265625" style="1070"/>
    <col min="9216" max="9216" width="6" style="1070" customWidth="1"/>
    <col min="9217" max="9217" width="37.1796875" style="1070" customWidth="1"/>
    <col min="9218" max="9218" width="12.81640625" style="1070" customWidth="1"/>
    <col min="9219" max="9220" width="15.54296875" style="1070" customWidth="1"/>
    <col min="9221" max="9221" width="11.453125" style="1070" customWidth="1"/>
    <col min="9222" max="9222" width="0" style="1070" hidden="1" customWidth="1"/>
    <col min="9223" max="9223" width="9.7265625" style="1070" customWidth="1"/>
    <col min="9224" max="9236" width="0" style="1070" hidden="1" customWidth="1"/>
    <col min="9237" max="9237" width="23.26953125" style="1070" customWidth="1"/>
    <col min="9238" max="9238" width="11.1796875" style="1070" customWidth="1"/>
    <col min="9239" max="9239" width="14.81640625" style="1070" customWidth="1"/>
    <col min="9240" max="9471" width="8.7265625" style="1070"/>
    <col min="9472" max="9472" width="6" style="1070" customWidth="1"/>
    <col min="9473" max="9473" width="37.1796875" style="1070" customWidth="1"/>
    <col min="9474" max="9474" width="12.81640625" style="1070" customWidth="1"/>
    <col min="9475" max="9476" width="15.54296875" style="1070" customWidth="1"/>
    <col min="9477" max="9477" width="11.453125" style="1070" customWidth="1"/>
    <col min="9478" max="9478" width="0" style="1070" hidden="1" customWidth="1"/>
    <col min="9479" max="9479" width="9.7265625" style="1070" customWidth="1"/>
    <col min="9480" max="9492" width="0" style="1070" hidden="1" customWidth="1"/>
    <col min="9493" max="9493" width="23.26953125" style="1070" customWidth="1"/>
    <col min="9494" max="9494" width="11.1796875" style="1070" customWidth="1"/>
    <col min="9495" max="9495" width="14.81640625" style="1070" customWidth="1"/>
    <col min="9496" max="9727" width="8.7265625" style="1070"/>
    <col min="9728" max="9728" width="6" style="1070" customWidth="1"/>
    <col min="9729" max="9729" width="37.1796875" style="1070" customWidth="1"/>
    <col min="9730" max="9730" width="12.81640625" style="1070" customWidth="1"/>
    <col min="9731" max="9732" width="15.54296875" style="1070" customWidth="1"/>
    <col min="9733" max="9733" width="11.453125" style="1070" customWidth="1"/>
    <col min="9734" max="9734" width="0" style="1070" hidden="1" customWidth="1"/>
    <col min="9735" max="9735" width="9.7265625" style="1070" customWidth="1"/>
    <col min="9736" max="9748" width="0" style="1070" hidden="1" customWidth="1"/>
    <col min="9749" max="9749" width="23.26953125" style="1070" customWidth="1"/>
    <col min="9750" max="9750" width="11.1796875" style="1070" customWidth="1"/>
    <col min="9751" max="9751" width="14.81640625" style="1070" customWidth="1"/>
    <col min="9752" max="9983" width="8.7265625" style="1070"/>
    <col min="9984" max="9984" width="6" style="1070" customWidth="1"/>
    <col min="9985" max="9985" width="37.1796875" style="1070" customWidth="1"/>
    <col min="9986" max="9986" width="12.81640625" style="1070" customWidth="1"/>
    <col min="9987" max="9988" width="15.54296875" style="1070" customWidth="1"/>
    <col min="9989" max="9989" width="11.453125" style="1070" customWidth="1"/>
    <col min="9990" max="9990" width="0" style="1070" hidden="1" customWidth="1"/>
    <col min="9991" max="9991" width="9.7265625" style="1070" customWidth="1"/>
    <col min="9992" max="10004" width="0" style="1070" hidden="1" customWidth="1"/>
    <col min="10005" max="10005" width="23.26953125" style="1070" customWidth="1"/>
    <col min="10006" max="10006" width="11.1796875" style="1070" customWidth="1"/>
    <col min="10007" max="10007" width="14.81640625" style="1070" customWidth="1"/>
    <col min="10008" max="10239" width="8.7265625" style="1070"/>
    <col min="10240" max="10240" width="6" style="1070" customWidth="1"/>
    <col min="10241" max="10241" width="37.1796875" style="1070" customWidth="1"/>
    <col min="10242" max="10242" width="12.81640625" style="1070" customWidth="1"/>
    <col min="10243" max="10244" width="15.54296875" style="1070" customWidth="1"/>
    <col min="10245" max="10245" width="11.453125" style="1070" customWidth="1"/>
    <col min="10246" max="10246" width="0" style="1070" hidden="1" customWidth="1"/>
    <col min="10247" max="10247" width="9.7265625" style="1070" customWidth="1"/>
    <col min="10248" max="10260" width="0" style="1070" hidden="1" customWidth="1"/>
    <col min="10261" max="10261" width="23.26953125" style="1070" customWidth="1"/>
    <col min="10262" max="10262" width="11.1796875" style="1070" customWidth="1"/>
    <col min="10263" max="10263" width="14.81640625" style="1070" customWidth="1"/>
    <col min="10264" max="10495" width="8.7265625" style="1070"/>
    <col min="10496" max="10496" width="6" style="1070" customWidth="1"/>
    <col min="10497" max="10497" width="37.1796875" style="1070" customWidth="1"/>
    <col min="10498" max="10498" width="12.81640625" style="1070" customWidth="1"/>
    <col min="10499" max="10500" width="15.54296875" style="1070" customWidth="1"/>
    <col min="10501" max="10501" width="11.453125" style="1070" customWidth="1"/>
    <col min="10502" max="10502" width="0" style="1070" hidden="1" customWidth="1"/>
    <col min="10503" max="10503" width="9.7265625" style="1070" customWidth="1"/>
    <col min="10504" max="10516" width="0" style="1070" hidden="1" customWidth="1"/>
    <col min="10517" max="10517" width="23.26953125" style="1070" customWidth="1"/>
    <col min="10518" max="10518" width="11.1796875" style="1070" customWidth="1"/>
    <col min="10519" max="10519" width="14.81640625" style="1070" customWidth="1"/>
    <col min="10520" max="10751" width="8.7265625" style="1070"/>
    <col min="10752" max="10752" width="6" style="1070" customWidth="1"/>
    <col min="10753" max="10753" width="37.1796875" style="1070" customWidth="1"/>
    <col min="10754" max="10754" width="12.81640625" style="1070" customWidth="1"/>
    <col min="10755" max="10756" width="15.54296875" style="1070" customWidth="1"/>
    <col min="10757" max="10757" width="11.453125" style="1070" customWidth="1"/>
    <col min="10758" max="10758" width="0" style="1070" hidden="1" customWidth="1"/>
    <col min="10759" max="10759" width="9.7265625" style="1070" customWidth="1"/>
    <col min="10760" max="10772" width="0" style="1070" hidden="1" customWidth="1"/>
    <col min="10773" max="10773" width="23.26953125" style="1070" customWidth="1"/>
    <col min="10774" max="10774" width="11.1796875" style="1070" customWidth="1"/>
    <col min="10775" max="10775" width="14.81640625" style="1070" customWidth="1"/>
    <col min="10776" max="11007" width="8.7265625" style="1070"/>
    <col min="11008" max="11008" width="6" style="1070" customWidth="1"/>
    <col min="11009" max="11009" width="37.1796875" style="1070" customWidth="1"/>
    <col min="11010" max="11010" width="12.81640625" style="1070" customWidth="1"/>
    <col min="11011" max="11012" width="15.54296875" style="1070" customWidth="1"/>
    <col min="11013" max="11013" width="11.453125" style="1070" customWidth="1"/>
    <col min="11014" max="11014" width="0" style="1070" hidden="1" customWidth="1"/>
    <col min="11015" max="11015" width="9.7265625" style="1070" customWidth="1"/>
    <col min="11016" max="11028" width="0" style="1070" hidden="1" customWidth="1"/>
    <col min="11029" max="11029" width="23.26953125" style="1070" customWidth="1"/>
    <col min="11030" max="11030" width="11.1796875" style="1070" customWidth="1"/>
    <col min="11031" max="11031" width="14.81640625" style="1070" customWidth="1"/>
    <col min="11032" max="11263" width="8.7265625" style="1070"/>
    <col min="11264" max="11264" width="6" style="1070" customWidth="1"/>
    <col min="11265" max="11265" width="37.1796875" style="1070" customWidth="1"/>
    <col min="11266" max="11266" width="12.81640625" style="1070" customWidth="1"/>
    <col min="11267" max="11268" width="15.54296875" style="1070" customWidth="1"/>
    <col min="11269" max="11269" width="11.453125" style="1070" customWidth="1"/>
    <col min="11270" max="11270" width="0" style="1070" hidden="1" customWidth="1"/>
    <col min="11271" max="11271" width="9.7265625" style="1070" customWidth="1"/>
    <col min="11272" max="11284" width="0" style="1070" hidden="1" customWidth="1"/>
    <col min="11285" max="11285" width="23.26953125" style="1070" customWidth="1"/>
    <col min="11286" max="11286" width="11.1796875" style="1070" customWidth="1"/>
    <col min="11287" max="11287" width="14.81640625" style="1070" customWidth="1"/>
    <col min="11288" max="11519" width="8.7265625" style="1070"/>
    <col min="11520" max="11520" width="6" style="1070" customWidth="1"/>
    <col min="11521" max="11521" width="37.1796875" style="1070" customWidth="1"/>
    <col min="11522" max="11522" width="12.81640625" style="1070" customWidth="1"/>
    <col min="11523" max="11524" width="15.54296875" style="1070" customWidth="1"/>
    <col min="11525" max="11525" width="11.453125" style="1070" customWidth="1"/>
    <col min="11526" max="11526" width="0" style="1070" hidden="1" customWidth="1"/>
    <col min="11527" max="11527" width="9.7265625" style="1070" customWidth="1"/>
    <col min="11528" max="11540" width="0" style="1070" hidden="1" customWidth="1"/>
    <col min="11541" max="11541" width="23.26953125" style="1070" customWidth="1"/>
    <col min="11542" max="11542" width="11.1796875" style="1070" customWidth="1"/>
    <col min="11543" max="11543" width="14.81640625" style="1070" customWidth="1"/>
    <col min="11544" max="11775" width="8.7265625" style="1070"/>
    <col min="11776" max="11776" width="6" style="1070" customWidth="1"/>
    <col min="11777" max="11777" width="37.1796875" style="1070" customWidth="1"/>
    <col min="11778" max="11778" width="12.81640625" style="1070" customWidth="1"/>
    <col min="11779" max="11780" width="15.54296875" style="1070" customWidth="1"/>
    <col min="11781" max="11781" width="11.453125" style="1070" customWidth="1"/>
    <col min="11782" max="11782" width="0" style="1070" hidden="1" customWidth="1"/>
    <col min="11783" max="11783" width="9.7265625" style="1070" customWidth="1"/>
    <col min="11784" max="11796" width="0" style="1070" hidden="1" customWidth="1"/>
    <col min="11797" max="11797" width="23.26953125" style="1070" customWidth="1"/>
    <col min="11798" max="11798" width="11.1796875" style="1070" customWidth="1"/>
    <col min="11799" max="11799" width="14.81640625" style="1070" customWidth="1"/>
    <col min="11800" max="12031" width="8.7265625" style="1070"/>
    <col min="12032" max="12032" width="6" style="1070" customWidth="1"/>
    <col min="12033" max="12033" width="37.1796875" style="1070" customWidth="1"/>
    <col min="12034" max="12034" width="12.81640625" style="1070" customWidth="1"/>
    <col min="12035" max="12036" width="15.54296875" style="1070" customWidth="1"/>
    <col min="12037" max="12037" width="11.453125" style="1070" customWidth="1"/>
    <col min="12038" max="12038" width="0" style="1070" hidden="1" customWidth="1"/>
    <col min="12039" max="12039" width="9.7265625" style="1070" customWidth="1"/>
    <col min="12040" max="12052" width="0" style="1070" hidden="1" customWidth="1"/>
    <col min="12053" max="12053" width="23.26953125" style="1070" customWidth="1"/>
    <col min="12054" max="12054" width="11.1796875" style="1070" customWidth="1"/>
    <col min="12055" max="12055" width="14.81640625" style="1070" customWidth="1"/>
    <col min="12056" max="12287" width="8.7265625" style="1070"/>
    <col min="12288" max="12288" width="6" style="1070" customWidth="1"/>
    <col min="12289" max="12289" width="37.1796875" style="1070" customWidth="1"/>
    <col min="12290" max="12290" width="12.81640625" style="1070" customWidth="1"/>
    <col min="12291" max="12292" width="15.54296875" style="1070" customWidth="1"/>
    <col min="12293" max="12293" width="11.453125" style="1070" customWidth="1"/>
    <col min="12294" max="12294" width="0" style="1070" hidden="1" customWidth="1"/>
    <col min="12295" max="12295" width="9.7265625" style="1070" customWidth="1"/>
    <col min="12296" max="12308" width="0" style="1070" hidden="1" customWidth="1"/>
    <col min="12309" max="12309" width="23.26953125" style="1070" customWidth="1"/>
    <col min="12310" max="12310" width="11.1796875" style="1070" customWidth="1"/>
    <col min="12311" max="12311" width="14.81640625" style="1070" customWidth="1"/>
    <col min="12312" max="12543" width="8.7265625" style="1070"/>
    <col min="12544" max="12544" width="6" style="1070" customWidth="1"/>
    <col min="12545" max="12545" width="37.1796875" style="1070" customWidth="1"/>
    <col min="12546" max="12546" width="12.81640625" style="1070" customWidth="1"/>
    <col min="12547" max="12548" width="15.54296875" style="1070" customWidth="1"/>
    <col min="12549" max="12549" width="11.453125" style="1070" customWidth="1"/>
    <col min="12550" max="12550" width="0" style="1070" hidden="1" customWidth="1"/>
    <col min="12551" max="12551" width="9.7265625" style="1070" customWidth="1"/>
    <col min="12552" max="12564" width="0" style="1070" hidden="1" customWidth="1"/>
    <col min="12565" max="12565" width="23.26953125" style="1070" customWidth="1"/>
    <col min="12566" max="12566" width="11.1796875" style="1070" customWidth="1"/>
    <col min="12567" max="12567" width="14.81640625" style="1070" customWidth="1"/>
    <col min="12568" max="12799" width="8.7265625" style="1070"/>
    <col min="12800" max="12800" width="6" style="1070" customWidth="1"/>
    <col min="12801" max="12801" width="37.1796875" style="1070" customWidth="1"/>
    <col min="12802" max="12802" width="12.81640625" style="1070" customWidth="1"/>
    <col min="12803" max="12804" width="15.54296875" style="1070" customWidth="1"/>
    <col min="12805" max="12805" width="11.453125" style="1070" customWidth="1"/>
    <col min="12806" max="12806" width="0" style="1070" hidden="1" customWidth="1"/>
    <col min="12807" max="12807" width="9.7265625" style="1070" customWidth="1"/>
    <col min="12808" max="12820" width="0" style="1070" hidden="1" customWidth="1"/>
    <col min="12821" max="12821" width="23.26953125" style="1070" customWidth="1"/>
    <col min="12822" max="12822" width="11.1796875" style="1070" customWidth="1"/>
    <col min="12823" max="12823" width="14.81640625" style="1070" customWidth="1"/>
    <col min="12824" max="13055" width="8.7265625" style="1070"/>
    <col min="13056" max="13056" width="6" style="1070" customWidth="1"/>
    <col min="13057" max="13057" width="37.1796875" style="1070" customWidth="1"/>
    <col min="13058" max="13058" width="12.81640625" style="1070" customWidth="1"/>
    <col min="13059" max="13060" width="15.54296875" style="1070" customWidth="1"/>
    <col min="13061" max="13061" width="11.453125" style="1070" customWidth="1"/>
    <col min="13062" max="13062" width="0" style="1070" hidden="1" customWidth="1"/>
    <col min="13063" max="13063" width="9.7265625" style="1070" customWidth="1"/>
    <col min="13064" max="13076" width="0" style="1070" hidden="1" customWidth="1"/>
    <col min="13077" max="13077" width="23.26953125" style="1070" customWidth="1"/>
    <col min="13078" max="13078" width="11.1796875" style="1070" customWidth="1"/>
    <col min="13079" max="13079" width="14.81640625" style="1070" customWidth="1"/>
    <col min="13080" max="13311" width="8.7265625" style="1070"/>
    <col min="13312" max="13312" width="6" style="1070" customWidth="1"/>
    <col min="13313" max="13313" width="37.1796875" style="1070" customWidth="1"/>
    <col min="13314" max="13314" width="12.81640625" style="1070" customWidth="1"/>
    <col min="13315" max="13316" width="15.54296875" style="1070" customWidth="1"/>
    <col min="13317" max="13317" width="11.453125" style="1070" customWidth="1"/>
    <col min="13318" max="13318" width="0" style="1070" hidden="1" customWidth="1"/>
    <col min="13319" max="13319" width="9.7265625" style="1070" customWidth="1"/>
    <col min="13320" max="13332" width="0" style="1070" hidden="1" customWidth="1"/>
    <col min="13333" max="13333" width="23.26953125" style="1070" customWidth="1"/>
    <col min="13334" max="13334" width="11.1796875" style="1070" customWidth="1"/>
    <col min="13335" max="13335" width="14.81640625" style="1070" customWidth="1"/>
    <col min="13336" max="13567" width="8.7265625" style="1070"/>
    <col min="13568" max="13568" width="6" style="1070" customWidth="1"/>
    <col min="13569" max="13569" width="37.1796875" style="1070" customWidth="1"/>
    <col min="13570" max="13570" width="12.81640625" style="1070" customWidth="1"/>
    <col min="13571" max="13572" width="15.54296875" style="1070" customWidth="1"/>
    <col min="13573" max="13573" width="11.453125" style="1070" customWidth="1"/>
    <col min="13574" max="13574" width="0" style="1070" hidden="1" customWidth="1"/>
    <col min="13575" max="13575" width="9.7265625" style="1070" customWidth="1"/>
    <col min="13576" max="13588" width="0" style="1070" hidden="1" customWidth="1"/>
    <col min="13589" max="13589" width="23.26953125" style="1070" customWidth="1"/>
    <col min="13590" max="13590" width="11.1796875" style="1070" customWidth="1"/>
    <col min="13591" max="13591" width="14.81640625" style="1070" customWidth="1"/>
    <col min="13592" max="13823" width="8.7265625" style="1070"/>
    <col min="13824" max="13824" width="6" style="1070" customWidth="1"/>
    <col min="13825" max="13825" width="37.1796875" style="1070" customWidth="1"/>
    <col min="13826" max="13826" width="12.81640625" style="1070" customWidth="1"/>
    <col min="13827" max="13828" width="15.54296875" style="1070" customWidth="1"/>
    <col min="13829" max="13829" width="11.453125" style="1070" customWidth="1"/>
    <col min="13830" max="13830" width="0" style="1070" hidden="1" customWidth="1"/>
    <col min="13831" max="13831" width="9.7265625" style="1070" customWidth="1"/>
    <col min="13832" max="13844" width="0" style="1070" hidden="1" customWidth="1"/>
    <col min="13845" max="13845" width="23.26953125" style="1070" customWidth="1"/>
    <col min="13846" max="13846" width="11.1796875" style="1070" customWidth="1"/>
    <col min="13847" max="13847" width="14.81640625" style="1070" customWidth="1"/>
    <col min="13848" max="14079" width="8.7265625" style="1070"/>
    <col min="14080" max="14080" width="6" style="1070" customWidth="1"/>
    <col min="14081" max="14081" width="37.1796875" style="1070" customWidth="1"/>
    <col min="14082" max="14082" width="12.81640625" style="1070" customWidth="1"/>
    <col min="14083" max="14084" width="15.54296875" style="1070" customWidth="1"/>
    <col min="14085" max="14085" width="11.453125" style="1070" customWidth="1"/>
    <col min="14086" max="14086" width="0" style="1070" hidden="1" customWidth="1"/>
    <col min="14087" max="14087" width="9.7265625" style="1070" customWidth="1"/>
    <col min="14088" max="14100" width="0" style="1070" hidden="1" customWidth="1"/>
    <col min="14101" max="14101" width="23.26953125" style="1070" customWidth="1"/>
    <col min="14102" max="14102" width="11.1796875" style="1070" customWidth="1"/>
    <col min="14103" max="14103" width="14.81640625" style="1070" customWidth="1"/>
    <col min="14104" max="14335" width="8.7265625" style="1070"/>
    <col min="14336" max="14336" width="6" style="1070" customWidth="1"/>
    <col min="14337" max="14337" width="37.1796875" style="1070" customWidth="1"/>
    <col min="14338" max="14338" width="12.81640625" style="1070" customWidth="1"/>
    <col min="14339" max="14340" width="15.54296875" style="1070" customWidth="1"/>
    <col min="14341" max="14341" width="11.453125" style="1070" customWidth="1"/>
    <col min="14342" max="14342" width="0" style="1070" hidden="1" customWidth="1"/>
    <col min="14343" max="14343" width="9.7265625" style="1070" customWidth="1"/>
    <col min="14344" max="14356" width="0" style="1070" hidden="1" customWidth="1"/>
    <col min="14357" max="14357" width="23.26953125" style="1070" customWidth="1"/>
    <col min="14358" max="14358" width="11.1796875" style="1070" customWidth="1"/>
    <col min="14359" max="14359" width="14.81640625" style="1070" customWidth="1"/>
    <col min="14360" max="14591" width="8.7265625" style="1070"/>
    <col min="14592" max="14592" width="6" style="1070" customWidth="1"/>
    <col min="14593" max="14593" width="37.1796875" style="1070" customWidth="1"/>
    <col min="14594" max="14594" width="12.81640625" style="1070" customWidth="1"/>
    <col min="14595" max="14596" width="15.54296875" style="1070" customWidth="1"/>
    <col min="14597" max="14597" width="11.453125" style="1070" customWidth="1"/>
    <col min="14598" max="14598" width="0" style="1070" hidden="1" customWidth="1"/>
    <col min="14599" max="14599" width="9.7265625" style="1070" customWidth="1"/>
    <col min="14600" max="14612" width="0" style="1070" hidden="1" customWidth="1"/>
    <col min="14613" max="14613" width="23.26953125" style="1070" customWidth="1"/>
    <col min="14614" max="14614" width="11.1796875" style="1070" customWidth="1"/>
    <col min="14615" max="14615" width="14.81640625" style="1070" customWidth="1"/>
    <col min="14616" max="14847" width="8.7265625" style="1070"/>
    <col min="14848" max="14848" width="6" style="1070" customWidth="1"/>
    <col min="14849" max="14849" width="37.1796875" style="1070" customWidth="1"/>
    <col min="14850" max="14850" width="12.81640625" style="1070" customWidth="1"/>
    <col min="14851" max="14852" width="15.54296875" style="1070" customWidth="1"/>
    <col min="14853" max="14853" width="11.453125" style="1070" customWidth="1"/>
    <col min="14854" max="14854" width="0" style="1070" hidden="1" customWidth="1"/>
    <col min="14855" max="14855" width="9.7265625" style="1070" customWidth="1"/>
    <col min="14856" max="14868" width="0" style="1070" hidden="1" customWidth="1"/>
    <col min="14869" max="14869" width="23.26953125" style="1070" customWidth="1"/>
    <col min="14870" max="14870" width="11.1796875" style="1070" customWidth="1"/>
    <col min="14871" max="14871" width="14.81640625" style="1070" customWidth="1"/>
    <col min="14872" max="15103" width="8.7265625" style="1070"/>
    <col min="15104" max="15104" width="6" style="1070" customWidth="1"/>
    <col min="15105" max="15105" width="37.1796875" style="1070" customWidth="1"/>
    <col min="15106" max="15106" width="12.81640625" style="1070" customWidth="1"/>
    <col min="15107" max="15108" width="15.54296875" style="1070" customWidth="1"/>
    <col min="15109" max="15109" width="11.453125" style="1070" customWidth="1"/>
    <col min="15110" max="15110" width="0" style="1070" hidden="1" customWidth="1"/>
    <col min="15111" max="15111" width="9.7265625" style="1070" customWidth="1"/>
    <col min="15112" max="15124" width="0" style="1070" hidden="1" customWidth="1"/>
    <col min="15125" max="15125" width="23.26953125" style="1070" customWidth="1"/>
    <col min="15126" max="15126" width="11.1796875" style="1070" customWidth="1"/>
    <col min="15127" max="15127" width="14.81640625" style="1070" customWidth="1"/>
    <col min="15128" max="15359" width="8.7265625" style="1070"/>
    <col min="15360" max="15360" width="6" style="1070" customWidth="1"/>
    <col min="15361" max="15361" width="37.1796875" style="1070" customWidth="1"/>
    <col min="15362" max="15362" width="12.81640625" style="1070" customWidth="1"/>
    <col min="15363" max="15364" width="15.54296875" style="1070" customWidth="1"/>
    <col min="15365" max="15365" width="11.453125" style="1070" customWidth="1"/>
    <col min="15366" max="15366" width="0" style="1070" hidden="1" customWidth="1"/>
    <col min="15367" max="15367" width="9.7265625" style="1070" customWidth="1"/>
    <col min="15368" max="15380" width="0" style="1070" hidden="1" customWidth="1"/>
    <col min="15381" max="15381" width="23.26953125" style="1070" customWidth="1"/>
    <col min="15382" max="15382" width="11.1796875" style="1070" customWidth="1"/>
    <col min="15383" max="15383" width="14.81640625" style="1070" customWidth="1"/>
    <col min="15384" max="15615" width="8.7265625" style="1070"/>
    <col min="15616" max="15616" width="6" style="1070" customWidth="1"/>
    <col min="15617" max="15617" width="37.1796875" style="1070" customWidth="1"/>
    <col min="15618" max="15618" width="12.81640625" style="1070" customWidth="1"/>
    <col min="15619" max="15620" width="15.54296875" style="1070" customWidth="1"/>
    <col min="15621" max="15621" width="11.453125" style="1070" customWidth="1"/>
    <col min="15622" max="15622" width="0" style="1070" hidden="1" customWidth="1"/>
    <col min="15623" max="15623" width="9.7265625" style="1070" customWidth="1"/>
    <col min="15624" max="15636" width="0" style="1070" hidden="1" customWidth="1"/>
    <col min="15637" max="15637" width="23.26953125" style="1070" customWidth="1"/>
    <col min="15638" max="15638" width="11.1796875" style="1070" customWidth="1"/>
    <col min="15639" max="15639" width="14.81640625" style="1070" customWidth="1"/>
    <col min="15640" max="15871" width="8.7265625" style="1070"/>
    <col min="15872" max="15872" width="6" style="1070" customWidth="1"/>
    <col min="15873" max="15873" width="37.1796875" style="1070" customWidth="1"/>
    <col min="15874" max="15874" width="12.81640625" style="1070" customWidth="1"/>
    <col min="15875" max="15876" width="15.54296875" style="1070" customWidth="1"/>
    <col min="15877" max="15877" width="11.453125" style="1070" customWidth="1"/>
    <col min="15878" max="15878" width="0" style="1070" hidden="1" customWidth="1"/>
    <col min="15879" max="15879" width="9.7265625" style="1070" customWidth="1"/>
    <col min="15880" max="15892" width="0" style="1070" hidden="1" customWidth="1"/>
    <col min="15893" max="15893" width="23.26953125" style="1070" customWidth="1"/>
    <col min="15894" max="15894" width="11.1796875" style="1070" customWidth="1"/>
    <col min="15895" max="15895" width="14.81640625" style="1070" customWidth="1"/>
    <col min="15896" max="16127" width="8.7265625" style="1070"/>
    <col min="16128" max="16128" width="6" style="1070" customWidth="1"/>
    <col min="16129" max="16129" width="37.1796875" style="1070" customWidth="1"/>
    <col min="16130" max="16130" width="12.81640625" style="1070" customWidth="1"/>
    <col min="16131" max="16132" width="15.54296875" style="1070" customWidth="1"/>
    <col min="16133" max="16133" width="11.453125" style="1070" customWidth="1"/>
    <col min="16134" max="16134" width="0" style="1070" hidden="1" customWidth="1"/>
    <col min="16135" max="16135" width="9.7265625" style="1070" customWidth="1"/>
    <col min="16136" max="16148" width="0" style="1070" hidden="1" customWidth="1"/>
    <col min="16149" max="16149" width="23.26953125" style="1070" customWidth="1"/>
    <col min="16150" max="16150" width="11.1796875" style="1070" customWidth="1"/>
    <col min="16151" max="16151" width="14.81640625" style="1070" customWidth="1"/>
    <col min="16152" max="16384" width="8.7265625" style="1070"/>
  </cols>
  <sheetData>
    <row r="1" spans="1:32">
      <c r="A1" s="1258" t="s">
        <v>1088</v>
      </c>
      <c r="B1" s="1258"/>
      <c r="C1" s="1258"/>
      <c r="D1" s="1258"/>
      <c r="E1" s="1258"/>
      <c r="F1" s="1258"/>
      <c r="G1" s="1258"/>
      <c r="H1" s="1258"/>
      <c r="I1" s="1258"/>
      <c r="J1" s="1258"/>
      <c r="K1" s="1258"/>
      <c r="L1" s="1258"/>
      <c r="M1" s="1258"/>
      <c r="N1" s="1258"/>
      <c r="O1" s="1258"/>
      <c r="P1" s="1258"/>
      <c r="Q1" s="1258"/>
      <c r="R1" s="1258"/>
      <c r="S1" s="1258"/>
      <c r="T1" s="1258"/>
      <c r="U1" s="1258"/>
      <c r="V1" s="1258"/>
    </row>
    <row r="2" spans="1:32" ht="15.75" customHeight="1">
      <c r="A2" s="1286" t="s">
        <v>987</v>
      </c>
      <c r="B2" s="1258"/>
      <c r="C2" s="1258"/>
      <c r="D2" s="1258"/>
      <c r="E2" s="1258"/>
      <c r="F2" s="1258"/>
      <c r="G2" s="1258"/>
      <c r="H2" s="1258"/>
      <c r="I2" s="1258"/>
      <c r="J2" s="1258"/>
      <c r="K2" s="1258"/>
      <c r="L2" s="1258"/>
      <c r="M2" s="1258"/>
      <c r="N2" s="1258"/>
      <c r="O2" s="1258"/>
      <c r="P2" s="1258"/>
      <c r="Q2" s="1258"/>
      <c r="R2" s="1258"/>
      <c r="S2" s="1258"/>
      <c r="T2" s="1258"/>
      <c r="U2" s="1258"/>
      <c r="V2" s="1258"/>
    </row>
    <row r="3" spans="1:32" ht="15.75" customHeight="1">
      <c r="A3" s="1287" t="str">
        <f>'pl01'!A3:P3</f>
        <v>(Kèm theo Báo cáo số             /BC-TCKH, ngày           tháng 04 năm 2022 của  Phòng Tài chính - Kế hoạch)</v>
      </c>
      <c r="B3" s="1287"/>
      <c r="C3" s="1287"/>
      <c r="D3" s="1287"/>
      <c r="E3" s="1287"/>
      <c r="F3" s="1287"/>
      <c r="G3" s="1287"/>
      <c r="H3" s="1287"/>
      <c r="I3" s="1287"/>
      <c r="J3" s="1287"/>
      <c r="K3" s="1287"/>
      <c r="L3" s="1287"/>
      <c r="M3" s="1287"/>
      <c r="N3" s="1287"/>
      <c r="O3" s="1287"/>
      <c r="P3" s="1287"/>
      <c r="Q3" s="1287"/>
      <c r="R3" s="1287"/>
      <c r="S3" s="1287"/>
      <c r="T3" s="1287"/>
      <c r="U3" s="1287"/>
      <c r="V3" s="1287"/>
      <c r="W3" s="1071"/>
      <c r="X3" s="1071"/>
      <c r="Y3" s="1071"/>
      <c r="Z3" s="1071"/>
      <c r="AA3" s="1071"/>
      <c r="AB3" s="1071"/>
      <c r="AC3" s="1071"/>
      <c r="AD3" s="1071"/>
      <c r="AE3" s="1071"/>
      <c r="AF3" s="1071"/>
    </row>
    <row r="4" spans="1:32" ht="15.75" hidden="1" customHeight="1">
      <c r="A4" s="1287" t="s">
        <v>923</v>
      </c>
      <c r="B4" s="1287"/>
      <c r="C4" s="1287"/>
      <c r="D4" s="1287"/>
      <c r="E4" s="1287"/>
      <c r="F4" s="1287"/>
      <c r="G4" s="1287"/>
      <c r="H4" s="1287"/>
      <c r="I4" s="1287"/>
      <c r="J4" s="1287"/>
      <c r="K4" s="1287"/>
      <c r="L4" s="1287"/>
      <c r="M4" s="1287"/>
      <c r="N4" s="1287"/>
      <c r="O4" s="1287"/>
      <c r="P4" s="1287"/>
      <c r="Q4" s="1287"/>
      <c r="R4" s="1287"/>
      <c r="S4" s="1287"/>
      <c r="T4" s="1287"/>
      <c r="U4" s="1287"/>
      <c r="V4" s="1287"/>
      <c r="W4" s="1071"/>
      <c r="X4" s="1071"/>
      <c r="Y4" s="1071"/>
      <c r="Z4" s="1071"/>
      <c r="AA4" s="1071"/>
      <c r="AB4" s="1071"/>
      <c r="AC4" s="1071"/>
      <c r="AD4" s="1071"/>
      <c r="AE4" s="1071"/>
      <c r="AF4" s="1071"/>
    </row>
    <row r="5" spans="1:32" ht="13.5">
      <c r="N5" s="1075"/>
      <c r="R5" s="1288" t="s">
        <v>988</v>
      </c>
      <c r="S5" s="1288"/>
      <c r="T5" s="1288"/>
      <c r="U5" s="1288"/>
      <c r="V5" s="1288"/>
    </row>
    <row r="6" spans="1:32" ht="15.75" customHeight="1">
      <c r="A6" s="1277" t="s">
        <v>4</v>
      </c>
      <c r="B6" s="1277" t="s">
        <v>463</v>
      </c>
      <c r="C6" s="1277" t="s">
        <v>465</v>
      </c>
      <c r="D6" s="1284" t="s">
        <v>339</v>
      </c>
      <c r="E6" s="1277" t="s">
        <v>989</v>
      </c>
      <c r="F6" s="1278" t="s">
        <v>990</v>
      </c>
      <c r="G6" s="1279"/>
      <c r="H6" s="1280"/>
      <c r="I6" s="1277" t="s">
        <v>466</v>
      </c>
      <c r="J6" s="1277"/>
      <c r="K6" s="1277"/>
      <c r="L6" s="1277" t="s">
        <v>991</v>
      </c>
      <c r="M6" s="1277"/>
      <c r="N6" s="1277" t="s">
        <v>468</v>
      </c>
      <c r="O6" s="1277" t="s">
        <v>992</v>
      </c>
      <c r="P6" s="1277"/>
      <c r="Q6" s="1277" t="s">
        <v>470</v>
      </c>
      <c r="R6" s="1278" t="s">
        <v>993</v>
      </c>
      <c r="S6" s="1279"/>
      <c r="T6" s="1280"/>
      <c r="U6" s="1284" t="s">
        <v>994</v>
      </c>
      <c r="V6" s="1277" t="s">
        <v>8</v>
      </c>
    </row>
    <row r="7" spans="1:32" ht="79.5" customHeight="1">
      <c r="A7" s="1277"/>
      <c r="B7" s="1277"/>
      <c r="C7" s="1277"/>
      <c r="D7" s="1285"/>
      <c r="E7" s="1277"/>
      <c r="F7" s="1281"/>
      <c r="G7" s="1282"/>
      <c r="H7" s="1283"/>
      <c r="I7" s="1254" t="s">
        <v>478</v>
      </c>
      <c r="J7" s="844" t="s">
        <v>475</v>
      </c>
      <c r="K7" s="1076" t="s">
        <v>479</v>
      </c>
      <c r="L7" s="1254" t="s">
        <v>10</v>
      </c>
      <c r="M7" s="1254" t="s">
        <v>480</v>
      </c>
      <c r="N7" s="1277"/>
      <c r="O7" s="1254" t="s">
        <v>10</v>
      </c>
      <c r="P7" s="1254" t="s">
        <v>480</v>
      </c>
      <c r="Q7" s="1277"/>
      <c r="R7" s="1281"/>
      <c r="S7" s="1282"/>
      <c r="T7" s="1283"/>
      <c r="U7" s="1285"/>
      <c r="V7" s="1277"/>
    </row>
    <row r="8" spans="1:32">
      <c r="A8" s="1077">
        <v>1</v>
      </c>
      <c r="B8" s="1077">
        <v>2</v>
      </c>
      <c r="C8" s="1077">
        <v>3</v>
      </c>
      <c r="D8" s="1077">
        <v>4</v>
      </c>
      <c r="E8" s="1077">
        <v>6</v>
      </c>
      <c r="F8" s="1077">
        <v>8</v>
      </c>
      <c r="G8" s="1077">
        <v>7</v>
      </c>
      <c r="H8" s="1077">
        <v>10</v>
      </c>
      <c r="I8" s="1077">
        <v>11</v>
      </c>
      <c r="J8" s="1077">
        <v>12</v>
      </c>
      <c r="K8" s="1077">
        <v>13</v>
      </c>
      <c r="L8" s="1077">
        <v>14</v>
      </c>
      <c r="M8" s="1077">
        <v>15</v>
      </c>
      <c r="N8" s="1077">
        <v>16</v>
      </c>
      <c r="O8" s="1077">
        <v>17</v>
      </c>
      <c r="P8" s="1077">
        <v>18</v>
      </c>
      <c r="Q8" s="1077">
        <v>19</v>
      </c>
      <c r="R8" s="1077">
        <v>20</v>
      </c>
      <c r="S8" s="1077">
        <v>21</v>
      </c>
      <c r="T8" s="1077">
        <v>22</v>
      </c>
      <c r="U8" s="1077"/>
      <c r="V8" s="1077">
        <v>8</v>
      </c>
    </row>
    <row r="9" spans="1:32" s="859" customFormat="1">
      <c r="A9" s="1254">
        <v>1</v>
      </c>
      <c r="B9" s="1078" t="s">
        <v>737</v>
      </c>
      <c r="C9" s="1254"/>
      <c r="D9" s="1254"/>
      <c r="E9" s="1254"/>
      <c r="F9" s="1254"/>
      <c r="G9" s="1254"/>
      <c r="H9" s="1254"/>
      <c r="I9" s="1254"/>
      <c r="J9" s="1254"/>
      <c r="K9" s="1254"/>
      <c r="L9" s="1254"/>
      <c r="M9" s="1254"/>
      <c r="N9" s="1254"/>
      <c r="O9" s="1254"/>
      <c r="P9" s="1254"/>
      <c r="Q9" s="1254"/>
      <c r="R9" s="1254"/>
      <c r="S9" s="1254"/>
      <c r="T9" s="1254"/>
      <c r="U9" s="1254"/>
      <c r="V9" s="1254"/>
    </row>
    <row r="10" spans="1:32" ht="26">
      <c r="A10" s="1079" t="s">
        <v>420</v>
      </c>
      <c r="B10" s="1054" t="s">
        <v>1524</v>
      </c>
      <c r="C10" s="1080" t="s">
        <v>500</v>
      </c>
      <c r="D10" s="1077" t="s">
        <v>1553</v>
      </c>
      <c r="E10" s="1081">
        <v>2017</v>
      </c>
      <c r="F10" s="1082"/>
      <c r="G10" s="1063">
        <v>2.2223160000000002</v>
      </c>
      <c r="H10" s="1083"/>
      <c r="I10" s="1083"/>
      <c r="J10" s="1083"/>
      <c r="K10" s="1083"/>
      <c r="L10" s="1083"/>
      <c r="M10" s="1083"/>
      <c r="N10" s="1083"/>
      <c r="O10" s="1083"/>
      <c r="P10" s="1083"/>
      <c r="Q10" s="1083"/>
      <c r="R10" s="1083"/>
      <c r="S10" s="1083"/>
      <c r="T10" s="1083"/>
      <c r="U10" s="1220" t="s">
        <v>1734</v>
      </c>
      <c r="V10" s="1077"/>
    </row>
    <row r="11" spans="1:32" ht="26">
      <c r="A11" s="1079" t="s">
        <v>421</v>
      </c>
      <c r="B11" s="1054" t="s">
        <v>634</v>
      </c>
      <c r="C11" s="1080" t="s">
        <v>500</v>
      </c>
      <c r="D11" s="1077" t="s">
        <v>1553</v>
      </c>
      <c r="E11" s="1081">
        <v>2017</v>
      </c>
      <c r="F11" s="1082"/>
      <c r="G11" s="1063">
        <v>2.1978550000000001</v>
      </c>
      <c r="H11" s="1083"/>
      <c r="I11" s="1083"/>
      <c r="J11" s="1083"/>
      <c r="K11" s="1083"/>
      <c r="L11" s="1083"/>
      <c r="M11" s="1083"/>
      <c r="N11" s="1083"/>
      <c r="O11" s="1083"/>
      <c r="P11" s="1083"/>
      <c r="Q11" s="1083"/>
      <c r="R11" s="1083"/>
      <c r="S11" s="1083"/>
      <c r="T11" s="1083"/>
      <c r="U11" s="1220" t="s">
        <v>1734</v>
      </c>
      <c r="V11" s="1077"/>
      <c r="W11" s="1070">
        <v>1</v>
      </c>
    </row>
    <row r="12" spans="1:32" s="859" customFormat="1" ht="26">
      <c r="A12" s="1079" t="s">
        <v>422</v>
      </c>
      <c r="B12" s="1055" t="s">
        <v>390</v>
      </c>
      <c r="C12" s="1080" t="s">
        <v>500</v>
      </c>
      <c r="D12" s="1077" t="s">
        <v>1553</v>
      </c>
      <c r="E12" s="1082">
        <v>2019</v>
      </c>
      <c r="F12" s="855"/>
      <c r="G12" s="1064">
        <v>1.9970000000000001</v>
      </c>
      <c r="H12" s="857"/>
      <c r="I12" s="857"/>
      <c r="J12" s="857"/>
      <c r="K12" s="857"/>
      <c r="L12" s="857"/>
      <c r="M12" s="857"/>
      <c r="N12" s="857"/>
      <c r="O12" s="857"/>
      <c r="P12" s="857"/>
      <c r="Q12" s="857"/>
      <c r="R12" s="857"/>
      <c r="S12" s="857"/>
      <c r="T12" s="857"/>
      <c r="U12" s="1220" t="s">
        <v>1734</v>
      </c>
      <c r="V12" s="857"/>
    </row>
    <row r="13" spans="1:32" ht="39">
      <c r="A13" s="1079" t="s">
        <v>423</v>
      </c>
      <c r="B13" s="871" t="s">
        <v>1529</v>
      </c>
      <c r="C13" s="1080" t="s">
        <v>500</v>
      </c>
      <c r="D13" s="1077" t="s">
        <v>1554</v>
      </c>
      <c r="E13" s="1077" t="s">
        <v>675</v>
      </c>
      <c r="F13" s="1082"/>
      <c r="G13" s="1065">
        <v>3</v>
      </c>
      <c r="H13" s="1083"/>
      <c r="I13" s="1083"/>
      <c r="J13" s="1083"/>
      <c r="K13" s="1083"/>
      <c r="L13" s="1083"/>
      <c r="M13" s="1083"/>
      <c r="N13" s="1083"/>
      <c r="O13" s="1083"/>
      <c r="P13" s="1083"/>
      <c r="Q13" s="1083"/>
      <c r="R13" s="1083"/>
      <c r="S13" s="1083"/>
      <c r="T13" s="1083"/>
      <c r="U13" s="1220" t="s">
        <v>1734</v>
      </c>
      <c r="V13" s="1083"/>
    </row>
    <row r="14" spans="1:32" ht="37.5" customHeight="1">
      <c r="A14" s="1079" t="s">
        <v>424</v>
      </c>
      <c r="B14" s="1055" t="s">
        <v>682</v>
      </c>
      <c r="C14" s="1057" t="s">
        <v>500</v>
      </c>
      <c r="D14" s="1077" t="s">
        <v>1553</v>
      </c>
      <c r="E14" s="1077">
        <v>2020</v>
      </c>
      <c r="F14" s="1082"/>
      <c r="G14" s="1066">
        <v>1</v>
      </c>
      <c r="H14" s="1083"/>
      <c r="I14" s="1083"/>
      <c r="J14" s="1083"/>
      <c r="K14" s="1083"/>
      <c r="L14" s="1083"/>
      <c r="M14" s="1083"/>
      <c r="N14" s="1083"/>
      <c r="O14" s="1083"/>
      <c r="P14" s="1083"/>
      <c r="Q14" s="1083"/>
      <c r="R14" s="1083"/>
      <c r="S14" s="1083"/>
      <c r="T14" s="1083"/>
      <c r="U14" s="1056" t="s">
        <v>1550</v>
      </c>
      <c r="V14" s="1083"/>
      <c r="W14" s="1070">
        <v>1</v>
      </c>
    </row>
    <row r="15" spans="1:32" s="859" customFormat="1">
      <c r="A15" s="1248">
        <v>2</v>
      </c>
      <c r="B15" s="1539" t="s">
        <v>733</v>
      </c>
      <c r="C15" s="1540"/>
      <c r="D15" s="1254"/>
      <c r="E15" s="1542"/>
      <c r="F15" s="855"/>
      <c r="G15" s="1543"/>
      <c r="H15" s="857"/>
      <c r="I15" s="857"/>
      <c r="J15" s="857"/>
      <c r="K15" s="857"/>
      <c r="L15" s="857"/>
      <c r="M15" s="857"/>
      <c r="N15" s="857"/>
      <c r="O15" s="857"/>
      <c r="P15" s="857"/>
      <c r="Q15" s="857"/>
      <c r="R15" s="857"/>
      <c r="S15" s="857"/>
      <c r="T15" s="857"/>
      <c r="U15" s="1253"/>
      <c r="V15" s="1254"/>
    </row>
    <row r="16" spans="1:32" ht="26">
      <c r="A16" s="1079" t="s">
        <v>205</v>
      </c>
      <c r="B16" s="1055" t="s">
        <v>1745</v>
      </c>
      <c r="C16" s="1080" t="s">
        <v>512</v>
      </c>
      <c r="D16" s="1077" t="s">
        <v>660</v>
      </c>
      <c r="E16" s="1081">
        <v>2017</v>
      </c>
      <c r="F16" s="1082"/>
      <c r="G16" s="1236">
        <v>701</v>
      </c>
      <c r="H16" s="1083"/>
      <c r="I16" s="1083"/>
      <c r="J16" s="1083"/>
      <c r="K16" s="1083"/>
      <c r="L16" s="1083"/>
      <c r="M16" s="1083"/>
      <c r="N16" s="1083"/>
      <c r="O16" s="1083"/>
      <c r="P16" s="1083"/>
      <c r="Q16" s="1083"/>
      <c r="R16" s="1083"/>
      <c r="S16" s="1083"/>
      <c r="T16" s="1083"/>
      <c r="U16" s="1220" t="s">
        <v>1734</v>
      </c>
      <c r="V16" s="1077"/>
    </row>
    <row r="17" spans="1:23" ht="26">
      <c r="A17" s="1079" t="s">
        <v>207</v>
      </c>
      <c r="B17" s="1055" t="s">
        <v>648</v>
      </c>
      <c r="C17" s="1080" t="s">
        <v>649</v>
      </c>
      <c r="D17" s="1077" t="s">
        <v>733</v>
      </c>
      <c r="E17" s="1081">
        <v>2018</v>
      </c>
      <c r="F17" s="1082"/>
      <c r="G17" s="1236">
        <v>2841</v>
      </c>
      <c r="H17" s="1083"/>
      <c r="I17" s="1083"/>
      <c r="J17" s="1083"/>
      <c r="K17" s="1083"/>
      <c r="L17" s="1083"/>
      <c r="M17" s="1083"/>
      <c r="N17" s="1083"/>
      <c r="O17" s="1083"/>
      <c r="P17" s="1083"/>
      <c r="Q17" s="1083"/>
      <c r="R17" s="1083"/>
      <c r="S17" s="1083"/>
      <c r="T17" s="1083"/>
      <c r="U17" s="1220" t="s">
        <v>1734</v>
      </c>
      <c r="V17" s="1077"/>
    </row>
    <row r="18" spans="1:23" ht="26">
      <c r="A18" s="1079" t="s">
        <v>209</v>
      </c>
      <c r="B18" s="1055" t="s">
        <v>1650</v>
      </c>
      <c r="C18" s="1080" t="s">
        <v>649</v>
      </c>
      <c r="D18" s="1077" t="s">
        <v>733</v>
      </c>
      <c r="E18" s="1081">
        <v>2018</v>
      </c>
      <c r="F18" s="1082"/>
      <c r="G18" s="1236">
        <v>464</v>
      </c>
      <c r="H18" s="1083"/>
      <c r="I18" s="1083"/>
      <c r="J18" s="1083"/>
      <c r="K18" s="1083"/>
      <c r="L18" s="1083"/>
      <c r="M18" s="1083"/>
      <c r="N18" s="1083"/>
      <c r="O18" s="1083"/>
      <c r="P18" s="1083"/>
      <c r="Q18" s="1083"/>
      <c r="R18" s="1083"/>
      <c r="S18" s="1083"/>
      <c r="T18" s="1083"/>
      <c r="U18" s="1220" t="s">
        <v>1734</v>
      </c>
      <c r="V18" s="1077"/>
    </row>
    <row r="19" spans="1:23" ht="26">
      <c r="A19" s="1079" t="s">
        <v>210</v>
      </c>
      <c r="B19" s="1055" t="s">
        <v>1651</v>
      </c>
      <c r="C19" s="1077" t="s">
        <v>649</v>
      </c>
      <c r="D19" s="1077" t="s">
        <v>733</v>
      </c>
      <c r="E19" s="1081">
        <v>2018</v>
      </c>
      <c r="F19" s="1082"/>
      <c r="G19" s="1236">
        <v>684.84500000000003</v>
      </c>
      <c r="H19" s="1083"/>
      <c r="I19" s="1083"/>
      <c r="J19" s="1083"/>
      <c r="K19" s="1083"/>
      <c r="L19" s="1083"/>
      <c r="M19" s="1083"/>
      <c r="N19" s="1083"/>
      <c r="O19" s="1083"/>
      <c r="P19" s="1083"/>
      <c r="Q19" s="1083"/>
      <c r="R19" s="1083"/>
      <c r="S19" s="1083"/>
      <c r="T19" s="1083"/>
      <c r="U19" s="1220" t="s">
        <v>1734</v>
      </c>
      <c r="V19" s="1077"/>
    </row>
    <row r="20" spans="1:23" ht="39">
      <c r="A20" s="1079" t="s">
        <v>212</v>
      </c>
      <c r="B20" s="1055" t="s">
        <v>1652</v>
      </c>
      <c r="C20" s="1080" t="s">
        <v>649</v>
      </c>
      <c r="D20" s="1077" t="s">
        <v>687</v>
      </c>
      <c r="E20" s="1081">
        <v>2019</v>
      </c>
      <c r="F20" s="1082"/>
      <c r="G20" s="1236">
        <v>2273.5659999999998</v>
      </c>
      <c r="H20" s="1083"/>
      <c r="I20" s="1083"/>
      <c r="J20" s="1083"/>
      <c r="K20" s="1083"/>
      <c r="L20" s="1083"/>
      <c r="M20" s="1083"/>
      <c r="N20" s="1083"/>
      <c r="O20" s="1083"/>
      <c r="P20" s="1083"/>
      <c r="Q20" s="1083"/>
      <c r="R20" s="1083"/>
      <c r="S20" s="1083"/>
      <c r="T20" s="1083"/>
      <c r="U20" s="1220" t="s">
        <v>1734</v>
      </c>
      <c r="V20" s="1077"/>
    </row>
    <row r="21" spans="1:23" ht="39">
      <c r="A21" s="1079" t="s">
        <v>436</v>
      </c>
      <c r="B21" s="1055" t="s">
        <v>1653</v>
      </c>
      <c r="C21" s="1080" t="s">
        <v>649</v>
      </c>
      <c r="D21" s="1077" t="s">
        <v>687</v>
      </c>
      <c r="E21" s="1081">
        <v>2019</v>
      </c>
      <c r="F21" s="1082"/>
      <c r="G21" s="1236">
        <v>2985.7570000000001</v>
      </c>
      <c r="H21" s="1083"/>
      <c r="I21" s="1083"/>
      <c r="J21" s="1083"/>
      <c r="K21" s="1083"/>
      <c r="L21" s="1083"/>
      <c r="M21" s="1083"/>
      <c r="N21" s="1083"/>
      <c r="O21" s="1083"/>
      <c r="P21" s="1083"/>
      <c r="Q21" s="1083"/>
      <c r="R21" s="1083"/>
      <c r="S21" s="1083"/>
      <c r="T21" s="1083"/>
      <c r="U21" s="1220" t="s">
        <v>1734</v>
      </c>
      <c r="V21" s="1077"/>
    </row>
    <row r="22" spans="1:23" ht="39">
      <c r="A22" s="1079" t="s">
        <v>437</v>
      </c>
      <c r="B22" s="871" t="s">
        <v>429</v>
      </c>
      <c r="C22" s="823" t="s">
        <v>1654</v>
      </c>
      <c r="D22" s="1077" t="s">
        <v>687</v>
      </c>
      <c r="E22" s="1082">
        <v>2019</v>
      </c>
      <c r="G22" s="1240">
        <v>481.21600000000001</v>
      </c>
      <c r="H22" s="1083"/>
      <c r="I22" s="1083"/>
      <c r="J22" s="1083"/>
      <c r="K22" s="1083"/>
      <c r="L22" s="1083"/>
      <c r="M22" s="1083"/>
      <c r="N22" s="1083"/>
      <c r="O22" s="1083"/>
      <c r="P22" s="1083"/>
      <c r="Q22" s="1083"/>
      <c r="R22" s="1083"/>
      <c r="S22" s="1083"/>
      <c r="T22" s="1083"/>
      <c r="U22" s="1220" t="s">
        <v>1734</v>
      </c>
      <c r="V22" s="1077"/>
    </row>
    <row r="23" spans="1:23" ht="39">
      <c r="A23" s="1079" t="s">
        <v>438</v>
      </c>
      <c r="B23" s="871" t="s">
        <v>1655</v>
      </c>
      <c r="C23" s="823" t="s">
        <v>946</v>
      </c>
      <c r="D23" s="1077" t="s">
        <v>687</v>
      </c>
      <c r="E23" s="1082">
        <v>2019</v>
      </c>
      <c r="G23" s="1240">
        <v>240.631</v>
      </c>
      <c r="H23" s="1083"/>
      <c r="I23" s="1083"/>
      <c r="J23" s="1083"/>
      <c r="K23" s="1083"/>
      <c r="L23" s="1083"/>
      <c r="M23" s="1083"/>
      <c r="N23" s="1083"/>
      <c r="O23" s="1083"/>
      <c r="P23" s="1083"/>
      <c r="Q23" s="1083"/>
      <c r="R23" s="1083"/>
      <c r="S23" s="1083"/>
      <c r="T23" s="1083"/>
      <c r="U23" s="1220" t="s">
        <v>1734</v>
      </c>
      <c r="V23" s="1077"/>
    </row>
    <row r="24" spans="1:23" ht="39">
      <c r="A24" s="1079" t="s">
        <v>439</v>
      </c>
      <c r="B24" s="1056" t="s">
        <v>698</v>
      </c>
      <c r="C24" s="1057" t="s">
        <v>649</v>
      </c>
      <c r="D24" s="1077" t="s">
        <v>1556</v>
      </c>
      <c r="E24" s="1077">
        <v>2020</v>
      </c>
      <c r="F24" s="1082"/>
      <c r="G24" s="1067">
        <v>0.23100000000000001</v>
      </c>
      <c r="H24" s="1083"/>
      <c r="I24" s="1083"/>
      <c r="J24" s="1083"/>
      <c r="K24" s="1083"/>
      <c r="L24" s="1083"/>
      <c r="M24" s="1083"/>
      <c r="N24" s="1083"/>
      <c r="O24" s="1083"/>
      <c r="P24" s="1083"/>
      <c r="Q24" s="1083"/>
      <c r="R24" s="1083"/>
      <c r="S24" s="1083"/>
      <c r="T24" s="1083"/>
      <c r="U24" s="1056" t="s">
        <v>1550</v>
      </c>
      <c r="V24" s="1083"/>
      <c r="W24" s="1070">
        <v>1</v>
      </c>
    </row>
    <row r="25" spans="1:23" ht="26">
      <c r="A25" s="1079" t="s">
        <v>440</v>
      </c>
      <c r="B25" s="1056" t="s">
        <v>1082</v>
      </c>
      <c r="C25" s="1084" t="s">
        <v>512</v>
      </c>
      <c r="D25" s="1084" t="s">
        <v>585</v>
      </c>
      <c r="E25" s="1081">
        <v>2020</v>
      </c>
      <c r="F25" s="1082"/>
      <c r="G25" s="1067">
        <v>0.49</v>
      </c>
      <c r="H25" s="1083"/>
      <c r="I25" s="1083"/>
      <c r="J25" s="1083"/>
      <c r="K25" s="1083"/>
      <c r="L25" s="1083"/>
      <c r="M25" s="1083"/>
      <c r="N25" s="1083"/>
      <c r="O25" s="1083"/>
      <c r="P25" s="1083"/>
      <c r="Q25" s="1083"/>
      <c r="R25" s="1083"/>
      <c r="S25" s="1083"/>
      <c r="T25" s="1083"/>
      <c r="U25" s="1056" t="s">
        <v>1550</v>
      </c>
      <c r="V25" s="1083"/>
      <c r="W25" s="1070">
        <v>1</v>
      </c>
    </row>
    <row r="26" spans="1:23" ht="39">
      <c r="A26" s="1079" t="s">
        <v>442</v>
      </c>
      <c r="B26" s="1056" t="s">
        <v>1306</v>
      </c>
      <c r="C26" s="1077" t="s">
        <v>649</v>
      </c>
      <c r="D26" s="1077" t="s">
        <v>699</v>
      </c>
      <c r="E26" s="1082">
        <v>2020</v>
      </c>
      <c r="F26" s="1082"/>
      <c r="G26" s="1067">
        <v>1.667</v>
      </c>
      <c r="H26" s="1083"/>
      <c r="I26" s="1083"/>
      <c r="J26" s="1083"/>
      <c r="K26" s="1083"/>
      <c r="L26" s="1083"/>
      <c r="M26" s="1083"/>
      <c r="N26" s="1083"/>
      <c r="O26" s="1083"/>
      <c r="P26" s="1083"/>
      <c r="Q26" s="1083"/>
      <c r="R26" s="1083"/>
      <c r="S26" s="1083"/>
      <c r="T26" s="1083"/>
      <c r="U26" s="1056" t="s">
        <v>1550</v>
      </c>
      <c r="V26" s="1083"/>
      <c r="W26" s="1070">
        <v>1</v>
      </c>
    </row>
    <row r="27" spans="1:23" ht="39">
      <c r="A27" s="1079" t="s">
        <v>443</v>
      </c>
      <c r="B27" s="1056" t="s">
        <v>721</v>
      </c>
      <c r="C27" s="1077" t="s">
        <v>649</v>
      </c>
      <c r="D27" s="1077" t="s">
        <v>699</v>
      </c>
      <c r="E27" s="1082">
        <v>2020</v>
      </c>
      <c r="F27" s="1082"/>
      <c r="G27" s="1066">
        <v>4.4382520000000003</v>
      </c>
      <c r="H27" s="1083"/>
      <c r="I27" s="1083"/>
      <c r="J27" s="1083"/>
      <c r="K27" s="1083"/>
      <c r="L27" s="1083"/>
      <c r="M27" s="1083"/>
      <c r="N27" s="1083"/>
      <c r="O27" s="1083"/>
      <c r="P27" s="1083"/>
      <c r="Q27" s="1083"/>
      <c r="R27" s="1083"/>
      <c r="S27" s="1083"/>
      <c r="T27" s="1083"/>
      <c r="U27" s="1056" t="s">
        <v>1550</v>
      </c>
      <c r="V27" s="1083"/>
      <c r="W27" s="1089">
        <v>1</v>
      </c>
    </row>
    <row r="28" spans="1:23" s="859" customFormat="1">
      <c r="A28" s="1248">
        <v>3</v>
      </c>
      <c r="B28" s="1249" t="s">
        <v>579</v>
      </c>
      <c r="C28" s="1541"/>
      <c r="D28" s="1541"/>
      <c r="E28" s="1542"/>
      <c r="F28" s="855"/>
      <c r="G28" s="1250"/>
      <c r="H28" s="857"/>
      <c r="I28" s="857"/>
      <c r="J28" s="857"/>
      <c r="K28" s="857"/>
      <c r="L28" s="857"/>
      <c r="M28" s="857"/>
      <c r="N28" s="857"/>
      <c r="O28" s="857"/>
      <c r="P28" s="857"/>
      <c r="Q28" s="857"/>
      <c r="R28" s="857"/>
      <c r="S28" s="857"/>
      <c r="T28" s="857"/>
      <c r="U28" s="1249"/>
      <c r="V28" s="857"/>
    </row>
    <row r="29" spans="1:23" ht="49.5" customHeight="1">
      <c r="A29" s="1079" t="s">
        <v>725</v>
      </c>
      <c r="B29" s="1056" t="s">
        <v>1229</v>
      </c>
      <c r="C29" s="1057" t="s">
        <v>560</v>
      </c>
      <c r="D29" s="1077" t="s">
        <v>1555</v>
      </c>
      <c r="E29" s="1077">
        <f>E14</f>
        <v>2020</v>
      </c>
      <c r="F29" s="1082"/>
      <c r="G29" s="1067">
        <v>0.212842</v>
      </c>
      <c r="H29" s="1083"/>
      <c r="I29" s="1083"/>
      <c r="J29" s="1083"/>
      <c r="K29" s="1083"/>
      <c r="L29" s="1083"/>
      <c r="M29" s="1083"/>
      <c r="N29" s="1083"/>
      <c r="O29" s="1083"/>
      <c r="P29" s="1083"/>
      <c r="Q29" s="1083"/>
      <c r="R29" s="1083"/>
      <c r="S29" s="1083"/>
      <c r="T29" s="1083"/>
      <c r="U29" s="1056" t="s">
        <v>1550</v>
      </c>
      <c r="V29" s="1083"/>
      <c r="W29" s="1070">
        <v>1</v>
      </c>
    </row>
    <row r="30" spans="1:23" ht="39.5" customHeight="1">
      <c r="A30" s="1079" t="s">
        <v>726</v>
      </c>
      <c r="B30" s="1056" t="s">
        <v>1267</v>
      </c>
      <c r="C30" s="1057" t="s">
        <v>560</v>
      </c>
      <c r="D30" s="1077" t="s">
        <v>690</v>
      </c>
      <c r="E30" s="1077">
        <v>2020</v>
      </c>
      <c r="F30" s="1082"/>
      <c r="G30" s="1068">
        <v>0.18291199999999999</v>
      </c>
      <c r="H30" s="1083"/>
      <c r="I30" s="1083"/>
      <c r="J30" s="1083"/>
      <c r="K30" s="1083"/>
      <c r="L30" s="1083"/>
      <c r="M30" s="1083"/>
      <c r="N30" s="1083"/>
      <c r="O30" s="1083"/>
      <c r="P30" s="1083"/>
      <c r="Q30" s="1083"/>
      <c r="R30" s="1083"/>
      <c r="S30" s="1083"/>
      <c r="T30" s="1083"/>
      <c r="U30" s="1056" t="s">
        <v>1550</v>
      </c>
      <c r="V30" s="1083"/>
      <c r="W30" s="1070">
        <v>1</v>
      </c>
    </row>
    <row r="31" spans="1:23" ht="42.5" customHeight="1">
      <c r="A31" s="1079" t="s">
        <v>727</v>
      </c>
      <c r="B31" s="1056" t="s">
        <v>1270</v>
      </c>
      <c r="C31" s="1057" t="s">
        <v>560</v>
      </c>
      <c r="D31" s="1077" t="s">
        <v>690</v>
      </c>
      <c r="E31" s="1077">
        <v>2020</v>
      </c>
      <c r="F31" s="1082"/>
      <c r="G31" s="1068">
        <v>0.31461</v>
      </c>
      <c r="H31" s="1083"/>
      <c r="I31" s="1083"/>
      <c r="J31" s="1083"/>
      <c r="K31" s="1083"/>
      <c r="L31" s="1083"/>
      <c r="M31" s="1083"/>
      <c r="N31" s="1083"/>
      <c r="O31" s="1083"/>
      <c r="P31" s="1083"/>
      <c r="Q31" s="1083"/>
      <c r="R31" s="1083"/>
      <c r="S31" s="1083"/>
      <c r="T31" s="1083"/>
      <c r="U31" s="1056" t="s">
        <v>1550</v>
      </c>
      <c r="V31" s="1083"/>
      <c r="W31" s="1070">
        <v>1</v>
      </c>
    </row>
    <row r="32" spans="1:23" ht="37.5" customHeight="1">
      <c r="A32" s="1079" t="s">
        <v>748</v>
      </c>
      <c r="B32" s="1056" t="s">
        <v>1273</v>
      </c>
      <c r="C32" s="1057" t="s">
        <v>560</v>
      </c>
      <c r="D32" s="1077" t="s">
        <v>690</v>
      </c>
      <c r="E32" s="1077">
        <v>2020</v>
      </c>
      <c r="F32" s="1082"/>
      <c r="G32" s="1068">
        <v>0.228046</v>
      </c>
      <c r="H32" s="1083"/>
      <c r="I32" s="1083"/>
      <c r="J32" s="1083"/>
      <c r="K32" s="1083"/>
      <c r="L32" s="1083"/>
      <c r="M32" s="1083"/>
      <c r="N32" s="1083"/>
      <c r="O32" s="1083"/>
      <c r="P32" s="1083"/>
      <c r="Q32" s="1083"/>
      <c r="R32" s="1083"/>
      <c r="S32" s="1083"/>
      <c r="T32" s="1083"/>
      <c r="U32" s="1056" t="s">
        <v>1550</v>
      </c>
      <c r="V32" s="1083"/>
      <c r="W32" s="1070">
        <v>1</v>
      </c>
    </row>
    <row r="33" spans="1:23" ht="42.5" customHeight="1">
      <c r="A33" s="1079" t="s">
        <v>1007</v>
      </c>
      <c r="B33" s="1056" t="s">
        <v>706</v>
      </c>
      <c r="C33" s="1057" t="s">
        <v>560</v>
      </c>
      <c r="D33" s="1077" t="s">
        <v>690</v>
      </c>
      <c r="E33" s="1077">
        <v>2020</v>
      </c>
      <c r="F33" s="1082"/>
      <c r="G33" s="1068">
        <v>0.36590699999999998</v>
      </c>
      <c r="H33" s="1083"/>
      <c r="I33" s="1083"/>
      <c r="J33" s="1083"/>
      <c r="K33" s="1083"/>
      <c r="L33" s="1083"/>
      <c r="M33" s="1083"/>
      <c r="N33" s="1083"/>
      <c r="O33" s="1083"/>
      <c r="P33" s="1083"/>
      <c r="Q33" s="1083"/>
      <c r="R33" s="1083"/>
      <c r="S33" s="1083"/>
      <c r="T33" s="1083"/>
      <c r="U33" s="1056" t="s">
        <v>1550</v>
      </c>
      <c r="V33" s="1083"/>
      <c r="W33" s="1070">
        <v>1</v>
      </c>
    </row>
    <row r="34" spans="1:23" ht="44.5" customHeight="1">
      <c r="A34" s="1079" t="s">
        <v>1253</v>
      </c>
      <c r="B34" s="1056" t="s">
        <v>1288</v>
      </c>
      <c r="C34" s="1057" t="s">
        <v>560</v>
      </c>
      <c r="D34" s="1077" t="s">
        <v>690</v>
      </c>
      <c r="E34" s="1077">
        <v>2020</v>
      </c>
      <c r="F34" s="1082"/>
      <c r="G34" s="1067">
        <v>0.46948400000000001</v>
      </c>
      <c r="H34" s="1083"/>
      <c r="I34" s="1083"/>
      <c r="J34" s="1083"/>
      <c r="K34" s="1083"/>
      <c r="L34" s="1083"/>
      <c r="M34" s="1083"/>
      <c r="N34" s="1083"/>
      <c r="O34" s="1083"/>
      <c r="P34" s="1083"/>
      <c r="Q34" s="1083"/>
      <c r="R34" s="1083"/>
      <c r="S34" s="1083"/>
      <c r="T34" s="1083"/>
      <c r="U34" s="1056" t="s">
        <v>1550</v>
      </c>
      <c r="V34" s="1083"/>
      <c r="W34" s="1070">
        <v>1</v>
      </c>
    </row>
    <row r="35" spans="1:23" ht="45" customHeight="1">
      <c r="A35" s="1079" t="s">
        <v>1256</v>
      </c>
      <c r="B35" s="1056" t="s">
        <v>1291</v>
      </c>
      <c r="C35" s="1057" t="s">
        <v>560</v>
      </c>
      <c r="D35" s="1077" t="s">
        <v>690</v>
      </c>
      <c r="E35" s="1077">
        <v>2020</v>
      </c>
      <c r="F35" s="1082"/>
      <c r="G35" s="1067">
        <v>0.39383000000000001</v>
      </c>
      <c r="H35" s="1083"/>
      <c r="I35" s="1083"/>
      <c r="J35" s="1083"/>
      <c r="K35" s="1083"/>
      <c r="L35" s="1083"/>
      <c r="M35" s="1083"/>
      <c r="N35" s="1083"/>
      <c r="O35" s="1083"/>
      <c r="P35" s="1083"/>
      <c r="Q35" s="1083"/>
      <c r="R35" s="1083"/>
      <c r="S35" s="1083"/>
      <c r="T35" s="1083"/>
      <c r="U35" s="1056" t="s">
        <v>1550</v>
      </c>
      <c r="V35" s="1083"/>
      <c r="W35" s="1070">
        <v>1</v>
      </c>
    </row>
    <row r="36" spans="1:23" ht="45" customHeight="1">
      <c r="A36" s="1079" t="s">
        <v>1258</v>
      </c>
      <c r="B36" s="1056" t="s">
        <v>1294</v>
      </c>
      <c r="C36" s="1057" t="s">
        <v>560</v>
      </c>
      <c r="D36" s="1077" t="s">
        <v>690</v>
      </c>
      <c r="E36" s="1077">
        <v>2020</v>
      </c>
      <c r="F36" s="1082"/>
      <c r="G36" s="1067">
        <v>0.33905200000000002</v>
      </c>
      <c r="H36" s="1083"/>
      <c r="I36" s="1083"/>
      <c r="J36" s="1083"/>
      <c r="K36" s="1083"/>
      <c r="L36" s="1083"/>
      <c r="M36" s="1083"/>
      <c r="N36" s="1083"/>
      <c r="O36" s="1083"/>
      <c r="P36" s="1083"/>
      <c r="Q36" s="1083"/>
      <c r="R36" s="1083"/>
      <c r="S36" s="1083"/>
      <c r="T36" s="1083"/>
      <c r="U36" s="1056" t="s">
        <v>1550</v>
      </c>
      <c r="V36" s="1083"/>
      <c r="W36" s="1070">
        <v>1</v>
      </c>
    </row>
    <row r="37" spans="1:23" ht="39">
      <c r="A37" s="1079" t="s">
        <v>1260</v>
      </c>
      <c r="B37" s="1056" t="s">
        <v>1297</v>
      </c>
      <c r="C37" s="1057" t="s">
        <v>560</v>
      </c>
      <c r="D37" s="1077" t="s">
        <v>690</v>
      </c>
      <c r="E37" s="1077">
        <v>2020</v>
      </c>
      <c r="F37" s="1082"/>
      <c r="G37" s="1067">
        <v>0.48899999999999999</v>
      </c>
      <c r="H37" s="1083"/>
      <c r="I37" s="1083"/>
      <c r="J37" s="1083"/>
      <c r="K37" s="1083"/>
      <c r="L37" s="1083"/>
      <c r="M37" s="1083"/>
      <c r="N37" s="1083"/>
      <c r="O37" s="1083"/>
      <c r="P37" s="1083"/>
      <c r="Q37" s="1083"/>
      <c r="R37" s="1083"/>
      <c r="S37" s="1083"/>
      <c r="T37" s="1083"/>
      <c r="U37" s="1056" t="s">
        <v>1550</v>
      </c>
      <c r="V37" s="1083"/>
    </row>
    <row r="38" spans="1:23" s="859" customFormat="1" ht="27.5" customHeight="1">
      <c r="A38" s="1248" t="s">
        <v>86</v>
      </c>
      <c r="B38" s="1249" t="s">
        <v>731</v>
      </c>
      <c r="C38" s="1086"/>
      <c r="D38" s="1254"/>
      <c r="E38" s="1254"/>
      <c r="F38" s="855"/>
      <c r="G38" s="1250"/>
      <c r="H38" s="857"/>
      <c r="I38" s="857"/>
      <c r="J38" s="857"/>
      <c r="K38" s="857"/>
      <c r="L38" s="857"/>
      <c r="M38" s="857"/>
      <c r="N38" s="857"/>
      <c r="O38" s="857"/>
      <c r="P38" s="857"/>
      <c r="Q38" s="857"/>
      <c r="R38" s="857"/>
      <c r="S38" s="857"/>
      <c r="T38" s="857"/>
      <c r="U38" s="1249"/>
      <c r="V38" s="857"/>
    </row>
    <row r="39" spans="1:23" ht="27.5" customHeight="1">
      <c r="A39" s="1079" t="s">
        <v>728</v>
      </c>
      <c r="B39" s="1056" t="s">
        <v>435</v>
      </c>
      <c r="C39" s="1057" t="s">
        <v>645</v>
      </c>
      <c r="D39" s="1077" t="s">
        <v>646</v>
      </c>
      <c r="E39" s="1077">
        <f>E29</f>
        <v>2020</v>
      </c>
      <c r="F39" s="1082"/>
      <c r="G39" s="1067">
        <v>0.224</v>
      </c>
      <c r="H39" s="1083"/>
      <c r="I39" s="1083"/>
      <c r="J39" s="1083"/>
      <c r="K39" s="1083"/>
      <c r="L39" s="1083"/>
      <c r="M39" s="1083"/>
      <c r="N39" s="1083"/>
      <c r="O39" s="1083"/>
      <c r="P39" s="1083"/>
      <c r="Q39" s="1083"/>
      <c r="R39" s="1083"/>
      <c r="S39" s="1083"/>
      <c r="T39" s="1083"/>
      <c r="U39" s="1056" t="s">
        <v>1550</v>
      </c>
      <c r="V39" s="1083"/>
      <c r="W39" s="1070">
        <v>1</v>
      </c>
    </row>
    <row r="40" spans="1:23" ht="38.5" customHeight="1">
      <c r="A40" s="1079" t="s">
        <v>729</v>
      </c>
      <c r="B40" s="1056" t="s">
        <v>1284</v>
      </c>
      <c r="C40" s="1057" t="s">
        <v>645</v>
      </c>
      <c r="D40" s="1077" t="s">
        <v>693</v>
      </c>
      <c r="E40" s="1077">
        <v>2020</v>
      </c>
      <c r="F40" s="1082"/>
      <c r="G40" s="1067">
        <v>0.48844199999999999</v>
      </c>
      <c r="H40" s="1083"/>
      <c r="I40" s="1083"/>
      <c r="J40" s="1083"/>
      <c r="K40" s="1083"/>
      <c r="L40" s="1083"/>
      <c r="M40" s="1083"/>
      <c r="N40" s="1083"/>
      <c r="O40" s="1083"/>
      <c r="P40" s="1083"/>
      <c r="Q40" s="1083"/>
      <c r="R40" s="1083"/>
      <c r="S40" s="1083"/>
      <c r="T40" s="1083"/>
      <c r="U40" s="1056" t="s">
        <v>1550</v>
      </c>
      <c r="V40" s="1083"/>
      <c r="W40" s="1070">
        <v>1</v>
      </c>
    </row>
    <row r="41" spans="1:23" ht="43" customHeight="1">
      <c r="A41" s="1079" t="s">
        <v>1628</v>
      </c>
      <c r="B41" s="1056" t="s">
        <v>1286</v>
      </c>
      <c r="C41" s="1057" t="s">
        <v>645</v>
      </c>
      <c r="D41" s="1077" t="s">
        <v>693</v>
      </c>
      <c r="E41" s="1077">
        <v>2020</v>
      </c>
      <c r="F41" s="1082"/>
      <c r="G41" s="1067">
        <v>0.48979200000000001</v>
      </c>
      <c r="H41" s="1083"/>
      <c r="I41" s="1083"/>
      <c r="J41" s="1083"/>
      <c r="K41" s="1083"/>
      <c r="L41" s="1083"/>
      <c r="M41" s="1083"/>
      <c r="N41" s="1083"/>
      <c r="O41" s="1083"/>
      <c r="P41" s="1083"/>
      <c r="Q41" s="1083"/>
      <c r="R41" s="1083"/>
      <c r="S41" s="1083"/>
      <c r="T41" s="1083"/>
      <c r="U41" s="1056" t="s">
        <v>1550</v>
      </c>
      <c r="V41" s="1083"/>
      <c r="W41" s="1070">
        <v>1</v>
      </c>
    </row>
    <row r="42" spans="1:23" s="859" customFormat="1">
      <c r="A42" s="855">
        <v>5</v>
      </c>
      <c r="B42" s="856" t="s">
        <v>593</v>
      </c>
      <c r="C42" s="857"/>
      <c r="D42" s="855"/>
      <c r="E42" s="855"/>
      <c r="F42" s="855"/>
      <c r="G42" s="857"/>
      <c r="H42" s="857"/>
      <c r="I42" s="857"/>
      <c r="J42" s="857"/>
      <c r="K42" s="857"/>
      <c r="L42" s="857"/>
      <c r="M42" s="857"/>
      <c r="N42" s="857"/>
      <c r="O42" s="857"/>
      <c r="P42" s="857"/>
      <c r="Q42" s="857"/>
      <c r="R42" s="857"/>
      <c r="S42" s="857"/>
      <c r="T42" s="857"/>
      <c r="U42" s="857"/>
      <c r="V42" s="857"/>
    </row>
    <row r="43" spans="1:23" ht="41.25" customHeight="1">
      <c r="A43" s="1079" t="s">
        <v>1308</v>
      </c>
      <c r="B43" s="1056" t="s">
        <v>1532</v>
      </c>
      <c r="C43" s="1084" t="s">
        <v>530</v>
      </c>
      <c r="D43" s="1077" t="s">
        <v>690</v>
      </c>
      <c r="E43" s="1081">
        <v>2020</v>
      </c>
      <c r="F43" s="1082"/>
      <c r="G43" s="1067">
        <v>0.67200000000000004</v>
      </c>
      <c r="H43" s="1083"/>
      <c r="I43" s="1083"/>
      <c r="J43" s="1083"/>
      <c r="K43" s="1083"/>
      <c r="L43" s="1083"/>
      <c r="M43" s="1083"/>
      <c r="N43" s="1083"/>
      <c r="O43" s="1083"/>
      <c r="P43" s="1083"/>
      <c r="Q43" s="1083"/>
      <c r="R43" s="1083"/>
      <c r="S43" s="1083"/>
      <c r="T43" s="1083"/>
      <c r="U43" s="1056" t="s">
        <v>1550</v>
      </c>
      <c r="V43" s="1083"/>
      <c r="W43" s="1070">
        <v>1</v>
      </c>
    </row>
    <row r="44" spans="1:23" s="859" customFormat="1" ht="26">
      <c r="A44" s="1248">
        <v>6</v>
      </c>
      <c r="B44" s="1249" t="s">
        <v>1747</v>
      </c>
      <c r="C44" s="1086"/>
      <c r="D44" s="1254"/>
      <c r="E44" s="1254"/>
      <c r="F44" s="855"/>
      <c r="G44" s="1250"/>
      <c r="H44" s="857"/>
      <c r="I44" s="857"/>
      <c r="J44" s="857"/>
      <c r="K44" s="857"/>
      <c r="L44" s="857"/>
      <c r="M44" s="857"/>
      <c r="N44" s="857"/>
      <c r="O44" s="857"/>
      <c r="P44" s="857"/>
      <c r="Q44" s="857"/>
      <c r="R44" s="857"/>
      <c r="S44" s="857"/>
      <c r="T44" s="857"/>
      <c r="U44" s="1254"/>
      <c r="V44" s="857"/>
      <c r="W44" s="1251"/>
    </row>
    <row r="45" spans="1:23" ht="26">
      <c r="A45" s="1079" t="s">
        <v>1630</v>
      </c>
      <c r="B45" s="1059" t="s">
        <v>953</v>
      </c>
      <c r="C45" s="1083" t="s">
        <v>645</v>
      </c>
      <c r="D45" s="1088" t="s">
        <v>538</v>
      </c>
      <c r="E45" s="1077">
        <v>2020</v>
      </c>
      <c r="F45" s="1082"/>
      <c r="G45" s="1064">
        <v>1.1263449999999999</v>
      </c>
      <c r="H45" s="1083"/>
      <c r="I45" s="1083"/>
      <c r="J45" s="1083"/>
      <c r="K45" s="1083"/>
      <c r="L45" s="1083"/>
      <c r="M45" s="1083"/>
      <c r="N45" s="1083"/>
      <c r="O45" s="1083"/>
      <c r="P45" s="1083"/>
      <c r="Q45" s="1083"/>
      <c r="R45" s="1083"/>
      <c r="S45" s="1083"/>
      <c r="T45" s="1083"/>
      <c r="U45" s="1056" t="s">
        <v>1550</v>
      </c>
      <c r="V45" s="1083"/>
    </row>
    <row r="46" spans="1:23" s="859" customFormat="1">
      <c r="A46" s="855">
        <v>7</v>
      </c>
      <c r="B46" s="1060" t="s">
        <v>1746</v>
      </c>
      <c r="C46" s="857"/>
      <c r="D46" s="1252"/>
      <c r="E46" s="855"/>
      <c r="F46" s="855"/>
      <c r="G46" s="857"/>
      <c r="H46" s="857"/>
      <c r="I46" s="857"/>
      <c r="J46" s="857"/>
      <c r="K46" s="857"/>
      <c r="L46" s="857"/>
      <c r="M46" s="857"/>
      <c r="N46" s="857"/>
      <c r="O46" s="857"/>
      <c r="P46" s="857"/>
      <c r="Q46" s="857"/>
      <c r="R46" s="857"/>
      <c r="S46" s="857"/>
      <c r="T46" s="857"/>
      <c r="U46" s="857"/>
      <c r="V46" s="857"/>
    </row>
    <row r="47" spans="1:23" ht="26">
      <c r="A47" s="1079" t="s">
        <v>1748</v>
      </c>
      <c r="B47" s="871" t="s">
        <v>1530</v>
      </c>
      <c r="C47" s="1057" t="s">
        <v>649</v>
      </c>
      <c r="D47" s="1084" t="s">
        <v>387</v>
      </c>
      <c r="E47" s="1077">
        <v>2020</v>
      </c>
      <c r="F47" s="1082"/>
      <c r="G47" s="1066">
        <v>4.4669999999999996</v>
      </c>
      <c r="H47" s="1083"/>
      <c r="I47" s="1083"/>
      <c r="J47" s="1083"/>
      <c r="K47" s="1083"/>
      <c r="L47" s="1083"/>
      <c r="M47" s="1083"/>
      <c r="N47" s="1083"/>
      <c r="O47" s="1083"/>
      <c r="P47" s="1083"/>
      <c r="Q47" s="1083"/>
      <c r="R47" s="1083"/>
      <c r="S47" s="1083"/>
      <c r="T47" s="1083"/>
      <c r="U47" s="1220" t="s">
        <v>1734</v>
      </c>
      <c r="V47" s="1083"/>
      <c r="W47" s="1070">
        <v>1</v>
      </c>
    </row>
    <row r="48" spans="1:23" ht="26">
      <c r="A48" s="1079" t="s">
        <v>1749</v>
      </c>
      <c r="B48" s="1056" t="s">
        <v>1531</v>
      </c>
      <c r="C48" s="1057" t="s">
        <v>692</v>
      </c>
      <c r="D48" s="1084" t="s">
        <v>387</v>
      </c>
      <c r="E48" s="1077">
        <v>2020</v>
      </c>
      <c r="F48" s="1082"/>
      <c r="G48" s="1066">
        <v>2.8872819999999999</v>
      </c>
      <c r="H48" s="1083"/>
      <c r="I48" s="1083"/>
      <c r="J48" s="1083"/>
      <c r="K48" s="1083"/>
      <c r="L48" s="1083"/>
      <c r="M48" s="1083"/>
      <c r="N48" s="1083"/>
      <c r="O48" s="1083"/>
      <c r="P48" s="1083"/>
      <c r="Q48" s="1083"/>
      <c r="R48" s="1083"/>
      <c r="S48" s="1083"/>
      <c r="T48" s="1083"/>
      <c r="U48" s="1220" t="s">
        <v>1734</v>
      </c>
      <c r="V48" s="1083"/>
      <c r="W48" s="1070">
        <v>1</v>
      </c>
    </row>
    <row r="49" spans="1:23" ht="26">
      <c r="A49" s="1079" t="s">
        <v>1750</v>
      </c>
      <c r="B49" s="1055" t="s">
        <v>1519</v>
      </c>
      <c r="C49" s="1057" t="s">
        <v>512</v>
      </c>
      <c r="D49" s="1084" t="s">
        <v>387</v>
      </c>
      <c r="E49" s="1077">
        <v>2020</v>
      </c>
      <c r="F49" s="1082"/>
      <c r="G49" s="1066">
        <v>1.5</v>
      </c>
      <c r="H49" s="1083"/>
      <c r="I49" s="1083"/>
      <c r="J49" s="1083"/>
      <c r="K49" s="1083"/>
      <c r="L49" s="1083"/>
      <c r="M49" s="1083"/>
      <c r="N49" s="1083"/>
      <c r="O49" s="1083"/>
      <c r="P49" s="1083"/>
      <c r="Q49" s="1083"/>
      <c r="R49" s="1083"/>
      <c r="S49" s="1083"/>
      <c r="T49" s="1083"/>
      <c r="U49" s="1220" t="s">
        <v>1734</v>
      </c>
      <c r="V49" s="1083"/>
      <c r="W49" s="1070">
        <v>1</v>
      </c>
    </row>
    <row r="50" spans="1:23" ht="26">
      <c r="A50" s="1079" t="s">
        <v>1751</v>
      </c>
      <c r="B50" s="1056" t="s">
        <v>1520</v>
      </c>
      <c r="C50" s="1086"/>
      <c r="D50" s="1084" t="s">
        <v>387</v>
      </c>
      <c r="E50" s="1077">
        <v>2020</v>
      </c>
      <c r="F50" s="1082"/>
      <c r="G50" s="1066">
        <v>5</v>
      </c>
      <c r="H50" s="1083"/>
      <c r="I50" s="1083"/>
      <c r="J50" s="1083"/>
      <c r="K50" s="1083"/>
      <c r="L50" s="1083"/>
      <c r="M50" s="1083"/>
      <c r="N50" s="1083"/>
      <c r="O50" s="1083"/>
      <c r="P50" s="1083"/>
      <c r="Q50" s="1083"/>
      <c r="R50" s="1083"/>
      <c r="S50" s="1083"/>
      <c r="T50" s="1083"/>
      <c r="U50" s="1220" t="s">
        <v>1734</v>
      </c>
      <c r="V50" s="1083"/>
    </row>
    <row r="51" spans="1:23" ht="26">
      <c r="A51" s="1079" t="s">
        <v>1752</v>
      </c>
      <c r="B51" s="1055" t="s">
        <v>1525</v>
      </c>
      <c r="C51" s="1084" t="s">
        <v>663</v>
      </c>
      <c r="D51" s="1084" t="s">
        <v>387</v>
      </c>
      <c r="E51" s="1077">
        <v>2020</v>
      </c>
      <c r="F51" s="1082"/>
      <c r="G51" s="1064">
        <v>0.54</v>
      </c>
      <c r="H51" s="1083"/>
      <c r="I51" s="1083"/>
      <c r="J51" s="1083"/>
      <c r="K51" s="1083"/>
      <c r="L51" s="1083"/>
      <c r="M51" s="1083"/>
      <c r="N51" s="1083"/>
      <c r="O51" s="1083"/>
      <c r="P51" s="1083"/>
      <c r="Q51" s="1083"/>
      <c r="R51" s="1083"/>
      <c r="S51" s="1083"/>
      <c r="T51" s="1083"/>
      <c r="U51" s="1220" t="s">
        <v>1734</v>
      </c>
      <c r="V51" s="1083"/>
      <c r="W51" s="1070">
        <v>1</v>
      </c>
    </row>
    <row r="52" spans="1:23" ht="26">
      <c r="A52" s="1079" t="s">
        <v>1753</v>
      </c>
      <c r="B52" s="1055" t="s">
        <v>1526</v>
      </c>
      <c r="C52" s="1084" t="s">
        <v>656</v>
      </c>
      <c r="D52" s="1084" t="s">
        <v>387</v>
      </c>
      <c r="E52" s="1077">
        <v>2020</v>
      </c>
      <c r="F52" s="1082"/>
      <c r="G52" s="1064">
        <v>3.5008080000000001</v>
      </c>
      <c r="H52" s="1083"/>
      <c r="I52" s="1083"/>
      <c r="J52" s="1083"/>
      <c r="K52" s="1083"/>
      <c r="L52" s="1083"/>
      <c r="M52" s="1083"/>
      <c r="N52" s="1083"/>
      <c r="O52" s="1083"/>
      <c r="P52" s="1083"/>
      <c r="Q52" s="1083"/>
      <c r="R52" s="1083"/>
      <c r="S52" s="1083"/>
      <c r="T52" s="1083"/>
      <c r="U52" s="1220" t="s">
        <v>1734</v>
      </c>
      <c r="V52" s="1083"/>
      <c r="W52" s="1070">
        <v>1</v>
      </c>
    </row>
    <row r="53" spans="1:23" ht="47.25" customHeight="1">
      <c r="A53" s="1079" t="s">
        <v>1754</v>
      </c>
      <c r="B53" s="1055" t="s">
        <v>1527</v>
      </c>
      <c r="C53" s="1084" t="s">
        <v>500</v>
      </c>
      <c r="D53" s="1084" t="s">
        <v>387</v>
      </c>
      <c r="E53" s="1077">
        <v>2019</v>
      </c>
      <c r="F53" s="1082"/>
      <c r="G53" s="1064">
        <v>5.7695759999999998</v>
      </c>
      <c r="H53" s="1083"/>
      <c r="I53" s="1083"/>
      <c r="J53" s="1083"/>
      <c r="K53" s="1083"/>
      <c r="L53" s="1083"/>
      <c r="M53" s="1083"/>
      <c r="N53" s="1083"/>
      <c r="O53" s="1083"/>
      <c r="P53" s="1083"/>
      <c r="Q53" s="1083"/>
      <c r="R53" s="1083"/>
      <c r="S53" s="1083"/>
      <c r="T53" s="1083"/>
      <c r="U53" s="1220" t="s">
        <v>1734</v>
      </c>
      <c r="V53" s="1083"/>
      <c r="W53" s="1070">
        <v>1</v>
      </c>
    </row>
    <row r="54" spans="1:23" ht="26">
      <c r="A54" s="1079" t="s">
        <v>1755</v>
      </c>
      <c r="B54" s="1055" t="s">
        <v>1528</v>
      </c>
      <c r="C54" s="1084" t="s">
        <v>512</v>
      </c>
      <c r="D54" s="1084" t="s">
        <v>387</v>
      </c>
      <c r="E54" s="1077">
        <v>2019</v>
      </c>
      <c r="F54" s="1082"/>
      <c r="G54" s="1064">
        <v>3</v>
      </c>
      <c r="H54" s="1083"/>
      <c r="I54" s="1083"/>
      <c r="J54" s="1083"/>
      <c r="K54" s="1083"/>
      <c r="L54" s="1083"/>
      <c r="M54" s="1083"/>
      <c r="N54" s="1083"/>
      <c r="O54" s="1083"/>
      <c r="P54" s="1083"/>
      <c r="Q54" s="1083"/>
      <c r="R54" s="1083"/>
      <c r="S54" s="1083"/>
      <c r="T54" s="1083"/>
      <c r="U54" s="1220" t="s">
        <v>1734</v>
      </c>
      <c r="V54" s="1083"/>
      <c r="W54" s="1070">
        <v>1</v>
      </c>
    </row>
    <row r="55" spans="1:23" ht="32" customHeight="1">
      <c r="A55" s="1079" t="s">
        <v>1756</v>
      </c>
      <c r="B55" s="1057" t="s">
        <v>963</v>
      </c>
      <c r="C55" s="1077" t="s">
        <v>500</v>
      </c>
      <c r="D55" s="1088" t="s">
        <v>965</v>
      </c>
      <c r="E55" s="1077">
        <v>2020</v>
      </c>
      <c r="F55" s="1082"/>
      <c r="G55" s="1064">
        <v>3.6850000000000001</v>
      </c>
      <c r="H55" s="1083"/>
      <c r="I55" s="1083"/>
      <c r="J55" s="1083"/>
      <c r="K55" s="1083"/>
      <c r="L55" s="1083"/>
      <c r="M55" s="1083"/>
      <c r="N55" s="1083"/>
      <c r="O55" s="1083"/>
      <c r="P55" s="1083"/>
      <c r="Q55" s="1083"/>
      <c r="R55" s="1083"/>
      <c r="S55" s="1083"/>
      <c r="T55" s="1083"/>
      <c r="U55" s="1056" t="s">
        <v>1550</v>
      </c>
      <c r="V55" s="1083"/>
      <c r="W55" s="1089">
        <v>1</v>
      </c>
    </row>
    <row r="56" spans="1:23" ht="40.5" customHeight="1">
      <c r="A56" s="1079" t="s">
        <v>1757</v>
      </c>
      <c r="B56" s="1058" t="s">
        <v>1533</v>
      </c>
      <c r="C56" s="1077" t="s">
        <v>493</v>
      </c>
      <c r="D56" s="1088" t="s">
        <v>387</v>
      </c>
      <c r="E56" s="1077">
        <v>2020</v>
      </c>
      <c r="F56" s="1082"/>
      <c r="G56" s="1064">
        <v>2</v>
      </c>
      <c r="H56" s="1083"/>
      <c r="I56" s="1083"/>
      <c r="J56" s="1083"/>
      <c r="K56" s="1083"/>
      <c r="L56" s="1083"/>
      <c r="M56" s="1083"/>
      <c r="N56" s="1083"/>
      <c r="O56" s="1083"/>
      <c r="P56" s="1083"/>
      <c r="Q56" s="1083"/>
      <c r="R56" s="1083"/>
      <c r="S56" s="1083"/>
      <c r="T56" s="1083"/>
      <c r="U56" s="1056" t="s">
        <v>1550</v>
      </c>
      <c r="V56" s="1083"/>
      <c r="W56" s="1089">
        <v>1</v>
      </c>
    </row>
    <row r="57" spans="1:23" ht="40.5" customHeight="1">
      <c r="A57" s="1079" t="s">
        <v>1758</v>
      </c>
      <c r="B57" s="1058" t="s">
        <v>1534</v>
      </c>
      <c r="C57" s="1077" t="s">
        <v>530</v>
      </c>
      <c r="D57" s="1088" t="s">
        <v>387</v>
      </c>
      <c r="E57" s="1077">
        <v>2020</v>
      </c>
      <c r="F57" s="1082"/>
      <c r="G57" s="1064">
        <v>1</v>
      </c>
      <c r="H57" s="1083"/>
      <c r="I57" s="1083"/>
      <c r="J57" s="1083"/>
      <c r="K57" s="1083"/>
      <c r="L57" s="1083"/>
      <c r="M57" s="1083"/>
      <c r="N57" s="1083"/>
      <c r="O57" s="1083"/>
      <c r="P57" s="1083"/>
      <c r="Q57" s="1083"/>
      <c r="R57" s="1083"/>
      <c r="S57" s="1083"/>
      <c r="T57" s="1083"/>
      <c r="U57" s="1056" t="s">
        <v>1550</v>
      </c>
      <c r="V57" s="1083"/>
      <c r="W57" s="1089">
        <v>1</v>
      </c>
    </row>
    <row r="58" spans="1:23" ht="47.5" customHeight="1">
      <c r="A58" s="1079" t="s">
        <v>1759</v>
      </c>
      <c r="B58" s="1058" t="s">
        <v>1535</v>
      </c>
      <c r="C58" s="1077" t="s">
        <v>1557</v>
      </c>
      <c r="D58" s="1088" t="s">
        <v>387</v>
      </c>
      <c r="E58" s="1077">
        <v>2020</v>
      </c>
      <c r="F58" s="1082"/>
      <c r="G58" s="1064">
        <v>0.7</v>
      </c>
      <c r="H58" s="1083"/>
      <c r="I58" s="1083"/>
      <c r="J58" s="1083"/>
      <c r="K58" s="1083"/>
      <c r="L58" s="1083"/>
      <c r="M58" s="1083"/>
      <c r="N58" s="1083"/>
      <c r="O58" s="1083"/>
      <c r="P58" s="1083"/>
      <c r="Q58" s="1083"/>
      <c r="R58" s="1083"/>
      <c r="S58" s="1083"/>
      <c r="T58" s="1083"/>
      <c r="U58" s="1056" t="s">
        <v>1550</v>
      </c>
      <c r="V58" s="1083"/>
      <c r="W58" s="1089">
        <v>1</v>
      </c>
    </row>
    <row r="59" spans="1:23" ht="43.5" customHeight="1">
      <c r="A59" s="1079" t="s">
        <v>1760</v>
      </c>
      <c r="B59" s="1058" t="s">
        <v>1536</v>
      </c>
      <c r="C59" s="1077" t="s">
        <v>560</v>
      </c>
      <c r="D59" s="1088" t="s">
        <v>387</v>
      </c>
      <c r="E59" s="1077">
        <v>2020</v>
      </c>
      <c r="F59" s="1082"/>
      <c r="G59" s="1064">
        <v>2</v>
      </c>
      <c r="H59" s="1083"/>
      <c r="I59" s="1083"/>
      <c r="J59" s="1083"/>
      <c r="K59" s="1083"/>
      <c r="L59" s="1083"/>
      <c r="M59" s="1083"/>
      <c r="N59" s="1083"/>
      <c r="O59" s="1083"/>
      <c r="P59" s="1083"/>
      <c r="Q59" s="1083"/>
      <c r="R59" s="1083"/>
      <c r="S59" s="1083"/>
      <c r="T59" s="1083"/>
      <c r="U59" s="1056" t="s">
        <v>1550</v>
      </c>
      <c r="V59" s="1083"/>
      <c r="W59" s="1089">
        <v>1</v>
      </c>
    </row>
    <row r="60" spans="1:23" ht="42.5" customHeight="1">
      <c r="A60" s="1079" t="s">
        <v>1761</v>
      </c>
      <c r="B60" s="1058" t="s">
        <v>1537</v>
      </c>
      <c r="C60" s="1077" t="s">
        <v>500</v>
      </c>
      <c r="D60" s="1088" t="s">
        <v>387</v>
      </c>
      <c r="E60" s="1082">
        <v>2020</v>
      </c>
      <c r="F60" s="1082"/>
      <c r="G60" s="1064">
        <v>0.9</v>
      </c>
      <c r="H60" s="1083"/>
      <c r="I60" s="1083"/>
      <c r="J60" s="1083"/>
      <c r="K60" s="1083"/>
      <c r="L60" s="1083"/>
      <c r="M60" s="1083"/>
      <c r="N60" s="1083"/>
      <c r="O60" s="1083"/>
      <c r="P60" s="1083"/>
      <c r="Q60" s="1083"/>
      <c r="R60" s="1083"/>
      <c r="S60" s="1083"/>
      <c r="T60" s="1083"/>
      <c r="U60" s="1056" t="s">
        <v>1550</v>
      </c>
      <c r="V60" s="1083"/>
      <c r="W60" s="1089">
        <v>1</v>
      </c>
    </row>
    <row r="61" spans="1:23" ht="42.5" customHeight="1">
      <c r="A61" s="1079" t="s">
        <v>1762</v>
      </c>
      <c r="B61" s="1058" t="s">
        <v>981</v>
      </c>
      <c r="C61" s="1077" t="s">
        <v>645</v>
      </c>
      <c r="D61" s="1088" t="s">
        <v>387</v>
      </c>
      <c r="E61" s="1077">
        <v>2020</v>
      </c>
      <c r="F61" s="1082"/>
      <c r="G61" s="1064">
        <v>2</v>
      </c>
      <c r="H61" s="1083"/>
      <c r="I61" s="1083"/>
      <c r="J61" s="1083"/>
      <c r="K61" s="1083"/>
      <c r="L61" s="1083"/>
      <c r="M61" s="1083"/>
      <c r="N61" s="1083"/>
      <c r="O61" s="1083"/>
      <c r="P61" s="1083"/>
      <c r="Q61" s="1083"/>
      <c r="R61" s="1083"/>
      <c r="S61" s="1083"/>
      <c r="T61" s="1083"/>
      <c r="U61" s="1056" t="s">
        <v>1550</v>
      </c>
      <c r="V61" s="1083"/>
      <c r="W61" s="1089">
        <v>1</v>
      </c>
    </row>
    <row r="62" spans="1:23" ht="41" customHeight="1">
      <c r="A62" s="1079" t="s">
        <v>1763</v>
      </c>
      <c r="B62" s="1058" t="s">
        <v>983</v>
      </c>
      <c r="C62" s="1077" t="s">
        <v>493</v>
      </c>
      <c r="D62" s="1088" t="s">
        <v>387</v>
      </c>
      <c r="E62" s="1077">
        <v>2020</v>
      </c>
      <c r="F62" s="1082"/>
      <c r="G62" s="1064">
        <v>4.5</v>
      </c>
      <c r="H62" s="1083"/>
      <c r="I62" s="1083"/>
      <c r="J62" s="1083"/>
      <c r="K62" s="1083"/>
      <c r="L62" s="1083"/>
      <c r="M62" s="1083"/>
      <c r="N62" s="1083"/>
      <c r="O62" s="1083"/>
      <c r="P62" s="1083"/>
      <c r="Q62" s="1083"/>
      <c r="R62" s="1083"/>
      <c r="S62" s="1083"/>
      <c r="T62" s="1083"/>
      <c r="U62" s="1056" t="s">
        <v>1550</v>
      </c>
      <c r="V62" s="1083"/>
      <c r="W62" s="1089">
        <v>1</v>
      </c>
    </row>
    <row r="63" spans="1:23" ht="26">
      <c r="A63" s="1079" t="s">
        <v>1764</v>
      </c>
      <c r="B63" s="1058" t="s">
        <v>1538</v>
      </c>
      <c r="C63" s="1077" t="s">
        <v>530</v>
      </c>
      <c r="D63" s="1084" t="s">
        <v>387</v>
      </c>
      <c r="E63" s="1077">
        <v>2020</v>
      </c>
      <c r="F63" s="1082"/>
      <c r="G63" s="1064">
        <v>1</v>
      </c>
      <c r="H63" s="1083"/>
      <c r="I63" s="1083"/>
      <c r="J63" s="1083"/>
      <c r="K63" s="1083"/>
      <c r="L63" s="1083"/>
      <c r="M63" s="1083"/>
      <c r="N63" s="1083"/>
      <c r="O63" s="1083"/>
      <c r="P63" s="1083"/>
      <c r="Q63" s="1083"/>
      <c r="R63" s="1083"/>
      <c r="S63" s="1083"/>
      <c r="T63" s="1083"/>
      <c r="U63" s="1056" t="s">
        <v>1550</v>
      </c>
      <c r="V63" s="1083"/>
      <c r="W63" s="1089">
        <v>1</v>
      </c>
    </row>
    <row r="64" spans="1:23" ht="31.5" customHeight="1">
      <c r="A64" s="1079" t="s">
        <v>1765</v>
      </c>
      <c r="B64" s="1058" t="s">
        <v>1539</v>
      </c>
      <c r="C64" s="1077" t="s">
        <v>512</v>
      </c>
      <c r="D64" s="1088" t="s">
        <v>387</v>
      </c>
      <c r="E64" s="1077">
        <v>2020</v>
      </c>
      <c r="F64" s="1082"/>
      <c r="G64" s="1064">
        <v>0.99930399999999997</v>
      </c>
      <c r="H64" s="1083"/>
      <c r="I64" s="1083"/>
      <c r="J64" s="1083"/>
      <c r="K64" s="1083"/>
      <c r="L64" s="1083"/>
      <c r="M64" s="1083"/>
      <c r="N64" s="1083"/>
      <c r="O64" s="1083"/>
      <c r="P64" s="1083"/>
      <c r="Q64" s="1083"/>
      <c r="R64" s="1083"/>
      <c r="S64" s="1083"/>
      <c r="T64" s="1083"/>
      <c r="U64" s="1056" t="s">
        <v>1550</v>
      </c>
      <c r="V64" s="1083"/>
      <c r="W64" s="1089">
        <v>1</v>
      </c>
    </row>
    <row r="65" spans="1:23" ht="26">
      <c r="A65" s="1079" t="s">
        <v>1766</v>
      </c>
      <c r="B65" s="1055" t="s">
        <v>1540</v>
      </c>
      <c r="C65" s="1083" t="s">
        <v>518</v>
      </c>
      <c r="D65" s="1088" t="s">
        <v>387</v>
      </c>
      <c r="E65" s="1077">
        <v>2020</v>
      </c>
      <c r="F65" s="1082"/>
      <c r="G65" s="1067">
        <v>0.54659999999999997</v>
      </c>
      <c r="H65" s="1083"/>
      <c r="I65" s="1083"/>
      <c r="J65" s="1083"/>
      <c r="K65" s="1083"/>
      <c r="L65" s="1083"/>
      <c r="M65" s="1083"/>
      <c r="N65" s="1083"/>
      <c r="O65" s="1083"/>
      <c r="P65" s="1083"/>
      <c r="Q65" s="1083"/>
      <c r="R65" s="1083"/>
      <c r="S65" s="1083"/>
      <c r="T65" s="1083"/>
      <c r="U65" s="1056" t="s">
        <v>1550</v>
      </c>
      <c r="V65" s="1083"/>
    </row>
    <row r="66" spans="1:23" ht="26">
      <c r="A66" s="1079" t="s">
        <v>1767</v>
      </c>
      <c r="B66" s="1058" t="s">
        <v>1541</v>
      </c>
      <c r="C66" s="1083" t="s">
        <v>518</v>
      </c>
      <c r="D66" s="1088" t="s">
        <v>387</v>
      </c>
      <c r="E66" s="1077">
        <v>2020</v>
      </c>
      <c r="F66" s="1082"/>
      <c r="G66" s="1064">
        <v>0.9</v>
      </c>
      <c r="H66" s="1083"/>
      <c r="I66" s="1083"/>
      <c r="J66" s="1083"/>
      <c r="K66" s="1083"/>
      <c r="L66" s="1083"/>
      <c r="M66" s="1083"/>
      <c r="N66" s="1083"/>
      <c r="O66" s="1083"/>
      <c r="P66" s="1083"/>
      <c r="Q66" s="1083"/>
      <c r="R66" s="1083"/>
      <c r="S66" s="1083"/>
      <c r="T66" s="1083"/>
      <c r="U66" s="1056" t="s">
        <v>1550</v>
      </c>
      <c r="V66" s="1083"/>
      <c r="W66" s="1070">
        <f>SUM(W11:W64)</f>
        <v>35</v>
      </c>
    </row>
    <row r="67" spans="1:23" ht="26">
      <c r="A67" s="1079" t="s">
        <v>1768</v>
      </c>
      <c r="B67" s="1061" t="s">
        <v>1542</v>
      </c>
      <c r="C67" s="1083" t="s">
        <v>645</v>
      </c>
      <c r="D67" s="1088" t="s">
        <v>387</v>
      </c>
      <c r="E67" s="1077">
        <v>2021</v>
      </c>
      <c r="F67" s="1082"/>
      <c r="G67" s="1069">
        <v>1</v>
      </c>
      <c r="H67" s="1083"/>
      <c r="I67" s="1083"/>
      <c r="J67" s="1083"/>
      <c r="K67" s="1083"/>
      <c r="L67" s="1083"/>
      <c r="M67" s="1083"/>
      <c r="N67" s="1083"/>
      <c r="O67" s="1083"/>
      <c r="P67" s="1083"/>
      <c r="Q67" s="1083"/>
      <c r="R67" s="1083"/>
      <c r="S67" s="1083"/>
      <c r="T67" s="1083"/>
      <c r="U67" s="1056" t="s">
        <v>1551</v>
      </c>
      <c r="V67" s="1083"/>
    </row>
    <row r="68" spans="1:23" ht="26">
      <c r="A68" s="1079" t="s">
        <v>1769</v>
      </c>
      <c r="B68" s="1061" t="s">
        <v>1543</v>
      </c>
      <c r="C68" s="1083" t="s">
        <v>560</v>
      </c>
      <c r="D68" s="1088" t="s">
        <v>387</v>
      </c>
      <c r="E68" s="1077">
        <v>2021</v>
      </c>
      <c r="F68" s="1082"/>
      <c r="G68" s="1069">
        <v>0.99299999999999999</v>
      </c>
      <c r="H68" s="1083"/>
      <c r="I68" s="1083"/>
      <c r="J68" s="1083"/>
      <c r="K68" s="1083"/>
      <c r="L68" s="1083"/>
      <c r="M68" s="1083"/>
      <c r="N68" s="1083"/>
      <c r="O68" s="1083"/>
      <c r="P68" s="1083"/>
      <c r="Q68" s="1083"/>
      <c r="R68" s="1083"/>
      <c r="S68" s="1083"/>
      <c r="T68" s="1083"/>
      <c r="U68" s="1056" t="s">
        <v>1551</v>
      </c>
      <c r="V68" s="1083"/>
    </row>
    <row r="69" spans="1:23" ht="26">
      <c r="A69" s="1079" t="s">
        <v>1770</v>
      </c>
      <c r="B69" s="872" t="s">
        <v>1544</v>
      </c>
      <c r="C69" s="1083" t="s">
        <v>534</v>
      </c>
      <c r="D69" s="1088" t="s">
        <v>387</v>
      </c>
      <c r="E69" s="1077">
        <v>2021</v>
      </c>
      <c r="F69" s="1082"/>
      <c r="G69" s="1069">
        <v>1.2</v>
      </c>
      <c r="H69" s="1083"/>
      <c r="I69" s="1083"/>
      <c r="J69" s="1083"/>
      <c r="K69" s="1083"/>
      <c r="L69" s="1083"/>
      <c r="M69" s="1083"/>
      <c r="N69" s="1083"/>
      <c r="O69" s="1083"/>
      <c r="P69" s="1083"/>
      <c r="Q69" s="1083"/>
      <c r="R69" s="1083"/>
      <c r="S69" s="1083"/>
      <c r="T69" s="1083"/>
      <c r="U69" s="1056" t="s">
        <v>1551</v>
      </c>
      <c r="V69" s="1083"/>
    </row>
    <row r="70" spans="1:23" ht="26">
      <c r="A70" s="1079" t="s">
        <v>1771</v>
      </c>
      <c r="B70" s="1061" t="s">
        <v>1545</v>
      </c>
      <c r="C70" s="1083" t="s">
        <v>560</v>
      </c>
      <c r="D70" s="1088" t="s">
        <v>387</v>
      </c>
      <c r="E70" s="1077">
        <v>2021</v>
      </c>
      <c r="F70" s="1082"/>
      <c r="G70" s="1069">
        <v>0.84584800000000004</v>
      </c>
      <c r="H70" s="1083"/>
      <c r="I70" s="1083"/>
      <c r="J70" s="1083"/>
      <c r="K70" s="1083"/>
      <c r="L70" s="1083"/>
      <c r="M70" s="1083"/>
      <c r="N70" s="1083"/>
      <c r="O70" s="1083"/>
      <c r="P70" s="1083"/>
      <c r="Q70" s="1083"/>
      <c r="R70" s="1083"/>
      <c r="S70" s="1083"/>
      <c r="T70" s="1083"/>
      <c r="U70" s="1056" t="s">
        <v>1551</v>
      </c>
      <c r="V70" s="1083"/>
    </row>
    <row r="71" spans="1:23" ht="26">
      <c r="A71" s="1079" t="s">
        <v>1772</v>
      </c>
      <c r="B71" s="1062" t="s">
        <v>1546</v>
      </c>
      <c r="C71" s="1083" t="s">
        <v>512</v>
      </c>
      <c r="D71" s="1088" t="s">
        <v>387</v>
      </c>
      <c r="E71" s="1077">
        <v>2021</v>
      </c>
      <c r="F71" s="1082"/>
      <c r="G71" s="1069">
        <v>1.2</v>
      </c>
      <c r="H71" s="1083"/>
      <c r="I71" s="1083"/>
      <c r="J71" s="1083"/>
      <c r="K71" s="1083"/>
      <c r="L71" s="1083"/>
      <c r="M71" s="1083"/>
      <c r="N71" s="1083"/>
      <c r="O71" s="1083"/>
      <c r="P71" s="1083"/>
      <c r="Q71" s="1083"/>
      <c r="R71" s="1083"/>
      <c r="S71" s="1083"/>
      <c r="T71" s="1083"/>
      <c r="U71" s="1056" t="s">
        <v>1551</v>
      </c>
      <c r="V71" s="1083"/>
    </row>
    <row r="72" spans="1:23" ht="26">
      <c r="A72" s="1079" t="s">
        <v>1773</v>
      </c>
      <c r="B72" s="1061" t="s">
        <v>1547</v>
      </c>
      <c r="C72" s="1083" t="s">
        <v>500</v>
      </c>
      <c r="D72" s="1088" t="s">
        <v>387</v>
      </c>
      <c r="E72" s="1077">
        <v>2021</v>
      </c>
      <c r="F72" s="1082"/>
      <c r="G72" s="1069">
        <v>1</v>
      </c>
      <c r="H72" s="1083"/>
      <c r="I72" s="1083"/>
      <c r="J72" s="1083"/>
      <c r="K72" s="1083"/>
      <c r="L72" s="1083"/>
      <c r="M72" s="1083"/>
      <c r="N72" s="1083"/>
      <c r="O72" s="1083"/>
      <c r="P72" s="1083"/>
      <c r="Q72" s="1083"/>
      <c r="R72" s="1083"/>
      <c r="S72" s="1083"/>
      <c r="T72" s="1083"/>
      <c r="U72" s="1056" t="s">
        <v>1551</v>
      </c>
      <c r="V72" s="1083"/>
    </row>
    <row r="73" spans="1:23" ht="26">
      <c r="A73" s="1079" t="s">
        <v>1774</v>
      </c>
      <c r="B73" s="872" t="s">
        <v>1548</v>
      </c>
      <c r="C73" s="1083" t="s">
        <v>663</v>
      </c>
      <c r="D73" s="1088" t="s">
        <v>387</v>
      </c>
      <c r="E73" s="1077">
        <v>2021</v>
      </c>
      <c r="F73" s="1082"/>
      <c r="G73" s="1069">
        <v>1.2</v>
      </c>
      <c r="H73" s="1083"/>
      <c r="I73" s="1083"/>
      <c r="J73" s="1083"/>
      <c r="K73" s="1083"/>
      <c r="L73" s="1083"/>
      <c r="M73" s="1083"/>
      <c r="N73" s="1083"/>
      <c r="O73" s="1083"/>
      <c r="P73" s="1083"/>
      <c r="Q73" s="1083"/>
      <c r="R73" s="1083"/>
      <c r="S73" s="1083"/>
      <c r="T73" s="1083"/>
      <c r="U73" s="1056" t="s">
        <v>1551</v>
      </c>
      <c r="V73" s="1083"/>
    </row>
  </sheetData>
  <mergeCells count="19">
    <mergeCell ref="Q6:Q7"/>
    <mergeCell ref="R6:T7"/>
    <mergeCell ref="U6:U7"/>
    <mergeCell ref="V6:V7"/>
    <mergeCell ref="E6:E7"/>
    <mergeCell ref="F6:H7"/>
    <mergeCell ref="I6:K6"/>
    <mergeCell ref="L6:M6"/>
    <mergeCell ref="N6:N7"/>
    <mergeCell ref="O6:P6"/>
    <mergeCell ref="A1:V1"/>
    <mergeCell ref="A2:V2"/>
    <mergeCell ref="A3:V3"/>
    <mergeCell ref="A4:V4"/>
    <mergeCell ref="R5:V5"/>
    <mergeCell ref="A6:A7"/>
    <mergeCell ref="B6:B7"/>
    <mergeCell ref="C6:C7"/>
    <mergeCell ref="D6:D7"/>
  </mergeCells>
  <phoneticPr fontId="331" type="noConversion"/>
  <pageMargins left="0.39370078740157483" right="0.19685039370078741" top="0.74803149606299213" bottom="0.74803149606299213" header="0.31496062992125984" footer="0.31496062992125984"/>
  <pageSetup paperSize="9" scale="95" orientation="landscape" verticalDpi="0"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9"/>
  <sheetViews>
    <sheetView workbookViewId="0">
      <pane xSplit="3" ySplit="7" topLeftCell="D51" activePane="bottomRight" state="frozen"/>
      <selection pane="topRight" activeCell="D1" sqref="D1"/>
      <selection pane="bottomLeft" activeCell="A8" sqref="A8"/>
      <selection pane="bottomRight" activeCell="K53" sqref="K53"/>
    </sheetView>
  </sheetViews>
  <sheetFormatPr defaultRowHeight="15.5"/>
  <cols>
    <col min="1" max="1" width="6.7265625" style="935" customWidth="1"/>
    <col min="2" max="2" width="32.7265625" style="935" customWidth="1"/>
    <col min="3" max="3" width="8.54296875" style="935" customWidth="1"/>
    <col min="4" max="9" width="14.54296875" style="935" customWidth="1"/>
    <col min="10" max="10" width="9.1796875" style="935"/>
    <col min="11" max="11" width="34.7265625" style="935" customWidth="1"/>
    <col min="12" max="12" width="24.81640625" style="935" customWidth="1"/>
    <col min="13" max="256" width="9.1796875" style="935"/>
    <col min="257" max="257" width="6.7265625" style="935" customWidth="1"/>
    <col min="258" max="258" width="32.7265625" style="935" customWidth="1"/>
    <col min="259" max="259" width="8.54296875" style="935" customWidth="1"/>
    <col min="260" max="265" width="14.54296875" style="935" customWidth="1"/>
    <col min="266" max="266" width="9.1796875" style="935"/>
    <col min="267" max="267" width="34.7265625" style="935" customWidth="1"/>
    <col min="268" max="268" width="24.81640625" style="935" customWidth="1"/>
    <col min="269" max="512" width="9.1796875" style="935"/>
    <col min="513" max="513" width="6.7265625" style="935" customWidth="1"/>
    <col min="514" max="514" width="32.7265625" style="935" customWidth="1"/>
    <col min="515" max="515" width="8.54296875" style="935" customWidth="1"/>
    <col min="516" max="521" width="14.54296875" style="935" customWidth="1"/>
    <col min="522" max="522" width="9.1796875" style="935"/>
    <col min="523" max="523" width="34.7265625" style="935" customWidth="1"/>
    <col min="524" max="524" width="24.81640625" style="935" customWidth="1"/>
    <col min="525" max="768" width="9.1796875" style="935"/>
    <col min="769" max="769" width="6.7265625" style="935" customWidth="1"/>
    <col min="770" max="770" width="32.7265625" style="935" customWidth="1"/>
    <col min="771" max="771" width="8.54296875" style="935" customWidth="1"/>
    <col min="772" max="777" width="14.54296875" style="935" customWidth="1"/>
    <col min="778" max="778" width="9.1796875" style="935"/>
    <col min="779" max="779" width="34.7265625" style="935" customWidth="1"/>
    <col min="780" max="780" width="24.81640625" style="935" customWidth="1"/>
    <col min="781" max="1024" width="9.1796875" style="935"/>
    <col min="1025" max="1025" width="6.7265625" style="935" customWidth="1"/>
    <col min="1026" max="1026" width="32.7265625" style="935" customWidth="1"/>
    <col min="1027" max="1027" width="8.54296875" style="935" customWidth="1"/>
    <col min="1028" max="1033" width="14.54296875" style="935" customWidth="1"/>
    <col min="1034" max="1034" width="9.1796875" style="935"/>
    <col min="1035" max="1035" width="34.7265625" style="935" customWidth="1"/>
    <col min="1036" max="1036" width="24.81640625" style="935" customWidth="1"/>
    <col min="1037" max="1280" width="9.1796875" style="935"/>
    <col min="1281" max="1281" width="6.7265625" style="935" customWidth="1"/>
    <col min="1282" max="1282" width="32.7265625" style="935" customWidth="1"/>
    <col min="1283" max="1283" width="8.54296875" style="935" customWidth="1"/>
    <col min="1284" max="1289" width="14.54296875" style="935" customWidth="1"/>
    <col min="1290" max="1290" width="9.1796875" style="935"/>
    <col min="1291" max="1291" width="34.7265625" style="935" customWidth="1"/>
    <col min="1292" max="1292" width="24.81640625" style="935" customWidth="1"/>
    <col min="1293" max="1536" width="9.1796875" style="935"/>
    <col min="1537" max="1537" width="6.7265625" style="935" customWidth="1"/>
    <col min="1538" max="1538" width="32.7265625" style="935" customWidth="1"/>
    <col min="1539" max="1539" width="8.54296875" style="935" customWidth="1"/>
    <col min="1540" max="1545" width="14.54296875" style="935" customWidth="1"/>
    <col min="1546" max="1546" width="9.1796875" style="935"/>
    <col min="1547" max="1547" width="34.7265625" style="935" customWidth="1"/>
    <col min="1548" max="1548" width="24.81640625" style="935" customWidth="1"/>
    <col min="1549" max="1792" width="9.1796875" style="935"/>
    <col min="1793" max="1793" width="6.7265625" style="935" customWidth="1"/>
    <col min="1794" max="1794" width="32.7265625" style="935" customWidth="1"/>
    <col min="1795" max="1795" width="8.54296875" style="935" customWidth="1"/>
    <col min="1796" max="1801" width="14.54296875" style="935" customWidth="1"/>
    <col min="1802" max="1802" width="9.1796875" style="935"/>
    <col min="1803" max="1803" width="34.7265625" style="935" customWidth="1"/>
    <col min="1804" max="1804" width="24.81640625" style="935" customWidth="1"/>
    <col min="1805" max="2048" width="9.1796875" style="935"/>
    <col min="2049" max="2049" width="6.7265625" style="935" customWidth="1"/>
    <col min="2050" max="2050" width="32.7265625" style="935" customWidth="1"/>
    <col min="2051" max="2051" width="8.54296875" style="935" customWidth="1"/>
    <col min="2052" max="2057" width="14.54296875" style="935" customWidth="1"/>
    <col min="2058" max="2058" width="9.1796875" style="935"/>
    <col min="2059" max="2059" width="34.7265625" style="935" customWidth="1"/>
    <col min="2060" max="2060" width="24.81640625" style="935" customWidth="1"/>
    <col min="2061" max="2304" width="9.1796875" style="935"/>
    <col min="2305" max="2305" width="6.7265625" style="935" customWidth="1"/>
    <col min="2306" max="2306" width="32.7265625" style="935" customWidth="1"/>
    <col min="2307" max="2307" width="8.54296875" style="935" customWidth="1"/>
    <col min="2308" max="2313" width="14.54296875" style="935" customWidth="1"/>
    <col min="2314" max="2314" width="9.1796875" style="935"/>
    <col min="2315" max="2315" width="34.7265625" style="935" customWidth="1"/>
    <col min="2316" max="2316" width="24.81640625" style="935" customWidth="1"/>
    <col min="2317" max="2560" width="9.1796875" style="935"/>
    <col min="2561" max="2561" width="6.7265625" style="935" customWidth="1"/>
    <col min="2562" max="2562" width="32.7265625" style="935" customWidth="1"/>
    <col min="2563" max="2563" width="8.54296875" style="935" customWidth="1"/>
    <col min="2564" max="2569" width="14.54296875" style="935" customWidth="1"/>
    <col min="2570" max="2570" width="9.1796875" style="935"/>
    <col min="2571" max="2571" width="34.7265625" style="935" customWidth="1"/>
    <col min="2572" max="2572" width="24.81640625" style="935" customWidth="1"/>
    <col min="2573" max="2816" width="9.1796875" style="935"/>
    <col min="2817" max="2817" width="6.7265625" style="935" customWidth="1"/>
    <col min="2818" max="2818" width="32.7265625" style="935" customWidth="1"/>
    <col min="2819" max="2819" width="8.54296875" style="935" customWidth="1"/>
    <col min="2820" max="2825" width="14.54296875" style="935" customWidth="1"/>
    <col min="2826" max="2826" width="9.1796875" style="935"/>
    <col min="2827" max="2827" width="34.7265625" style="935" customWidth="1"/>
    <col min="2828" max="2828" width="24.81640625" style="935" customWidth="1"/>
    <col min="2829" max="3072" width="9.1796875" style="935"/>
    <col min="3073" max="3073" width="6.7265625" style="935" customWidth="1"/>
    <col min="3074" max="3074" width="32.7265625" style="935" customWidth="1"/>
    <col min="3075" max="3075" width="8.54296875" style="935" customWidth="1"/>
    <col min="3076" max="3081" width="14.54296875" style="935" customWidth="1"/>
    <col min="3082" max="3082" width="9.1796875" style="935"/>
    <col min="3083" max="3083" width="34.7265625" style="935" customWidth="1"/>
    <col min="3084" max="3084" width="24.81640625" style="935" customWidth="1"/>
    <col min="3085" max="3328" width="9.1796875" style="935"/>
    <col min="3329" max="3329" width="6.7265625" style="935" customWidth="1"/>
    <col min="3330" max="3330" width="32.7265625" style="935" customWidth="1"/>
    <col min="3331" max="3331" width="8.54296875" style="935" customWidth="1"/>
    <col min="3332" max="3337" width="14.54296875" style="935" customWidth="1"/>
    <col min="3338" max="3338" width="9.1796875" style="935"/>
    <col min="3339" max="3339" width="34.7265625" style="935" customWidth="1"/>
    <col min="3340" max="3340" width="24.81640625" style="935" customWidth="1"/>
    <col min="3341" max="3584" width="9.1796875" style="935"/>
    <col min="3585" max="3585" width="6.7265625" style="935" customWidth="1"/>
    <col min="3586" max="3586" width="32.7265625" style="935" customWidth="1"/>
    <col min="3587" max="3587" width="8.54296875" style="935" customWidth="1"/>
    <col min="3588" max="3593" width="14.54296875" style="935" customWidth="1"/>
    <col min="3594" max="3594" width="9.1796875" style="935"/>
    <col min="3595" max="3595" width="34.7265625" style="935" customWidth="1"/>
    <col min="3596" max="3596" width="24.81640625" style="935" customWidth="1"/>
    <col min="3597" max="3840" width="9.1796875" style="935"/>
    <col min="3841" max="3841" width="6.7265625" style="935" customWidth="1"/>
    <col min="3842" max="3842" width="32.7265625" style="935" customWidth="1"/>
    <col min="3843" max="3843" width="8.54296875" style="935" customWidth="1"/>
    <col min="3844" max="3849" width="14.54296875" style="935" customWidth="1"/>
    <col min="3850" max="3850" width="9.1796875" style="935"/>
    <col min="3851" max="3851" width="34.7265625" style="935" customWidth="1"/>
    <col min="3852" max="3852" width="24.81640625" style="935" customWidth="1"/>
    <col min="3853" max="4096" width="9.1796875" style="935"/>
    <col min="4097" max="4097" width="6.7265625" style="935" customWidth="1"/>
    <col min="4098" max="4098" width="32.7265625" style="935" customWidth="1"/>
    <col min="4099" max="4099" width="8.54296875" style="935" customWidth="1"/>
    <col min="4100" max="4105" width="14.54296875" style="935" customWidth="1"/>
    <col min="4106" max="4106" width="9.1796875" style="935"/>
    <col min="4107" max="4107" width="34.7265625" style="935" customWidth="1"/>
    <col min="4108" max="4108" width="24.81640625" style="935" customWidth="1"/>
    <col min="4109" max="4352" width="9.1796875" style="935"/>
    <col min="4353" max="4353" width="6.7265625" style="935" customWidth="1"/>
    <col min="4354" max="4354" width="32.7265625" style="935" customWidth="1"/>
    <col min="4355" max="4355" width="8.54296875" style="935" customWidth="1"/>
    <col min="4356" max="4361" width="14.54296875" style="935" customWidth="1"/>
    <col min="4362" max="4362" width="9.1796875" style="935"/>
    <col min="4363" max="4363" width="34.7265625" style="935" customWidth="1"/>
    <col min="4364" max="4364" width="24.81640625" style="935" customWidth="1"/>
    <col min="4365" max="4608" width="9.1796875" style="935"/>
    <col min="4609" max="4609" width="6.7265625" style="935" customWidth="1"/>
    <col min="4610" max="4610" width="32.7265625" style="935" customWidth="1"/>
    <col min="4611" max="4611" width="8.54296875" style="935" customWidth="1"/>
    <col min="4612" max="4617" width="14.54296875" style="935" customWidth="1"/>
    <col min="4618" max="4618" width="9.1796875" style="935"/>
    <col min="4619" max="4619" width="34.7265625" style="935" customWidth="1"/>
    <col min="4620" max="4620" width="24.81640625" style="935" customWidth="1"/>
    <col min="4621" max="4864" width="9.1796875" style="935"/>
    <col min="4865" max="4865" width="6.7265625" style="935" customWidth="1"/>
    <col min="4866" max="4866" width="32.7265625" style="935" customWidth="1"/>
    <col min="4867" max="4867" width="8.54296875" style="935" customWidth="1"/>
    <col min="4868" max="4873" width="14.54296875" style="935" customWidth="1"/>
    <col min="4874" max="4874" width="9.1796875" style="935"/>
    <col min="4875" max="4875" width="34.7265625" style="935" customWidth="1"/>
    <col min="4876" max="4876" width="24.81640625" style="935" customWidth="1"/>
    <col min="4877" max="5120" width="9.1796875" style="935"/>
    <col min="5121" max="5121" width="6.7265625" style="935" customWidth="1"/>
    <col min="5122" max="5122" width="32.7265625" style="935" customWidth="1"/>
    <col min="5123" max="5123" width="8.54296875" style="935" customWidth="1"/>
    <col min="5124" max="5129" width="14.54296875" style="935" customWidth="1"/>
    <col min="5130" max="5130" width="9.1796875" style="935"/>
    <col min="5131" max="5131" width="34.7265625" style="935" customWidth="1"/>
    <col min="5132" max="5132" width="24.81640625" style="935" customWidth="1"/>
    <col min="5133" max="5376" width="9.1796875" style="935"/>
    <col min="5377" max="5377" width="6.7265625" style="935" customWidth="1"/>
    <col min="5378" max="5378" width="32.7265625" style="935" customWidth="1"/>
    <col min="5379" max="5379" width="8.54296875" style="935" customWidth="1"/>
    <col min="5380" max="5385" width="14.54296875" style="935" customWidth="1"/>
    <col min="5386" max="5386" width="9.1796875" style="935"/>
    <col min="5387" max="5387" width="34.7265625" style="935" customWidth="1"/>
    <col min="5388" max="5388" width="24.81640625" style="935" customWidth="1"/>
    <col min="5389" max="5632" width="9.1796875" style="935"/>
    <col min="5633" max="5633" width="6.7265625" style="935" customWidth="1"/>
    <col min="5634" max="5634" width="32.7265625" style="935" customWidth="1"/>
    <col min="5635" max="5635" width="8.54296875" style="935" customWidth="1"/>
    <col min="5636" max="5641" width="14.54296875" style="935" customWidth="1"/>
    <col min="5642" max="5642" width="9.1796875" style="935"/>
    <col min="5643" max="5643" width="34.7265625" style="935" customWidth="1"/>
    <col min="5644" max="5644" width="24.81640625" style="935" customWidth="1"/>
    <col min="5645" max="5888" width="9.1796875" style="935"/>
    <col min="5889" max="5889" width="6.7265625" style="935" customWidth="1"/>
    <col min="5890" max="5890" width="32.7265625" style="935" customWidth="1"/>
    <col min="5891" max="5891" width="8.54296875" style="935" customWidth="1"/>
    <col min="5892" max="5897" width="14.54296875" style="935" customWidth="1"/>
    <col min="5898" max="5898" width="9.1796875" style="935"/>
    <col min="5899" max="5899" width="34.7265625" style="935" customWidth="1"/>
    <col min="5900" max="5900" width="24.81640625" style="935" customWidth="1"/>
    <col min="5901" max="6144" width="9.1796875" style="935"/>
    <col min="6145" max="6145" width="6.7265625" style="935" customWidth="1"/>
    <col min="6146" max="6146" width="32.7265625" style="935" customWidth="1"/>
    <col min="6147" max="6147" width="8.54296875" style="935" customWidth="1"/>
    <col min="6148" max="6153" width="14.54296875" style="935" customWidth="1"/>
    <col min="6154" max="6154" width="9.1796875" style="935"/>
    <col min="6155" max="6155" width="34.7265625" style="935" customWidth="1"/>
    <col min="6156" max="6156" width="24.81640625" style="935" customWidth="1"/>
    <col min="6157" max="6400" width="9.1796875" style="935"/>
    <col min="6401" max="6401" width="6.7265625" style="935" customWidth="1"/>
    <col min="6402" max="6402" width="32.7265625" style="935" customWidth="1"/>
    <col min="6403" max="6403" width="8.54296875" style="935" customWidth="1"/>
    <col min="6404" max="6409" width="14.54296875" style="935" customWidth="1"/>
    <col min="6410" max="6410" width="9.1796875" style="935"/>
    <col min="6411" max="6411" width="34.7265625" style="935" customWidth="1"/>
    <col min="6412" max="6412" width="24.81640625" style="935" customWidth="1"/>
    <col min="6413" max="6656" width="9.1796875" style="935"/>
    <col min="6657" max="6657" width="6.7265625" style="935" customWidth="1"/>
    <col min="6658" max="6658" width="32.7265625" style="935" customWidth="1"/>
    <col min="6659" max="6659" width="8.54296875" style="935" customWidth="1"/>
    <col min="6660" max="6665" width="14.54296875" style="935" customWidth="1"/>
    <col min="6666" max="6666" width="9.1796875" style="935"/>
    <col min="6667" max="6667" width="34.7265625" style="935" customWidth="1"/>
    <col min="6668" max="6668" width="24.81640625" style="935" customWidth="1"/>
    <col min="6669" max="6912" width="9.1796875" style="935"/>
    <col min="6913" max="6913" width="6.7265625" style="935" customWidth="1"/>
    <col min="6914" max="6914" width="32.7265625" style="935" customWidth="1"/>
    <col min="6915" max="6915" width="8.54296875" style="935" customWidth="1"/>
    <col min="6916" max="6921" width="14.54296875" style="935" customWidth="1"/>
    <col min="6922" max="6922" width="9.1796875" style="935"/>
    <col min="6923" max="6923" width="34.7265625" style="935" customWidth="1"/>
    <col min="6924" max="6924" width="24.81640625" style="935" customWidth="1"/>
    <col min="6925" max="7168" width="9.1796875" style="935"/>
    <col min="7169" max="7169" width="6.7265625" style="935" customWidth="1"/>
    <col min="7170" max="7170" width="32.7265625" style="935" customWidth="1"/>
    <col min="7171" max="7171" width="8.54296875" style="935" customWidth="1"/>
    <col min="7172" max="7177" width="14.54296875" style="935" customWidth="1"/>
    <col min="7178" max="7178" width="9.1796875" style="935"/>
    <col min="7179" max="7179" width="34.7265625" style="935" customWidth="1"/>
    <col min="7180" max="7180" width="24.81640625" style="935" customWidth="1"/>
    <col min="7181" max="7424" width="9.1796875" style="935"/>
    <col min="7425" max="7425" width="6.7265625" style="935" customWidth="1"/>
    <col min="7426" max="7426" width="32.7265625" style="935" customWidth="1"/>
    <col min="7427" max="7427" width="8.54296875" style="935" customWidth="1"/>
    <col min="7428" max="7433" width="14.54296875" style="935" customWidth="1"/>
    <col min="7434" max="7434" width="9.1796875" style="935"/>
    <col min="7435" max="7435" width="34.7265625" style="935" customWidth="1"/>
    <col min="7436" max="7436" width="24.81640625" style="935" customWidth="1"/>
    <col min="7437" max="7680" width="9.1796875" style="935"/>
    <col min="7681" max="7681" width="6.7265625" style="935" customWidth="1"/>
    <col min="7682" max="7682" width="32.7265625" style="935" customWidth="1"/>
    <col min="7683" max="7683" width="8.54296875" style="935" customWidth="1"/>
    <col min="7684" max="7689" width="14.54296875" style="935" customWidth="1"/>
    <col min="7690" max="7690" width="9.1796875" style="935"/>
    <col min="7691" max="7691" width="34.7265625" style="935" customWidth="1"/>
    <col min="7692" max="7692" width="24.81640625" style="935" customWidth="1"/>
    <col min="7693" max="7936" width="9.1796875" style="935"/>
    <col min="7937" max="7937" width="6.7265625" style="935" customWidth="1"/>
    <col min="7938" max="7938" width="32.7265625" style="935" customWidth="1"/>
    <col min="7939" max="7939" width="8.54296875" style="935" customWidth="1"/>
    <col min="7940" max="7945" width="14.54296875" style="935" customWidth="1"/>
    <col min="7946" max="7946" width="9.1796875" style="935"/>
    <col min="7947" max="7947" width="34.7265625" style="935" customWidth="1"/>
    <col min="7948" max="7948" width="24.81640625" style="935" customWidth="1"/>
    <col min="7949" max="8192" width="9.1796875" style="935"/>
    <col min="8193" max="8193" width="6.7265625" style="935" customWidth="1"/>
    <col min="8194" max="8194" width="32.7265625" style="935" customWidth="1"/>
    <col min="8195" max="8195" width="8.54296875" style="935" customWidth="1"/>
    <col min="8196" max="8201" width="14.54296875" style="935" customWidth="1"/>
    <col min="8202" max="8202" width="9.1796875" style="935"/>
    <col min="8203" max="8203" width="34.7265625" style="935" customWidth="1"/>
    <col min="8204" max="8204" width="24.81640625" style="935" customWidth="1"/>
    <col min="8205" max="8448" width="9.1796875" style="935"/>
    <col min="8449" max="8449" width="6.7265625" style="935" customWidth="1"/>
    <col min="8450" max="8450" width="32.7265625" style="935" customWidth="1"/>
    <col min="8451" max="8451" width="8.54296875" style="935" customWidth="1"/>
    <col min="8452" max="8457" width="14.54296875" style="935" customWidth="1"/>
    <col min="8458" max="8458" width="9.1796875" style="935"/>
    <col min="8459" max="8459" width="34.7265625" style="935" customWidth="1"/>
    <col min="8460" max="8460" width="24.81640625" style="935" customWidth="1"/>
    <col min="8461" max="8704" width="9.1796875" style="935"/>
    <col min="8705" max="8705" width="6.7265625" style="935" customWidth="1"/>
    <col min="8706" max="8706" width="32.7265625" style="935" customWidth="1"/>
    <col min="8707" max="8707" width="8.54296875" style="935" customWidth="1"/>
    <col min="8708" max="8713" width="14.54296875" style="935" customWidth="1"/>
    <col min="8714" max="8714" width="9.1796875" style="935"/>
    <col min="8715" max="8715" width="34.7265625" style="935" customWidth="1"/>
    <col min="8716" max="8716" width="24.81640625" style="935" customWidth="1"/>
    <col min="8717" max="8960" width="9.1796875" style="935"/>
    <col min="8961" max="8961" width="6.7265625" style="935" customWidth="1"/>
    <col min="8962" max="8962" width="32.7265625" style="935" customWidth="1"/>
    <col min="8963" max="8963" width="8.54296875" style="935" customWidth="1"/>
    <col min="8964" max="8969" width="14.54296875" style="935" customWidth="1"/>
    <col min="8970" max="8970" width="9.1796875" style="935"/>
    <col min="8971" max="8971" width="34.7265625" style="935" customWidth="1"/>
    <col min="8972" max="8972" width="24.81640625" style="935" customWidth="1"/>
    <col min="8973" max="9216" width="9.1796875" style="935"/>
    <col min="9217" max="9217" width="6.7265625" style="935" customWidth="1"/>
    <col min="9218" max="9218" width="32.7265625" style="935" customWidth="1"/>
    <col min="9219" max="9219" width="8.54296875" style="935" customWidth="1"/>
    <col min="9220" max="9225" width="14.54296875" style="935" customWidth="1"/>
    <col min="9226" max="9226" width="9.1796875" style="935"/>
    <col min="9227" max="9227" width="34.7265625" style="935" customWidth="1"/>
    <col min="9228" max="9228" width="24.81640625" style="935" customWidth="1"/>
    <col min="9229" max="9472" width="9.1796875" style="935"/>
    <col min="9473" max="9473" width="6.7265625" style="935" customWidth="1"/>
    <col min="9474" max="9474" width="32.7265625" style="935" customWidth="1"/>
    <col min="9475" max="9475" width="8.54296875" style="935" customWidth="1"/>
    <col min="9476" max="9481" width="14.54296875" style="935" customWidth="1"/>
    <col min="9482" max="9482" width="9.1796875" style="935"/>
    <col min="9483" max="9483" width="34.7265625" style="935" customWidth="1"/>
    <col min="9484" max="9484" width="24.81640625" style="935" customWidth="1"/>
    <col min="9485" max="9728" width="9.1796875" style="935"/>
    <col min="9729" max="9729" width="6.7265625" style="935" customWidth="1"/>
    <col min="9730" max="9730" width="32.7265625" style="935" customWidth="1"/>
    <col min="9731" max="9731" width="8.54296875" style="935" customWidth="1"/>
    <col min="9732" max="9737" width="14.54296875" style="935" customWidth="1"/>
    <col min="9738" max="9738" width="9.1796875" style="935"/>
    <col min="9739" max="9739" width="34.7265625" style="935" customWidth="1"/>
    <col min="9740" max="9740" width="24.81640625" style="935" customWidth="1"/>
    <col min="9741" max="9984" width="9.1796875" style="935"/>
    <col min="9985" max="9985" width="6.7265625" style="935" customWidth="1"/>
    <col min="9986" max="9986" width="32.7265625" style="935" customWidth="1"/>
    <col min="9987" max="9987" width="8.54296875" style="935" customWidth="1"/>
    <col min="9988" max="9993" width="14.54296875" style="935" customWidth="1"/>
    <col min="9994" max="9994" width="9.1796875" style="935"/>
    <col min="9995" max="9995" width="34.7265625" style="935" customWidth="1"/>
    <col min="9996" max="9996" width="24.81640625" style="935" customWidth="1"/>
    <col min="9997" max="10240" width="9.1796875" style="935"/>
    <col min="10241" max="10241" width="6.7265625" style="935" customWidth="1"/>
    <col min="10242" max="10242" width="32.7265625" style="935" customWidth="1"/>
    <col min="10243" max="10243" width="8.54296875" style="935" customWidth="1"/>
    <col min="10244" max="10249" width="14.54296875" style="935" customWidth="1"/>
    <col min="10250" max="10250" width="9.1796875" style="935"/>
    <col min="10251" max="10251" width="34.7265625" style="935" customWidth="1"/>
    <col min="10252" max="10252" width="24.81640625" style="935" customWidth="1"/>
    <col min="10253" max="10496" width="9.1796875" style="935"/>
    <col min="10497" max="10497" width="6.7265625" style="935" customWidth="1"/>
    <col min="10498" max="10498" width="32.7265625" style="935" customWidth="1"/>
    <col min="10499" max="10499" width="8.54296875" style="935" customWidth="1"/>
    <col min="10500" max="10505" width="14.54296875" style="935" customWidth="1"/>
    <col min="10506" max="10506" width="9.1796875" style="935"/>
    <col min="10507" max="10507" width="34.7265625" style="935" customWidth="1"/>
    <col min="10508" max="10508" width="24.81640625" style="935" customWidth="1"/>
    <col min="10509" max="10752" width="9.1796875" style="935"/>
    <col min="10753" max="10753" width="6.7265625" style="935" customWidth="1"/>
    <col min="10754" max="10754" width="32.7265625" style="935" customWidth="1"/>
    <col min="10755" max="10755" width="8.54296875" style="935" customWidth="1"/>
    <col min="10756" max="10761" width="14.54296875" style="935" customWidth="1"/>
    <col min="10762" max="10762" width="9.1796875" style="935"/>
    <col min="10763" max="10763" width="34.7265625" style="935" customWidth="1"/>
    <col min="10764" max="10764" width="24.81640625" style="935" customWidth="1"/>
    <col min="10765" max="11008" width="9.1796875" style="935"/>
    <col min="11009" max="11009" width="6.7265625" style="935" customWidth="1"/>
    <col min="11010" max="11010" width="32.7265625" style="935" customWidth="1"/>
    <col min="11011" max="11011" width="8.54296875" style="935" customWidth="1"/>
    <col min="11012" max="11017" width="14.54296875" style="935" customWidth="1"/>
    <col min="11018" max="11018" width="9.1796875" style="935"/>
    <col min="11019" max="11019" width="34.7265625" style="935" customWidth="1"/>
    <col min="11020" max="11020" width="24.81640625" style="935" customWidth="1"/>
    <col min="11021" max="11264" width="9.1796875" style="935"/>
    <col min="11265" max="11265" width="6.7265625" style="935" customWidth="1"/>
    <col min="11266" max="11266" width="32.7265625" style="935" customWidth="1"/>
    <col min="11267" max="11267" width="8.54296875" style="935" customWidth="1"/>
    <col min="11268" max="11273" width="14.54296875" style="935" customWidth="1"/>
    <col min="11274" max="11274" width="9.1796875" style="935"/>
    <col min="11275" max="11275" width="34.7265625" style="935" customWidth="1"/>
    <col min="11276" max="11276" width="24.81640625" style="935" customWidth="1"/>
    <col min="11277" max="11520" width="9.1796875" style="935"/>
    <col min="11521" max="11521" width="6.7265625" style="935" customWidth="1"/>
    <col min="11522" max="11522" width="32.7265625" style="935" customWidth="1"/>
    <col min="11523" max="11523" width="8.54296875" style="935" customWidth="1"/>
    <col min="11524" max="11529" width="14.54296875" style="935" customWidth="1"/>
    <col min="11530" max="11530" width="9.1796875" style="935"/>
    <col min="11531" max="11531" width="34.7265625" style="935" customWidth="1"/>
    <col min="11532" max="11532" width="24.81640625" style="935" customWidth="1"/>
    <col min="11533" max="11776" width="9.1796875" style="935"/>
    <col min="11777" max="11777" width="6.7265625" style="935" customWidth="1"/>
    <col min="11778" max="11778" width="32.7265625" style="935" customWidth="1"/>
    <col min="11779" max="11779" width="8.54296875" style="935" customWidth="1"/>
    <col min="11780" max="11785" width="14.54296875" style="935" customWidth="1"/>
    <col min="11786" max="11786" width="9.1796875" style="935"/>
    <col min="11787" max="11787" width="34.7265625" style="935" customWidth="1"/>
    <col min="11788" max="11788" width="24.81640625" style="935" customWidth="1"/>
    <col min="11789" max="12032" width="9.1796875" style="935"/>
    <col min="12033" max="12033" width="6.7265625" style="935" customWidth="1"/>
    <col min="12034" max="12034" width="32.7265625" style="935" customWidth="1"/>
    <col min="12035" max="12035" width="8.54296875" style="935" customWidth="1"/>
    <col min="12036" max="12041" width="14.54296875" style="935" customWidth="1"/>
    <col min="12042" max="12042" width="9.1796875" style="935"/>
    <col min="12043" max="12043" width="34.7265625" style="935" customWidth="1"/>
    <col min="12044" max="12044" width="24.81640625" style="935" customWidth="1"/>
    <col min="12045" max="12288" width="9.1796875" style="935"/>
    <col min="12289" max="12289" width="6.7265625" style="935" customWidth="1"/>
    <col min="12290" max="12290" width="32.7265625" style="935" customWidth="1"/>
    <col min="12291" max="12291" width="8.54296875" style="935" customWidth="1"/>
    <col min="12292" max="12297" width="14.54296875" style="935" customWidth="1"/>
    <col min="12298" max="12298" width="9.1796875" style="935"/>
    <col min="12299" max="12299" width="34.7265625" style="935" customWidth="1"/>
    <col min="12300" max="12300" width="24.81640625" style="935" customWidth="1"/>
    <col min="12301" max="12544" width="9.1796875" style="935"/>
    <col min="12545" max="12545" width="6.7265625" style="935" customWidth="1"/>
    <col min="12546" max="12546" width="32.7265625" style="935" customWidth="1"/>
    <col min="12547" max="12547" width="8.54296875" style="935" customWidth="1"/>
    <col min="12548" max="12553" width="14.54296875" style="935" customWidth="1"/>
    <col min="12554" max="12554" width="9.1796875" style="935"/>
    <col min="12555" max="12555" width="34.7265625" style="935" customWidth="1"/>
    <col min="12556" max="12556" width="24.81640625" style="935" customWidth="1"/>
    <col min="12557" max="12800" width="9.1796875" style="935"/>
    <col min="12801" max="12801" width="6.7265625" style="935" customWidth="1"/>
    <col min="12802" max="12802" width="32.7265625" style="935" customWidth="1"/>
    <col min="12803" max="12803" width="8.54296875" style="935" customWidth="1"/>
    <col min="12804" max="12809" width="14.54296875" style="935" customWidth="1"/>
    <col min="12810" max="12810" width="9.1796875" style="935"/>
    <col min="12811" max="12811" width="34.7265625" style="935" customWidth="1"/>
    <col min="12812" max="12812" width="24.81640625" style="935" customWidth="1"/>
    <col min="12813" max="13056" width="9.1796875" style="935"/>
    <col min="13057" max="13057" width="6.7265625" style="935" customWidth="1"/>
    <col min="13058" max="13058" width="32.7265625" style="935" customWidth="1"/>
    <col min="13059" max="13059" width="8.54296875" style="935" customWidth="1"/>
    <col min="13060" max="13065" width="14.54296875" style="935" customWidth="1"/>
    <col min="13066" max="13066" width="9.1796875" style="935"/>
    <col min="13067" max="13067" width="34.7265625" style="935" customWidth="1"/>
    <col min="13068" max="13068" width="24.81640625" style="935" customWidth="1"/>
    <col min="13069" max="13312" width="9.1796875" style="935"/>
    <col min="13313" max="13313" width="6.7265625" style="935" customWidth="1"/>
    <col min="13314" max="13314" width="32.7265625" style="935" customWidth="1"/>
    <col min="13315" max="13315" width="8.54296875" style="935" customWidth="1"/>
    <col min="13316" max="13321" width="14.54296875" style="935" customWidth="1"/>
    <col min="13322" max="13322" width="9.1796875" style="935"/>
    <col min="13323" max="13323" width="34.7265625" style="935" customWidth="1"/>
    <col min="13324" max="13324" width="24.81640625" style="935" customWidth="1"/>
    <col min="13325" max="13568" width="9.1796875" style="935"/>
    <col min="13569" max="13569" width="6.7265625" style="935" customWidth="1"/>
    <col min="13570" max="13570" width="32.7265625" style="935" customWidth="1"/>
    <col min="13571" max="13571" width="8.54296875" style="935" customWidth="1"/>
    <col min="13572" max="13577" width="14.54296875" style="935" customWidth="1"/>
    <col min="13578" max="13578" width="9.1796875" style="935"/>
    <col min="13579" max="13579" width="34.7265625" style="935" customWidth="1"/>
    <col min="13580" max="13580" width="24.81640625" style="935" customWidth="1"/>
    <col min="13581" max="13824" width="9.1796875" style="935"/>
    <col min="13825" max="13825" width="6.7265625" style="935" customWidth="1"/>
    <col min="13826" max="13826" width="32.7265625" style="935" customWidth="1"/>
    <col min="13827" max="13827" width="8.54296875" style="935" customWidth="1"/>
    <col min="13828" max="13833" width="14.54296875" style="935" customWidth="1"/>
    <col min="13834" max="13834" width="9.1796875" style="935"/>
    <col min="13835" max="13835" width="34.7265625" style="935" customWidth="1"/>
    <col min="13836" max="13836" width="24.81640625" style="935" customWidth="1"/>
    <col min="13837" max="14080" width="9.1796875" style="935"/>
    <col min="14081" max="14081" width="6.7265625" style="935" customWidth="1"/>
    <col min="14082" max="14082" width="32.7265625" style="935" customWidth="1"/>
    <col min="14083" max="14083" width="8.54296875" style="935" customWidth="1"/>
    <col min="14084" max="14089" width="14.54296875" style="935" customWidth="1"/>
    <col min="14090" max="14090" width="9.1796875" style="935"/>
    <col min="14091" max="14091" width="34.7265625" style="935" customWidth="1"/>
    <col min="14092" max="14092" width="24.81640625" style="935" customWidth="1"/>
    <col min="14093" max="14336" width="9.1796875" style="935"/>
    <col min="14337" max="14337" width="6.7265625" style="935" customWidth="1"/>
    <col min="14338" max="14338" width="32.7265625" style="935" customWidth="1"/>
    <col min="14339" max="14339" width="8.54296875" style="935" customWidth="1"/>
    <col min="14340" max="14345" width="14.54296875" style="935" customWidth="1"/>
    <col min="14346" max="14346" width="9.1796875" style="935"/>
    <col min="14347" max="14347" width="34.7265625" style="935" customWidth="1"/>
    <col min="14348" max="14348" width="24.81640625" style="935" customWidth="1"/>
    <col min="14349" max="14592" width="9.1796875" style="935"/>
    <col min="14593" max="14593" width="6.7265625" style="935" customWidth="1"/>
    <col min="14594" max="14594" width="32.7265625" style="935" customWidth="1"/>
    <col min="14595" max="14595" width="8.54296875" style="935" customWidth="1"/>
    <col min="14596" max="14601" width="14.54296875" style="935" customWidth="1"/>
    <col min="14602" max="14602" width="9.1796875" style="935"/>
    <col min="14603" max="14603" width="34.7265625" style="935" customWidth="1"/>
    <col min="14604" max="14604" width="24.81640625" style="935" customWidth="1"/>
    <col min="14605" max="14848" width="9.1796875" style="935"/>
    <col min="14849" max="14849" width="6.7265625" style="935" customWidth="1"/>
    <col min="14850" max="14850" width="32.7265625" style="935" customWidth="1"/>
    <col min="14851" max="14851" width="8.54296875" style="935" customWidth="1"/>
    <col min="14852" max="14857" width="14.54296875" style="935" customWidth="1"/>
    <col min="14858" max="14858" width="9.1796875" style="935"/>
    <col min="14859" max="14859" width="34.7265625" style="935" customWidth="1"/>
    <col min="14860" max="14860" width="24.81640625" style="935" customWidth="1"/>
    <col min="14861" max="15104" width="9.1796875" style="935"/>
    <col min="15105" max="15105" width="6.7265625" style="935" customWidth="1"/>
    <col min="15106" max="15106" width="32.7265625" style="935" customWidth="1"/>
    <col min="15107" max="15107" width="8.54296875" style="935" customWidth="1"/>
    <col min="15108" max="15113" width="14.54296875" style="935" customWidth="1"/>
    <col min="15114" max="15114" width="9.1796875" style="935"/>
    <col min="15115" max="15115" width="34.7265625" style="935" customWidth="1"/>
    <col min="15116" max="15116" width="24.81640625" style="935" customWidth="1"/>
    <col min="15117" max="15360" width="9.1796875" style="935"/>
    <col min="15361" max="15361" width="6.7265625" style="935" customWidth="1"/>
    <col min="15362" max="15362" width="32.7265625" style="935" customWidth="1"/>
    <col min="15363" max="15363" width="8.54296875" style="935" customWidth="1"/>
    <col min="15364" max="15369" width="14.54296875" style="935" customWidth="1"/>
    <col min="15370" max="15370" width="9.1796875" style="935"/>
    <col min="15371" max="15371" width="34.7265625" style="935" customWidth="1"/>
    <col min="15372" max="15372" width="24.81640625" style="935" customWidth="1"/>
    <col min="15373" max="15616" width="9.1796875" style="935"/>
    <col min="15617" max="15617" width="6.7265625" style="935" customWidth="1"/>
    <col min="15618" max="15618" width="32.7265625" style="935" customWidth="1"/>
    <col min="15619" max="15619" width="8.54296875" style="935" customWidth="1"/>
    <col min="15620" max="15625" width="14.54296875" style="935" customWidth="1"/>
    <col min="15626" max="15626" width="9.1796875" style="935"/>
    <col min="15627" max="15627" width="34.7265625" style="935" customWidth="1"/>
    <col min="15628" max="15628" width="24.81640625" style="935" customWidth="1"/>
    <col min="15629" max="15872" width="9.1796875" style="935"/>
    <col min="15873" max="15873" width="6.7265625" style="935" customWidth="1"/>
    <col min="15874" max="15874" width="32.7265625" style="935" customWidth="1"/>
    <col min="15875" max="15875" width="8.54296875" style="935" customWidth="1"/>
    <col min="15876" max="15881" width="14.54296875" style="935" customWidth="1"/>
    <col min="15882" max="15882" width="9.1796875" style="935"/>
    <col min="15883" max="15883" width="34.7265625" style="935" customWidth="1"/>
    <col min="15884" max="15884" width="24.81640625" style="935" customWidth="1"/>
    <col min="15885" max="16128" width="9.1796875" style="935"/>
    <col min="16129" max="16129" width="6.7265625" style="935" customWidth="1"/>
    <col min="16130" max="16130" width="32.7265625" style="935" customWidth="1"/>
    <col min="16131" max="16131" width="8.54296875" style="935" customWidth="1"/>
    <col min="16132" max="16137" width="14.54296875" style="935" customWidth="1"/>
    <col min="16138" max="16138" width="9.1796875" style="935"/>
    <col min="16139" max="16139" width="34.7265625" style="935" customWidth="1"/>
    <col min="16140" max="16140" width="24.81640625" style="935" customWidth="1"/>
    <col min="16141" max="16384" width="9.1796875" style="935"/>
  </cols>
  <sheetData>
    <row r="1" spans="1:10">
      <c r="A1" s="1274" t="s">
        <v>1357</v>
      </c>
      <c r="B1" s="1274"/>
      <c r="C1" s="1274"/>
      <c r="D1" s="1274"/>
      <c r="E1" s="1274"/>
      <c r="F1" s="1274"/>
      <c r="G1" s="1274"/>
      <c r="H1" s="1274"/>
      <c r="I1" s="1275"/>
      <c r="J1" s="1275"/>
    </row>
    <row r="2" spans="1:10" ht="21" customHeight="1">
      <c r="A2" s="1274" t="s">
        <v>1358</v>
      </c>
      <c r="B2" s="1274"/>
      <c r="C2" s="1274"/>
      <c r="D2" s="1274"/>
      <c r="E2" s="1274"/>
      <c r="F2" s="1274"/>
      <c r="G2" s="1274"/>
      <c r="H2" s="1274"/>
      <c r="I2" s="1275"/>
      <c r="J2" s="1275"/>
    </row>
    <row r="3" spans="1:10" ht="23.25" customHeight="1">
      <c r="A3" s="1276" t="s">
        <v>1359</v>
      </c>
      <c r="B3" s="1276"/>
      <c r="C3" s="1276"/>
      <c r="D3" s="1276"/>
      <c r="E3" s="1276"/>
      <c r="F3" s="1276"/>
      <c r="G3" s="1276"/>
      <c r="H3" s="1276"/>
      <c r="I3" s="1275"/>
      <c r="J3" s="1275"/>
    </row>
    <row r="4" spans="1:10" ht="9.75" customHeight="1">
      <c r="A4" s="936"/>
      <c r="B4" s="936"/>
      <c r="C4" s="936"/>
      <c r="D4" s="936"/>
      <c r="E4" s="936"/>
      <c r="F4" s="936"/>
      <c r="G4" s="936"/>
      <c r="H4" s="936"/>
    </row>
    <row r="5" spans="1:10" ht="23.25" customHeight="1">
      <c r="A5" s="1270" t="s">
        <v>1360</v>
      </c>
      <c r="B5" s="1271"/>
      <c r="C5" s="1271"/>
      <c r="D5" s="1271"/>
      <c r="E5" s="1271"/>
      <c r="F5" s="1271"/>
      <c r="G5" s="1271"/>
      <c r="H5" s="1271"/>
      <c r="I5" s="1271"/>
      <c r="J5" s="1271"/>
    </row>
    <row r="6" spans="1:10">
      <c r="A6" s="937"/>
      <c r="B6" s="938"/>
      <c r="C6" s="938"/>
      <c r="D6" s="938"/>
      <c r="E6" s="938"/>
      <c r="F6" s="938"/>
      <c r="G6" s="939"/>
      <c r="H6" s="1272" t="s">
        <v>1009</v>
      </c>
      <c r="I6" s="1273"/>
      <c r="J6" s="1273"/>
    </row>
    <row r="7" spans="1:10" s="942" customFormat="1" ht="75">
      <c r="A7" s="940" t="s">
        <v>4</v>
      </c>
      <c r="B7" s="940" t="s">
        <v>1010</v>
      </c>
      <c r="C7" s="941" t="s">
        <v>1361</v>
      </c>
      <c r="D7" s="941" t="s">
        <v>1362</v>
      </c>
      <c r="E7" s="941" t="s">
        <v>1363</v>
      </c>
      <c r="F7" s="941" t="s">
        <v>1364</v>
      </c>
      <c r="G7" s="941" t="s">
        <v>1365</v>
      </c>
      <c r="H7" s="941" t="s">
        <v>1366</v>
      </c>
      <c r="I7" s="941" t="s">
        <v>1367</v>
      </c>
      <c r="J7" s="941" t="s">
        <v>8</v>
      </c>
    </row>
    <row r="8" spans="1:10">
      <c r="A8" s="943">
        <v>1</v>
      </c>
      <c r="B8" s="943">
        <v>2</v>
      </c>
      <c r="C8" s="944">
        <v>4</v>
      </c>
      <c r="D8" s="944">
        <v>5</v>
      </c>
      <c r="E8" s="944">
        <v>6</v>
      </c>
      <c r="F8" s="944">
        <v>7</v>
      </c>
      <c r="G8" s="944" t="s">
        <v>1368</v>
      </c>
      <c r="H8" s="944">
        <v>9</v>
      </c>
      <c r="I8" s="889"/>
      <c r="J8" s="890"/>
    </row>
    <row r="9" spans="1:10" s="942" customFormat="1" ht="15">
      <c r="A9" s="940">
        <v>1</v>
      </c>
      <c r="B9" s="945" t="s">
        <v>1369</v>
      </c>
      <c r="C9" s="946">
        <f t="shared" ref="C9:I10" si="0">C11+C78</f>
        <v>44</v>
      </c>
      <c r="D9" s="946">
        <f t="shared" si="0"/>
        <v>79846339194</v>
      </c>
      <c r="E9" s="946">
        <f t="shared" si="0"/>
        <v>74962356622</v>
      </c>
      <c r="F9" s="946">
        <f t="shared" si="0"/>
        <v>74695667721</v>
      </c>
      <c r="G9" s="946">
        <f t="shared" si="0"/>
        <v>-266688901</v>
      </c>
      <c r="H9" s="946">
        <f t="shared" si="0"/>
        <v>4968319952</v>
      </c>
      <c r="I9" s="946">
        <f t="shared" si="0"/>
        <v>1222905000</v>
      </c>
      <c r="J9" s="947"/>
    </row>
    <row r="10" spans="1:10">
      <c r="A10" s="943" t="s">
        <v>420</v>
      </c>
      <c r="B10" s="948" t="s">
        <v>1370</v>
      </c>
      <c r="C10" s="944">
        <f t="shared" si="0"/>
        <v>44</v>
      </c>
      <c r="D10" s="944">
        <f t="shared" si="0"/>
        <v>79846339194</v>
      </c>
      <c r="E10" s="944">
        <f t="shared" si="0"/>
        <v>74962356622</v>
      </c>
      <c r="F10" s="944">
        <f t="shared" si="0"/>
        <v>74695667721</v>
      </c>
      <c r="G10" s="944">
        <f t="shared" si="0"/>
        <v>-266688901</v>
      </c>
      <c r="H10" s="944">
        <f t="shared" si="0"/>
        <v>4968319952</v>
      </c>
      <c r="I10" s="944">
        <f t="shared" si="0"/>
        <v>1222905000</v>
      </c>
      <c r="J10" s="890"/>
    </row>
    <row r="11" spans="1:10" s="942" customFormat="1" ht="30">
      <c r="A11" s="940">
        <v>2</v>
      </c>
      <c r="B11" s="949" t="s">
        <v>1371</v>
      </c>
      <c r="C11" s="946">
        <f>C12</f>
        <v>44</v>
      </c>
      <c r="D11" s="946">
        <f t="shared" ref="D11:I11" si="1">D12</f>
        <v>79846339194</v>
      </c>
      <c r="E11" s="946">
        <f t="shared" si="1"/>
        <v>74962356622</v>
      </c>
      <c r="F11" s="946">
        <f t="shared" si="1"/>
        <v>74695667721</v>
      </c>
      <c r="G11" s="946">
        <f t="shared" si="1"/>
        <v>-266688901</v>
      </c>
      <c r="H11" s="946">
        <f t="shared" si="1"/>
        <v>4968319952</v>
      </c>
      <c r="I11" s="946">
        <f t="shared" si="1"/>
        <v>1222905000</v>
      </c>
      <c r="J11" s="947"/>
    </row>
    <row r="12" spans="1:10" s="942" customFormat="1" ht="64.5" customHeight="1">
      <c r="A12" s="940" t="s">
        <v>205</v>
      </c>
      <c r="B12" s="950" t="s">
        <v>1370</v>
      </c>
      <c r="C12" s="946">
        <f>SUM(C13:C58)</f>
        <v>44</v>
      </c>
      <c r="D12" s="946">
        <f t="shared" ref="D12:I12" si="2">SUM(D13:D58)</f>
        <v>79846339194</v>
      </c>
      <c r="E12" s="946">
        <f t="shared" si="2"/>
        <v>74962356622</v>
      </c>
      <c r="F12" s="946">
        <f t="shared" si="2"/>
        <v>74695667721</v>
      </c>
      <c r="G12" s="946">
        <f t="shared" si="2"/>
        <v>-266688901</v>
      </c>
      <c r="H12" s="946">
        <f t="shared" si="2"/>
        <v>4968319952</v>
      </c>
      <c r="I12" s="946">
        <f t="shared" si="2"/>
        <v>1222905000</v>
      </c>
      <c r="J12" s="947"/>
    </row>
    <row r="13" spans="1:10" s="938" customFormat="1">
      <c r="A13" s="951" t="s">
        <v>894</v>
      </c>
      <c r="B13" s="703" t="s">
        <v>1165</v>
      </c>
      <c r="C13" s="944">
        <v>1</v>
      </c>
      <c r="D13" s="702">
        <v>5000000000</v>
      </c>
      <c r="E13" s="702">
        <v>4866369000</v>
      </c>
      <c r="F13" s="702">
        <v>4846441000</v>
      </c>
      <c r="G13" s="887">
        <f>F13-E13</f>
        <v>-19928000</v>
      </c>
      <c r="H13" s="887">
        <v>346774000</v>
      </c>
      <c r="I13" s="887">
        <v>346774000</v>
      </c>
      <c r="J13" s="952"/>
    </row>
    <row r="14" spans="1:10" s="938" customFormat="1" ht="31">
      <c r="A14" s="951" t="s">
        <v>1372</v>
      </c>
      <c r="B14" s="703" t="s">
        <v>1166</v>
      </c>
      <c r="C14" s="944">
        <v>1</v>
      </c>
      <c r="D14" s="702">
        <v>993577000</v>
      </c>
      <c r="E14" s="702">
        <v>964048000</v>
      </c>
      <c r="F14" s="702">
        <v>960411000</v>
      </c>
      <c r="G14" s="887">
        <f t="shared" ref="G14:G39" si="3">F14-E14</f>
        <v>-3637000</v>
      </c>
      <c r="H14" s="887">
        <v>21305000</v>
      </c>
      <c r="I14" s="887">
        <v>21305000</v>
      </c>
      <c r="J14" s="952"/>
    </row>
    <row r="15" spans="1:10" s="938" customFormat="1" ht="31">
      <c r="A15" s="951" t="s">
        <v>1373</v>
      </c>
      <c r="B15" s="703" t="s">
        <v>1167</v>
      </c>
      <c r="C15" s="944">
        <v>1</v>
      </c>
      <c r="D15" s="702">
        <v>869429000</v>
      </c>
      <c r="E15" s="702">
        <v>843430000</v>
      </c>
      <c r="F15" s="702">
        <v>840405000</v>
      </c>
      <c r="G15" s="887">
        <f t="shared" si="3"/>
        <v>-3025000</v>
      </c>
      <c r="H15" s="887">
        <v>110028000</v>
      </c>
      <c r="I15" s="953">
        <f>H15</f>
        <v>110028000</v>
      </c>
      <c r="J15" s="952"/>
    </row>
    <row r="16" spans="1:10" s="938" customFormat="1" ht="31">
      <c r="A16" s="951" t="s">
        <v>1374</v>
      </c>
      <c r="B16" s="703" t="s">
        <v>1168</v>
      </c>
      <c r="C16" s="944">
        <v>1</v>
      </c>
      <c r="D16" s="887">
        <v>935128000</v>
      </c>
      <c r="E16" s="887">
        <v>724880000</v>
      </c>
      <c r="F16" s="887">
        <v>725191000</v>
      </c>
      <c r="G16" s="887">
        <f t="shared" si="3"/>
        <v>311000</v>
      </c>
      <c r="H16" s="887">
        <v>225191000</v>
      </c>
      <c r="I16" s="953"/>
      <c r="J16" s="952"/>
    </row>
    <row r="17" spans="1:10" s="938" customFormat="1">
      <c r="A17" s="951" t="s">
        <v>1375</v>
      </c>
      <c r="B17" s="703" t="s">
        <v>1138</v>
      </c>
      <c r="C17" s="944">
        <v>1</v>
      </c>
      <c r="D17" s="889">
        <v>529361000</v>
      </c>
      <c r="E17" s="889">
        <v>466843000</v>
      </c>
      <c r="F17" s="889">
        <v>465193000</v>
      </c>
      <c r="G17" s="887">
        <f t="shared" si="3"/>
        <v>-1650000</v>
      </c>
      <c r="H17" s="887"/>
      <c r="I17" s="953">
        <f>H17</f>
        <v>0</v>
      </c>
      <c r="J17" s="952"/>
    </row>
    <row r="18" spans="1:10" s="938" customFormat="1" ht="46.5">
      <c r="A18" s="951" t="s">
        <v>1376</v>
      </c>
      <c r="B18" s="703" t="s">
        <v>1175</v>
      </c>
      <c r="C18" s="944">
        <v>1</v>
      </c>
      <c r="D18" s="890">
        <v>998201000</v>
      </c>
      <c r="E18" s="890">
        <v>968542000</v>
      </c>
      <c r="F18" s="890">
        <v>965512000</v>
      </c>
      <c r="G18" s="887">
        <f t="shared" si="3"/>
        <v>-3030000</v>
      </c>
      <c r="H18" s="887"/>
      <c r="I18" s="953"/>
      <c r="J18" s="952"/>
    </row>
    <row r="19" spans="1:10" s="938" customFormat="1">
      <c r="A19" s="951" t="s">
        <v>1377</v>
      </c>
      <c r="B19" s="888" t="s">
        <v>1176</v>
      </c>
      <c r="C19" s="944">
        <v>1</v>
      </c>
      <c r="D19" s="890">
        <v>981446000</v>
      </c>
      <c r="E19" s="890">
        <v>946860000</v>
      </c>
      <c r="F19" s="890">
        <v>943494000</v>
      </c>
      <c r="G19" s="887">
        <f t="shared" si="3"/>
        <v>-3366000</v>
      </c>
      <c r="H19" s="887">
        <v>5594000</v>
      </c>
      <c r="I19" s="953"/>
      <c r="J19" s="952"/>
    </row>
    <row r="20" spans="1:10" s="938" customFormat="1">
      <c r="A20" s="951" t="s">
        <v>1378</v>
      </c>
      <c r="B20" s="888" t="s">
        <v>1177</v>
      </c>
      <c r="C20" s="944">
        <v>1</v>
      </c>
      <c r="D20" s="890">
        <v>644000000</v>
      </c>
      <c r="E20" s="890">
        <v>607013000</v>
      </c>
      <c r="F20" s="890">
        <v>604897000</v>
      </c>
      <c r="G20" s="887">
        <f t="shared" si="3"/>
        <v>-2116000</v>
      </c>
      <c r="H20" s="887">
        <v>3595000</v>
      </c>
      <c r="I20" s="953">
        <f>H20</f>
        <v>3595000</v>
      </c>
      <c r="J20" s="952"/>
    </row>
    <row r="21" spans="1:10" s="938" customFormat="1">
      <c r="A21" s="951" t="s">
        <v>1379</v>
      </c>
      <c r="B21" s="703" t="s">
        <v>398</v>
      </c>
      <c r="C21" s="944">
        <v>1</v>
      </c>
      <c r="D21" s="889">
        <v>5200000000</v>
      </c>
      <c r="E21" s="889">
        <v>4324833000</v>
      </c>
      <c r="F21" s="889">
        <v>4324833000</v>
      </c>
      <c r="G21" s="887">
        <f t="shared" si="3"/>
        <v>0</v>
      </c>
      <c r="H21" s="887">
        <v>324833000</v>
      </c>
      <c r="I21" s="953">
        <f>H21</f>
        <v>324833000</v>
      </c>
      <c r="J21" s="952"/>
    </row>
    <row r="22" spans="1:10" s="938" customFormat="1">
      <c r="A22" s="951" t="s">
        <v>1380</v>
      </c>
      <c r="B22" s="703" t="s">
        <v>541</v>
      </c>
      <c r="C22" s="944">
        <v>1</v>
      </c>
      <c r="D22" s="889">
        <v>12610616000</v>
      </c>
      <c r="E22" s="889">
        <v>12241958000</v>
      </c>
      <c r="F22" s="889">
        <v>12215414000</v>
      </c>
      <c r="G22" s="887">
        <f t="shared" si="3"/>
        <v>-26544000</v>
      </c>
      <c r="H22" s="887">
        <v>46728000</v>
      </c>
      <c r="I22" s="887">
        <v>46728000</v>
      </c>
      <c r="J22" s="952"/>
    </row>
    <row r="23" spans="1:10" s="938" customFormat="1" ht="31">
      <c r="A23" s="951" t="s">
        <v>1381</v>
      </c>
      <c r="B23" s="703" t="s">
        <v>1335</v>
      </c>
      <c r="C23" s="944">
        <v>1</v>
      </c>
      <c r="D23" s="889">
        <v>1671036000</v>
      </c>
      <c r="E23" s="889">
        <v>1541681721</v>
      </c>
      <c r="F23" s="954">
        <v>1541248721</v>
      </c>
      <c r="G23" s="887">
        <f t="shared" si="3"/>
        <v>-433000</v>
      </c>
      <c r="H23" s="887"/>
      <c r="I23" s="953"/>
      <c r="J23" s="952"/>
    </row>
    <row r="24" spans="1:10" s="938" customFormat="1">
      <c r="A24" s="951" t="s">
        <v>1382</v>
      </c>
      <c r="B24" s="701" t="s">
        <v>1336</v>
      </c>
      <c r="C24" s="944">
        <v>1</v>
      </c>
      <c r="D24" s="889">
        <v>979466000</v>
      </c>
      <c r="E24" s="889">
        <v>950284901</v>
      </c>
      <c r="F24" s="889">
        <v>946936000</v>
      </c>
      <c r="G24" s="887">
        <f>F24-E24</f>
        <v>-3348901</v>
      </c>
      <c r="H24" s="887">
        <v>5583000</v>
      </c>
      <c r="I24" s="953"/>
      <c r="J24" s="952"/>
    </row>
    <row r="25" spans="1:10" s="938" customFormat="1">
      <c r="A25" s="951" t="s">
        <v>1383</v>
      </c>
      <c r="B25" s="703" t="s">
        <v>1337</v>
      </c>
      <c r="C25" s="944">
        <v>1</v>
      </c>
      <c r="D25" s="889">
        <v>936876000</v>
      </c>
      <c r="E25" s="889">
        <v>865470000</v>
      </c>
      <c r="F25" s="933">
        <v>862419000</v>
      </c>
      <c r="G25" s="887">
        <f t="shared" si="3"/>
        <v>-3051000</v>
      </c>
      <c r="H25" s="887">
        <v>5089000</v>
      </c>
      <c r="I25" s="953"/>
      <c r="J25" s="952"/>
    </row>
    <row r="26" spans="1:10" s="938" customFormat="1" ht="31">
      <c r="A26" s="951" t="s">
        <v>1384</v>
      </c>
      <c r="B26" s="703" t="s">
        <v>1338</v>
      </c>
      <c r="C26" s="944">
        <v>1</v>
      </c>
      <c r="D26" s="889">
        <v>999627000</v>
      </c>
      <c r="E26" s="889">
        <v>966297000</v>
      </c>
      <c r="F26" s="889">
        <v>966297000</v>
      </c>
      <c r="G26" s="887">
        <f t="shared" si="3"/>
        <v>0</v>
      </c>
      <c r="H26" s="887"/>
      <c r="I26" s="953"/>
      <c r="J26" s="952"/>
    </row>
    <row r="27" spans="1:10" s="938" customFormat="1" ht="62">
      <c r="A27" s="951" t="s">
        <v>1438</v>
      </c>
      <c r="B27" s="703" t="s">
        <v>1427</v>
      </c>
      <c r="C27" s="944">
        <v>1</v>
      </c>
      <c r="D27" s="889">
        <v>2000000000</v>
      </c>
      <c r="E27" s="889">
        <v>1961199000</v>
      </c>
      <c r="F27" s="889">
        <v>1953268000</v>
      </c>
      <c r="G27" s="887">
        <f t="shared" si="3"/>
        <v>-7931000</v>
      </c>
      <c r="H27" s="887">
        <v>7098000</v>
      </c>
      <c r="I27" s="953"/>
      <c r="J27" s="952"/>
    </row>
    <row r="28" spans="1:10" s="938" customFormat="1" ht="93">
      <c r="A28" s="951" t="s">
        <v>1439</v>
      </c>
      <c r="B28" s="703" t="s">
        <v>1428</v>
      </c>
      <c r="C28" s="944">
        <v>1</v>
      </c>
      <c r="D28" s="889">
        <v>6200000000</v>
      </c>
      <c r="E28" s="889">
        <v>5818368000</v>
      </c>
      <c r="F28" s="889">
        <v>5818368000</v>
      </c>
      <c r="G28" s="887">
        <f t="shared" si="3"/>
        <v>0</v>
      </c>
      <c r="H28" s="887"/>
      <c r="I28" s="953"/>
      <c r="J28" s="952"/>
    </row>
    <row r="29" spans="1:10" s="938" customFormat="1" ht="46.5">
      <c r="A29" s="951" t="s">
        <v>1440</v>
      </c>
      <c r="B29" s="703" t="s">
        <v>1429</v>
      </c>
      <c r="C29" s="944">
        <v>1</v>
      </c>
      <c r="D29" s="889">
        <v>1600000000</v>
      </c>
      <c r="E29" s="889">
        <v>1483500000</v>
      </c>
      <c r="F29" s="889">
        <v>1483500000</v>
      </c>
      <c r="G29" s="887">
        <f t="shared" si="3"/>
        <v>0</v>
      </c>
      <c r="H29" s="887"/>
      <c r="I29" s="953"/>
      <c r="J29" s="952"/>
    </row>
    <row r="30" spans="1:10" s="938" customFormat="1" ht="46.5">
      <c r="A30" s="951" t="s">
        <v>1441</v>
      </c>
      <c r="B30" s="703" t="s">
        <v>1430</v>
      </c>
      <c r="C30" s="944">
        <v>1</v>
      </c>
      <c r="D30" s="889">
        <v>319062194</v>
      </c>
      <c r="E30" s="889">
        <v>319000000</v>
      </c>
      <c r="F30" s="889">
        <v>319000000</v>
      </c>
      <c r="G30" s="887">
        <f t="shared" si="3"/>
        <v>0</v>
      </c>
      <c r="H30" s="887"/>
      <c r="I30" s="953"/>
      <c r="J30" s="952"/>
    </row>
    <row r="31" spans="1:10" s="938" customFormat="1">
      <c r="A31" s="951" t="s">
        <v>1442</v>
      </c>
      <c r="B31" s="703" t="s">
        <v>766</v>
      </c>
      <c r="C31" s="944">
        <v>1</v>
      </c>
      <c r="D31" s="889">
        <v>420452000</v>
      </c>
      <c r="E31" s="889">
        <v>416871000</v>
      </c>
      <c r="F31" s="889">
        <v>416871000</v>
      </c>
      <c r="G31" s="887">
        <f t="shared" si="3"/>
        <v>0</v>
      </c>
      <c r="H31" s="887"/>
      <c r="I31" s="953"/>
      <c r="J31" s="952"/>
    </row>
    <row r="32" spans="1:10" s="938" customFormat="1" ht="31">
      <c r="A32" s="951" t="s">
        <v>1443</v>
      </c>
      <c r="B32" s="703" t="s">
        <v>1431</v>
      </c>
      <c r="C32" s="944">
        <v>1</v>
      </c>
      <c r="D32" s="889">
        <v>900000000</v>
      </c>
      <c r="E32" s="889">
        <v>856144000</v>
      </c>
      <c r="F32" s="889">
        <v>855696000</v>
      </c>
      <c r="G32" s="887">
        <f t="shared" si="3"/>
        <v>-448000</v>
      </c>
      <c r="H32" s="887">
        <v>5234000</v>
      </c>
      <c r="I32" s="953"/>
      <c r="J32" s="952"/>
    </row>
    <row r="33" spans="1:10" s="938" customFormat="1" ht="46.5">
      <c r="A33" s="951" t="s">
        <v>1444</v>
      </c>
      <c r="B33" s="703" t="s">
        <v>1432</v>
      </c>
      <c r="C33" s="944">
        <v>1</v>
      </c>
      <c r="D33" s="889">
        <v>2387210000</v>
      </c>
      <c r="E33" s="889">
        <v>2387210000</v>
      </c>
      <c r="F33" s="889">
        <v>2387210000</v>
      </c>
      <c r="G33" s="887">
        <f t="shared" si="3"/>
        <v>0</v>
      </c>
      <c r="H33" s="887"/>
      <c r="I33" s="953"/>
      <c r="J33" s="952"/>
    </row>
    <row r="34" spans="1:10" s="938" customFormat="1" ht="46.5">
      <c r="A34" s="951" t="s">
        <v>1445</v>
      </c>
      <c r="B34" s="703" t="s">
        <v>1433</v>
      </c>
      <c r="C34" s="944">
        <v>1</v>
      </c>
      <c r="D34" s="889">
        <v>378000000</v>
      </c>
      <c r="E34" s="889">
        <v>373970000</v>
      </c>
      <c r="F34" s="889">
        <v>373970000</v>
      </c>
      <c r="G34" s="887">
        <f t="shared" si="3"/>
        <v>0</v>
      </c>
      <c r="H34" s="887"/>
      <c r="I34" s="953"/>
      <c r="J34" s="952"/>
    </row>
    <row r="35" spans="1:10" s="938" customFormat="1" ht="31">
      <c r="A35" s="951" t="s">
        <v>1446</v>
      </c>
      <c r="B35" s="703" t="s">
        <v>1434</v>
      </c>
      <c r="C35" s="944">
        <v>1</v>
      </c>
      <c r="D35" s="889">
        <v>440474000</v>
      </c>
      <c r="E35" s="889">
        <v>438811000</v>
      </c>
      <c r="F35" s="889">
        <v>438811000</v>
      </c>
      <c r="G35" s="887">
        <f t="shared" si="3"/>
        <v>0</v>
      </c>
      <c r="H35" s="887">
        <v>2482000</v>
      </c>
      <c r="I35" s="887">
        <v>2482000</v>
      </c>
      <c r="J35" s="952"/>
    </row>
    <row r="36" spans="1:10" s="938" customFormat="1" ht="31">
      <c r="A36" s="951" t="s">
        <v>1447</v>
      </c>
      <c r="B36" s="703" t="s">
        <v>1435</v>
      </c>
      <c r="C36" s="944">
        <v>1</v>
      </c>
      <c r="D36" s="889">
        <v>164001000</v>
      </c>
      <c r="E36" s="889">
        <v>137194000</v>
      </c>
      <c r="F36" s="889">
        <v>137194000</v>
      </c>
      <c r="G36" s="887">
        <f t="shared" si="3"/>
        <v>0</v>
      </c>
      <c r="H36" s="887">
        <v>777000</v>
      </c>
      <c r="I36" s="953">
        <v>777000</v>
      </c>
      <c r="J36" s="952"/>
    </row>
    <row r="37" spans="1:10" s="938" customFormat="1" ht="46.5">
      <c r="A37" s="951" t="s">
        <v>1448</v>
      </c>
      <c r="B37" s="703" t="s">
        <v>1436</v>
      </c>
      <c r="C37" s="944">
        <v>1</v>
      </c>
      <c r="D37" s="889">
        <v>464155000</v>
      </c>
      <c r="E37" s="889">
        <v>459979000</v>
      </c>
      <c r="F37" s="889">
        <v>458232000</v>
      </c>
      <c r="G37" s="887">
        <f t="shared" si="3"/>
        <v>-1747000</v>
      </c>
      <c r="H37" s="887">
        <v>2611000</v>
      </c>
      <c r="I37" s="887">
        <v>2611000</v>
      </c>
      <c r="J37" s="952"/>
    </row>
    <row r="38" spans="1:10" s="938" customFormat="1" ht="31">
      <c r="A38" s="951" t="s">
        <v>1449</v>
      </c>
      <c r="B38" s="703" t="s">
        <v>1437</v>
      </c>
      <c r="C38" s="944">
        <v>1</v>
      </c>
      <c r="D38" s="889">
        <v>332170000</v>
      </c>
      <c r="E38" s="889">
        <v>322733000</v>
      </c>
      <c r="F38" s="889">
        <v>322733000</v>
      </c>
      <c r="G38" s="887">
        <f t="shared" si="3"/>
        <v>0</v>
      </c>
      <c r="H38" s="889">
        <v>322733000</v>
      </c>
      <c r="I38" s="953"/>
      <c r="J38" s="952"/>
    </row>
    <row r="39" spans="1:10" s="938" customFormat="1" ht="31">
      <c r="A39" s="951" t="s">
        <v>1457</v>
      </c>
      <c r="B39" s="703" t="s">
        <v>1456</v>
      </c>
      <c r="C39" s="944">
        <v>1</v>
      </c>
      <c r="D39" s="889">
        <v>409295000</v>
      </c>
      <c r="E39" s="889">
        <v>394329000</v>
      </c>
      <c r="F39" s="889">
        <v>394329000</v>
      </c>
      <c r="G39" s="887">
        <f t="shared" si="3"/>
        <v>0</v>
      </c>
      <c r="H39" s="887"/>
      <c r="I39" s="953"/>
      <c r="J39" s="952"/>
    </row>
    <row r="40" spans="1:10" s="938" customFormat="1" ht="31">
      <c r="A40" s="951" t="s">
        <v>1458</v>
      </c>
      <c r="B40" s="703" t="s">
        <v>1455</v>
      </c>
      <c r="C40" s="944">
        <v>1</v>
      </c>
      <c r="D40" s="889">
        <v>464379000</v>
      </c>
      <c r="E40" s="889">
        <v>432089000</v>
      </c>
      <c r="F40" s="889">
        <v>432089000</v>
      </c>
      <c r="G40" s="887">
        <f>F40-E40</f>
        <v>0</v>
      </c>
      <c r="H40" s="887"/>
      <c r="I40" s="953"/>
      <c r="J40" s="952"/>
    </row>
    <row r="41" spans="1:10" s="938" customFormat="1" ht="31">
      <c r="A41" s="951" t="s">
        <v>1459</v>
      </c>
      <c r="B41" s="703" t="s">
        <v>1454</v>
      </c>
      <c r="C41" s="944">
        <v>1</v>
      </c>
      <c r="D41" s="889">
        <v>409295000</v>
      </c>
      <c r="E41" s="889">
        <v>308913000</v>
      </c>
      <c r="F41" s="889">
        <v>308913000</v>
      </c>
      <c r="G41" s="887">
        <f>F41-E41</f>
        <v>0</v>
      </c>
      <c r="H41" s="887"/>
      <c r="I41" s="953"/>
      <c r="J41" s="952"/>
    </row>
    <row r="42" spans="1:10" s="938" customFormat="1" ht="62">
      <c r="A42" s="951" t="s">
        <v>1473</v>
      </c>
      <c r="B42" s="703" t="s">
        <v>1466</v>
      </c>
      <c r="C42" s="944">
        <v>1</v>
      </c>
      <c r="D42" s="889">
        <v>2833261000</v>
      </c>
      <c r="E42" s="889">
        <v>2572140000</v>
      </c>
      <c r="F42" s="889">
        <v>2571674000</v>
      </c>
      <c r="G42" s="887">
        <f>F42-E42</f>
        <v>-466000</v>
      </c>
      <c r="H42" s="887">
        <v>45357000</v>
      </c>
      <c r="I42" s="887">
        <v>45357000</v>
      </c>
      <c r="J42" s="952"/>
    </row>
    <row r="43" spans="1:10" s="938" customFormat="1" ht="46.5">
      <c r="A43" s="951" t="s">
        <v>1474</v>
      </c>
      <c r="B43" s="703" t="s">
        <v>1468</v>
      </c>
      <c r="C43" s="944">
        <v>1</v>
      </c>
      <c r="D43" s="889">
        <v>224277000</v>
      </c>
      <c r="E43" s="889">
        <v>186666000</v>
      </c>
      <c r="F43" s="889">
        <v>186666000</v>
      </c>
      <c r="G43" s="887">
        <f t="shared" ref="G43:G56" si="4">F43-E43</f>
        <v>0</v>
      </c>
      <c r="H43" s="887">
        <v>1061000</v>
      </c>
      <c r="I43" s="953"/>
      <c r="J43" s="952"/>
    </row>
    <row r="44" spans="1:10" s="938" customFormat="1" ht="31">
      <c r="A44" s="951" t="s">
        <v>1475</v>
      </c>
      <c r="B44" s="703" t="s">
        <v>1469</v>
      </c>
      <c r="C44" s="944">
        <v>1</v>
      </c>
      <c r="D44" s="889">
        <v>474014000</v>
      </c>
      <c r="E44" s="889">
        <v>395476000</v>
      </c>
      <c r="F44" s="889">
        <v>395476000</v>
      </c>
      <c r="G44" s="887">
        <f t="shared" si="4"/>
        <v>0</v>
      </c>
      <c r="H44" s="887"/>
      <c r="I44" s="953"/>
      <c r="J44" s="952"/>
    </row>
    <row r="45" spans="1:10" s="938" customFormat="1" ht="31">
      <c r="A45" s="951" t="s">
        <v>1476</v>
      </c>
      <c r="B45" s="703" t="s">
        <v>1470</v>
      </c>
      <c r="C45" s="944">
        <v>1</v>
      </c>
      <c r="D45" s="889">
        <v>748997000</v>
      </c>
      <c r="E45" s="889">
        <v>699511000</v>
      </c>
      <c r="F45" s="889">
        <v>699511000</v>
      </c>
      <c r="G45" s="887">
        <f t="shared" si="4"/>
        <v>0</v>
      </c>
      <c r="H45" s="887"/>
      <c r="I45" s="953"/>
      <c r="J45" s="952"/>
    </row>
    <row r="46" spans="1:10" s="938" customFormat="1" ht="33.75" customHeight="1">
      <c r="A46" s="951" t="s">
        <v>1477</v>
      </c>
      <c r="B46" s="703" t="s">
        <v>1471</v>
      </c>
      <c r="C46" s="944">
        <v>1</v>
      </c>
      <c r="D46" s="889">
        <v>174515000</v>
      </c>
      <c r="E46" s="889">
        <v>173359000</v>
      </c>
      <c r="F46" s="889">
        <v>173359000</v>
      </c>
      <c r="G46" s="887">
        <f t="shared" si="4"/>
        <v>0</v>
      </c>
      <c r="H46" s="887"/>
      <c r="I46" s="953"/>
      <c r="J46" s="952"/>
    </row>
    <row r="47" spans="1:10" s="938" customFormat="1" ht="33.75" customHeight="1">
      <c r="A47" s="951" t="s">
        <v>1478</v>
      </c>
      <c r="B47" s="703" t="s">
        <v>1173</v>
      </c>
      <c r="C47" s="944">
        <v>1</v>
      </c>
      <c r="D47" s="889">
        <v>5000000000</v>
      </c>
      <c r="E47" s="889">
        <v>4790660000</v>
      </c>
      <c r="F47" s="889">
        <v>4747509000</v>
      </c>
      <c r="G47" s="887">
        <f t="shared" si="4"/>
        <v>-43151000</v>
      </c>
      <c r="H47" s="887">
        <v>26907000</v>
      </c>
      <c r="I47" s="953">
        <v>26907000</v>
      </c>
      <c r="J47" s="952"/>
    </row>
    <row r="48" spans="1:10" s="938" customFormat="1" ht="46.5">
      <c r="A48" s="951" t="s">
        <v>1479</v>
      </c>
      <c r="B48" s="703" t="s">
        <v>1472</v>
      </c>
      <c r="C48" s="944">
        <v>1</v>
      </c>
      <c r="D48" s="889">
        <v>1100000000</v>
      </c>
      <c r="E48" s="889">
        <v>1011525000</v>
      </c>
      <c r="F48" s="889">
        <v>1011525000</v>
      </c>
      <c r="G48" s="887">
        <f t="shared" si="4"/>
        <v>0</v>
      </c>
      <c r="H48" s="887"/>
      <c r="I48" s="953"/>
      <c r="J48" s="952"/>
    </row>
    <row r="49" spans="1:10" s="938" customFormat="1">
      <c r="A49" s="951" t="s">
        <v>1500</v>
      </c>
      <c r="B49" s="703" t="s">
        <v>1495</v>
      </c>
      <c r="C49" s="944">
        <v>1</v>
      </c>
      <c r="D49" s="889">
        <v>3150000000</v>
      </c>
      <c r="E49" s="889">
        <v>2792472000</v>
      </c>
      <c r="F49" s="889">
        <v>2788527000</v>
      </c>
      <c r="G49" s="887">
        <f t="shared" si="4"/>
        <v>-3945000</v>
      </c>
      <c r="H49" s="887">
        <v>150544952</v>
      </c>
      <c r="I49" s="953"/>
      <c r="J49" s="952"/>
    </row>
    <row r="50" spans="1:10" s="938" customFormat="1">
      <c r="A50" s="951" t="s">
        <v>1501</v>
      </c>
      <c r="B50" s="703" t="s">
        <v>1496</v>
      </c>
      <c r="C50" s="944">
        <v>1</v>
      </c>
      <c r="D50" s="889">
        <v>1672000000</v>
      </c>
      <c r="E50" s="889">
        <v>1507951000</v>
      </c>
      <c r="F50" s="889">
        <v>1507951000</v>
      </c>
      <c r="G50" s="887">
        <f t="shared" si="4"/>
        <v>0</v>
      </c>
      <c r="H50" s="887"/>
      <c r="I50" s="953"/>
      <c r="J50" s="952"/>
    </row>
    <row r="51" spans="1:10" s="938" customFormat="1">
      <c r="A51" s="951" t="s">
        <v>1502</v>
      </c>
      <c r="B51" s="703" t="s">
        <v>1497</v>
      </c>
      <c r="C51" s="944">
        <v>1</v>
      </c>
      <c r="D51" s="889">
        <v>718591000</v>
      </c>
      <c r="E51" s="889">
        <v>621192000</v>
      </c>
      <c r="F51" s="889">
        <v>621192000</v>
      </c>
      <c r="G51" s="887">
        <f t="shared" si="4"/>
        <v>0</v>
      </c>
      <c r="H51" s="887"/>
      <c r="I51" s="953"/>
      <c r="J51" s="952"/>
    </row>
    <row r="52" spans="1:10" s="938" customFormat="1">
      <c r="A52" s="951" t="s">
        <v>1503</v>
      </c>
      <c r="B52" s="703" t="s">
        <v>1498</v>
      </c>
      <c r="C52" s="944">
        <v>1</v>
      </c>
      <c r="D52" s="889">
        <v>2498057000</v>
      </c>
      <c r="E52" s="889">
        <v>2398365000</v>
      </c>
      <c r="F52" s="889">
        <v>2383020000</v>
      </c>
      <c r="G52" s="887">
        <f t="shared" si="4"/>
        <v>-15345000</v>
      </c>
      <c r="H52" s="953">
        <v>22526000</v>
      </c>
      <c r="I52" s="953">
        <v>22526000</v>
      </c>
      <c r="J52" s="952"/>
    </row>
    <row r="53" spans="1:10" s="938" customFormat="1" ht="46.5">
      <c r="A53" s="951" t="s">
        <v>1504</v>
      </c>
      <c r="B53" s="703" t="s">
        <v>1499</v>
      </c>
      <c r="C53" s="944">
        <v>1</v>
      </c>
      <c r="D53" s="889">
        <v>2441853000</v>
      </c>
      <c r="E53" s="889">
        <v>2277678000</v>
      </c>
      <c r="F53" s="889">
        <v>2268982000</v>
      </c>
      <c r="G53" s="887">
        <f t="shared" si="4"/>
        <v>-8696000</v>
      </c>
      <c r="H53" s="953">
        <v>268982000</v>
      </c>
      <c r="I53" s="953">
        <v>268982000</v>
      </c>
      <c r="J53" s="952"/>
    </row>
    <row r="54" spans="1:10" s="938" customFormat="1" ht="46.5">
      <c r="A54" s="951" t="s">
        <v>1514</v>
      </c>
      <c r="B54" s="703" t="s">
        <v>1505</v>
      </c>
      <c r="C54" s="944">
        <v>1</v>
      </c>
      <c r="D54" s="889">
        <v>6379858000</v>
      </c>
      <c r="E54" s="889">
        <v>6017287000</v>
      </c>
      <c r="F54" s="889">
        <v>6017287000</v>
      </c>
      <c r="G54" s="887">
        <f t="shared" si="4"/>
        <v>0</v>
      </c>
      <c r="H54" s="887">
        <v>3017287000</v>
      </c>
      <c r="I54" s="953"/>
      <c r="J54" s="952"/>
    </row>
    <row r="55" spans="1:10" s="938" customFormat="1" ht="31">
      <c r="A55" s="951" t="s">
        <v>1515</v>
      </c>
      <c r="B55" s="703" t="s">
        <v>1506</v>
      </c>
      <c r="C55" s="944">
        <v>1</v>
      </c>
      <c r="D55" s="889">
        <v>1501812000</v>
      </c>
      <c r="E55" s="889">
        <v>1469045000</v>
      </c>
      <c r="F55" s="889">
        <v>1353903000</v>
      </c>
      <c r="G55" s="887">
        <f t="shared" si="4"/>
        <v>-115142000</v>
      </c>
      <c r="H55" s="887"/>
      <c r="I55" s="953"/>
      <c r="J55" s="952"/>
    </row>
    <row r="56" spans="1:10" s="938" customFormat="1" ht="46.5">
      <c r="A56" s="951" t="s">
        <v>1521</v>
      </c>
      <c r="B56" s="703" t="s">
        <v>1522</v>
      </c>
      <c r="C56" s="944">
        <v>1</v>
      </c>
      <c r="D56" s="889">
        <v>691848000</v>
      </c>
      <c r="E56" s="889">
        <v>660210000</v>
      </c>
      <c r="F56" s="889">
        <v>660210000</v>
      </c>
      <c r="G56" s="887">
        <f t="shared" si="4"/>
        <v>0</v>
      </c>
      <c r="H56" s="887"/>
      <c r="I56" s="953"/>
      <c r="J56" s="952"/>
    </row>
    <row r="57" spans="1:10" s="938" customFormat="1">
      <c r="A57" s="951"/>
      <c r="B57" s="703"/>
      <c r="C57" s="944"/>
      <c r="D57" s="889"/>
      <c r="E57" s="889"/>
      <c r="F57" s="889"/>
      <c r="G57" s="887"/>
      <c r="H57" s="887"/>
      <c r="I57" s="953"/>
      <c r="J57" s="952"/>
    </row>
    <row r="58" spans="1:10" s="938" customFormat="1">
      <c r="A58" s="951"/>
      <c r="B58" s="703"/>
      <c r="C58" s="944"/>
      <c r="D58" s="889"/>
      <c r="E58" s="889"/>
      <c r="F58" s="889"/>
      <c r="G58" s="887"/>
      <c r="H58" s="887"/>
      <c r="I58" s="953"/>
      <c r="J58" s="952"/>
    </row>
    <row r="59" spans="1:10" s="938" customFormat="1">
      <c r="A59" s="951"/>
      <c r="B59" s="703"/>
      <c r="C59" s="944"/>
      <c r="D59" s="889"/>
      <c r="E59" s="889"/>
      <c r="F59" s="889"/>
      <c r="G59" s="887"/>
      <c r="H59" s="887"/>
      <c r="I59" s="953"/>
      <c r="J59" s="952"/>
    </row>
    <row r="60" spans="1:10" s="938" customFormat="1">
      <c r="A60" s="951"/>
      <c r="B60" s="703"/>
      <c r="C60" s="944"/>
      <c r="D60" s="889"/>
      <c r="E60" s="889"/>
      <c r="F60" s="889"/>
      <c r="G60" s="887"/>
      <c r="H60" s="887"/>
      <c r="I60" s="953"/>
      <c r="J60" s="952"/>
    </row>
    <row r="61" spans="1:10" s="938" customFormat="1">
      <c r="A61" s="951"/>
      <c r="B61" s="703"/>
      <c r="C61" s="944"/>
      <c r="D61" s="889"/>
      <c r="E61" s="889"/>
      <c r="F61" s="889"/>
      <c r="G61" s="887"/>
      <c r="H61" s="887"/>
      <c r="I61" s="953"/>
      <c r="J61" s="952"/>
    </row>
    <row r="62" spans="1:10" s="938" customFormat="1">
      <c r="A62" s="951"/>
      <c r="B62" s="703"/>
      <c r="C62" s="944"/>
      <c r="D62" s="889"/>
      <c r="E62" s="889"/>
      <c r="F62" s="889"/>
      <c r="G62" s="887"/>
      <c r="H62" s="887"/>
      <c r="I62" s="953"/>
      <c r="J62" s="952"/>
    </row>
    <row r="63" spans="1:10" s="938" customFormat="1">
      <c r="A63" s="951"/>
      <c r="B63" s="703"/>
      <c r="C63" s="944"/>
      <c r="D63" s="889"/>
      <c r="E63" s="889"/>
      <c r="F63" s="889"/>
      <c r="G63" s="887"/>
      <c r="H63" s="887"/>
      <c r="I63" s="953"/>
      <c r="J63" s="952"/>
    </row>
    <row r="64" spans="1:10" s="938" customFormat="1">
      <c r="A64" s="951"/>
      <c r="B64" s="703"/>
      <c r="C64" s="944"/>
      <c r="D64" s="889"/>
      <c r="E64" s="889"/>
      <c r="F64" s="889"/>
      <c r="G64" s="887"/>
      <c r="H64" s="887"/>
      <c r="I64" s="953"/>
      <c r="J64" s="952"/>
    </row>
    <row r="65" spans="1:10" s="938" customFormat="1">
      <c r="A65" s="951"/>
      <c r="B65" s="703"/>
      <c r="C65" s="944"/>
      <c r="D65" s="889"/>
      <c r="E65" s="889"/>
      <c r="F65" s="889"/>
      <c r="G65" s="887"/>
      <c r="H65" s="887"/>
      <c r="I65" s="953"/>
      <c r="J65" s="952"/>
    </row>
    <row r="66" spans="1:10" s="938" customFormat="1">
      <c r="A66" s="951"/>
      <c r="B66" s="703"/>
      <c r="C66" s="944"/>
      <c r="D66" s="889"/>
      <c r="E66" s="889"/>
      <c r="F66" s="889"/>
      <c r="G66" s="887"/>
      <c r="H66" s="887"/>
      <c r="I66" s="953"/>
      <c r="J66" s="952"/>
    </row>
    <row r="67" spans="1:10" s="938" customFormat="1">
      <c r="A67" s="951"/>
      <c r="B67" s="703"/>
      <c r="C67" s="944"/>
      <c r="D67" s="889"/>
      <c r="E67" s="889"/>
      <c r="F67" s="889"/>
      <c r="G67" s="887"/>
      <c r="H67" s="887"/>
      <c r="I67" s="953"/>
      <c r="J67" s="952"/>
    </row>
    <row r="68" spans="1:10" s="938" customFormat="1">
      <c r="A68" s="951"/>
      <c r="B68" s="703"/>
      <c r="C68" s="944"/>
      <c r="D68" s="889"/>
      <c r="E68" s="889"/>
      <c r="F68" s="889"/>
      <c r="G68" s="887"/>
      <c r="H68" s="887"/>
      <c r="I68" s="953"/>
      <c r="J68" s="952"/>
    </row>
    <row r="69" spans="1:10" s="938" customFormat="1">
      <c r="A69" s="951"/>
      <c r="B69" s="703"/>
      <c r="C69" s="944"/>
      <c r="D69" s="889"/>
      <c r="E69" s="889"/>
      <c r="F69" s="889"/>
      <c r="G69" s="887"/>
      <c r="H69" s="887"/>
      <c r="I69" s="953"/>
      <c r="J69" s="952"/>
    </row>
    <row r="70" spans="1:10" s="938" customFormat="1">
      <c r="A70" s="951"/>
      <c r="B70" s="703"/>
      <c r="C70" s="944"/>
      <c r="D70" s="889"/>
      <c r="E70" s="889"/>
      <c r="F70" s="889"/>
      <c r="G70" s="887"/>
      <c r="H70" s="887"/>
      <c r="I70" s="953"/>
      <c r="J70" s="952"/>
    </row>
    <row r="71" spans="1:10" s="938" customFormat="1">
      <c r="A71" s="951"/>
      <c r="B71" s="703"/>
      <c r="C71" s="944"/>
      <c r="D71" s="889"/>
      <c r="E71" s="889"/>
      <c r="F71" s="889"/>
      <c r="G71" s="887"/>
      <c r="H71" s="887"/>
      <c r="I71" s="953"/>
      <c r="J71" s="952"/>
    </row>
    <row r="72" spans="1:10" s="938" customFormat="1">
      <c r="A72" s="951"/>
      <c r="B72" s="703"/>
      <c r="C72" s="944"/>
      <c r="D72" s="889"/>
      <c r="E72" s="889"/>
      <c r="F72" s="889"/>
      <c r="G72" s="887"/>
      <c r="H72" s="887"/>
      <c r="I72" s="953"/>
      <c r="J72" s="952"/>
    </row>
    <row r="73" spans="1:10" s="938" customFormat="1">
      <c r="A73" s="951"/>
      <c r="B73" s="703"/>
      <c r="C73" s="944"/>
      <c r="D73" s="889"/>
      <c r="E73" s="889"/>
      <c r="F73" s="889"/>
      <c r="G73" s="887"/>
      <c r="H73" s="887"/>
      <c r="I73" s="953"/>
      <c r="J73" s="952"/>
    </row>
    <row r="74" spans="1:10" s="938" customFormat="1">
      <c r="A74" s="951"/>
      <c r="B74" s="703"/>
      <c r="C74" s="944"/>
      <c r="D74" s="889"/>
      <c r="E74" s="889"/>
      <c r="F74" s="889"/>
      <c r="G74" s="887"/>
      <c r="H74" s="887"/>
      <c r="I74" s="953"/>
      <c r="J74" s="952"/>
    </row>
    <row r="75" spans="1:10" s="938" customFormat="1">
      <c r="A75" s="951"/>
      <c r="B75" s="703"/>
      <c r="C75" s="944"/>
      <c r="D75" s="889"/>
      <c r="E75" s="889"/>
      <c r="F75" s="889"/>
      <c r="G75" s="887"/>
      <c r="H75" s="887"/>
      <c r="I75" s="953"/>
      <c r="J75" s="952"/>
    </row>
    <row r="76" spans="1:10" s="938" customFormat="1">
      <c r="A76" s="951"/>
      <c r="B76" s="703"/>
      <c r="C76" s="944"/>
      <c r="D76" s="889"/>
      <c r="E76" s="889"/>
      <c r="F76" s="889"/>
      <c r="G76" s="887"/>
      <c r="H76" s="887"/>
      <c r="I76" s="953"/>
      <c r="J76" s="952"/>
    </row>
    <row r="77" spans="1:10" s="938" customFormat="1">
      <c r="A77" s="951"/>
      <c r="B77" s="703"/>
      <c r="C77" s="944"/>
      <c r="D77" s="889"/>
      <c r="E77" s="889"/>
      <c r="F77" s="889"/>
      <c r="G77" s="887"/>
      <c r="H77" s="887"/>
      <c r="I77" s="953"/>
      <c r="J77" s="952"/>
    </row>
    <row r="78" spans="1:10" s="956" customFormat="1" ht="30">
      <c r="A78" s="940">
        <v>3</v>
      </c>
      <c r="B78" s="955" t="s">
        <v>1385</v>
      </c>
      <c r="C78" s="946">
        <f>C79</f>
        <v>0</v>
      </c>
      <c r="D78" s="946">
        <f t="shared" ref="D78:I78" si="5">D79</f>
        <v>0</v>
      </c>
      <c r="E78" s="946">
        <f t="shared" si="5"/>
        <v>0</v>
      </c>
      <c r="F78" s="946">
        <f t="shared" si="5"/>
        <v>0</v>
      </c>
      <c r="G78" s="946">
        <f t="shared" si="5"/>
        <v>0</v>
      </c>
      <c r="H78" s="946">
        <f t="shared" si="5"/>
        <v>0</v>
      </c>
      <c r="I78" s="946">
        <f t="shared" si="5"/>
        <v>0</v>
      </c>
      <c r="J78" s="950"/>
    </row>
    <row r="79" spans="1:10" s="961" customFormat="1">
      <c r="A79" s="957" t="s">
        <v>725</v>
      </c>
      <c r="B79" s="958" t="s">
        <v>52</v>
      </c>
      <c r="C79" s="959">
        <f t="shared" ref="C79:I79" si="6">SUM(C100:C119)</f>
        <v>0</v>
      </c>
      <c r="D79" s="959">
        <f t="shared" si="6"/>
        <v>0</v>
      </c>
      <c r="E79" s="959">
        <f t="shared" si="6"/>
        <v>0</v>
      </c>
      <c r="F79" s="959">
        <f t="shared" si="6"/>
        <v>0</v>
      </c>
      <c r="G79" s="959">
        <f t="shared" si="6"/>
        <v>0</v>
      </c>
      <c r="H79" s="959">
        <f t="shared" si="6"/>
        <v>0</v>
      </c>
      <c r="I79" s="959">
        <f t="shared" si="6"/>
        <v>0</v>
      </c>
      <c r="J79" s="960"/>
    </row>
    <row r="80" spans="1:10" s="961" customFormat="1" hidden="1">
      <c r="A80" s="957"/>
      <c r="B80" s="958"/>
      <c r="C80" s="959"/>
      <c r="D80" s="959"/>
      <c r="E80" s="959"/>
      <c r="F80" s="959"/>
      <c r="G80" s="959"/>
      <c r="H80" s="959"/>
      <c r="I80" s="959"/>
      <c r="J80" s="960"/>
    </row>
    <row r="81" spans="1:10" s="961" customFormat="1" hidden="1">
      <c r="A81" s="957"/>
      <c r="B81" s="958"/>
      <c r="C81" s="959"/>
      <c r="D81" s="959"/>
      <c r="E81" s="959"/>
      <c r="F81" s="959"/>
      <c r="G81" s="959"/>
      <c r="H81" s="959"/>
      <c r="I81" s="959"/>
      <c r="J81" s="960"/>
    </row>
    <row r="82" spans="1:10" s="961" customFormat="1" hidden="1">
      <c r="A82" s="957"/>
      <c r="B82" s="958"/>
      <c r="C82" s="959"/>
      <c r="D82" s="959"/>
      <c r="E82" s="959"/>
      <c r="F82" s="959"/>
      <c r="G82" s="959"/>
      <c r="H82" s="959"/>
      <c r="I82" s="959"/>
      <c r="J82" s="960"/>
    </row>
    <row r="83" spans="1:10" s="961" customFormat="1" hidden="1">
      <c r="A83" s="957"/>
      <c r="B83" s="958"/>
      <c r="C83" s="959"/>
      <c r="D83" s="959"/>
      <c r="E83" s="959"/>
      <c r="F83" s="959"/>
      <c r="G83" s="959"/>
      <c r="H83" s="959"/>
      <c r="I83" s="959"/>
      <c r="J83" s="960"/>
    </row>
    <row r="84" spans="1:10" s="961" customFormat="1" hidden="1">
      <c r="A84" s="957"/>
      <c r="B84" s="958"/>
      <c r="C84" s="959"/>
      <c r="D84" s="959"/>
      <c r="E84" s="959"/>
      <c r="F84" s="959"/>
      <c r="G84" s="959"/>
      <c r="H84" s="959"/>
      <c r="I84" s="959"/>
      <c r="J84" s="960"/>
    </row>
    <row r="85" spans="1:10" s="961" customFormat="1" hidden="1">
      <c r="A85" s="957"/>
      <c r="B85" s="958"/>
      <c r="C85" s="959"/>
      <c r="D85" s="959"/>
      <c r="E85" s="959"/>
      <c r="F85" s="959"/>
      <c r="G85" s="959"/>
      <c r="H85" s="959"/>
      <c r="I85" s="959"/>
      <c r="J85" s="960"/>
    </row>
    <row r="86" spans="1:10" s="961" customFormat="1" hidden="1">
      <c r="A86" s="957"/>
      <c r="B86" s="958"/>
      <c r="C86" s="959"/>
      <c r="D86" s="959"/>
      <c r="E86" s="959"/>
      <c r="F86" s="959"/>
      <c r="G86" s="959"/>
      <c r="H86" s="959"/>
      <c r="I86" s="959"/>
      <c r="J86" s="960"/>
    </row>
    <row r="87" spans="1:10" s="961" customFormat="1" hidden="1">
      <c r="A87" s="957"/>
      <c r="B87" s="958"/>
      <c r="C87" s="959"/>
      <c r="D87" s="959"/>
      <c r="E87" s="959"/>
      <c r="F87" s="959"/>
      <c r="G87" s="959"/>
      <c r="H87" s="959"/>
      <c r="I87" s="959"/>
      <c r="J87" s="960"/>
    </row>
    <row r="88" spans="1:10" s="961" customFormat="1" hidden="1">
      <c r="A88" s="957"/>
      <c r="B88" s="958"/>
      <c r="C88" s="959"/>
      <c r="D88" s="959"/>
      <c r="E88" s="959"/>
      <c r="F88" s="959"/>
      <c r="G88" s="959"/>
      <c r="H88" s="959"/>
      <c r="I88" s="959"/>
      <c r="J88" s="960"/>
    </row>
    <row r="89" spans="1:10" s="961" customFormat="1" hidden="1">
      <c r="A89" s="957"/>
      <c r="B89" s="958"/>
      <c r="C89" s="959"/>
      <c r="D89" s="959"/>
      <c r="E89" s="959"/>
      <c r="F89" s="959"/>
      <c r="G89" s="959"/>
      <c r="H89" s="959"/>
      <c r="I89" s="959"/>
      <c r="J89" s="960"/>
    </row>
    <row r="90" spans="1:10" s="961" customFormat="1" hidden="1">
      <c r="A90" s="957"/>
      <c r="B90" s="958"/>
      <c r="C90" s="959"/>
      <c r="D90" s="959"/>
      <c r="E90" s="959"/>
      <c r="F90" s="959"/>
      <c r="G90" s="959"/>
      <c r="H90" s="959"/>
      <c r="I90" s="959"/>
      <c r="J90" s="960"/>
    </row>
    <row r="91" spans="1:10" s="961" customFormat="1" hidden="1">
      <c r="A91" s="957"/>
      <c r="B91" s="958"/>
      <c r="C91" s="959"/>
      <c r="D91" s="959"/>
      <c r="E91" s="959"/>
      <c r="F91" s="959"/>
      <c r="G91" s="959"/>
      <c r="H91" s="959"/>
      <c r="I91" s="959"/>
      <c r="J91" s="960"/>
    </row>
    <row r="92" spans="1:10" s="961" customFormat="1" hidden="1">
      <c r="A92" s="957"/>
      <c r="B92" s="958"/>
      <c r="C92" s="959"/>
      <c r="D92" s="959"/>
      <c r="E92" s="959"/>
      <c r="F92" s="959"/>
      <c r="G92" s="959"/>
      <c r="H92" s="959"/>
      <c r="I92" s="959"/>
      <c r="J92" s="960"/>
    </row>
    <row r="93" spans="1:10" s="961" customFormat="1" hidden="1">
      <c r="A93" s="957"/>
      <c r="B93" s="958"/>
      <c r="C93" s="959"/>
      <c r="D93" s="959"/>
      <c r="E93" s="959"/>
      <c r="F93" s="959"/>
      <c r="G93" s="959"/>
      <c r="H93" s="959"/>
      <c r="I93" s="959"/>
      <c r="J93" s="960"/>
    </row>
    <row r="94" spans="1:10" s="961" customFormat="1" hidden="1">
      <c r="A94" s="957"/>
      <c r="B94" s="958"/>
      <c r="C94" s="959"/>
      <c r="D94" s="959"/>
      <c r="E94" s="959"/>
      <c r="F94" s="959"/>
      <c r="G94" s="959"/>
      <c r="H94" s="959"/>
      <c r="I94" s="959"/>
      <c r="J94" s="960"/>
    </row>
    <row r="95" spans="1:10" s="961" customFormat="1" hidden="1">
      <c r="A95" s="957"/>
      <c r="B95" s="958"/>
      <c r="C95" s="959"/>
      <c r="D95" s="959"/>
      <c r="E95" s="959"/>
      <c r="F95" s="959"/>
      <c r="G95" s="959"/>
      <c r="H95" s="959"/>
      <c r="I95" s="959"/>
      <c r="J95" s="960"/>
    </row>
    <row r="96" spans="1:10" s="961" customFormat="1" hidden="1">
      <c r="A96" s="957"/>
      <c r="B96" s="958"/>
      <c r="C96" s="959"/>
      <c r="D96" s="959"/>
      <c r="E96" s="959"/>
      <c r="F96" s="959"/>
      <c r="G96" s="959"/>
      <c r="H96" s="959"/>
      <c r="I96" s="959"/>
      <c r="J96" s="960"/>
    </row>
    <row r="97" spans="1:10" s="961" customFormat="1" hidden="1">
      <c r="A97" s="957"/>
      <c r="B97" s="958"/>
      <c r="C97" s="959"/>
      <c r="D97" s="959"/>
      <c r="E97" s="959"/>
      <c r="F97" s="959"/>
      <c r="G97" s="959"/>
      <c r="H97" s="959"/>
      <c r="I97" s="959"/>
      <c r="J97" s="960"/>
    </row>
    <row r="98" spans="1:10" s="961" customFormat="1" hidden="1">
      <c r="A98" s="957"/>
      <c r="B98" s="958"/>
      <c r="C98" s="959"/>
      <c r="D98" s="959"/>
      <c r="E98" s="959"/>
      <c r="F98" s="959"/>
      <c r="G98" s="959"/>
      <c r="H98" s="959"/>
      <c r="I98" s="959"/>
      <c r="J98" s="960"/>
    </row>
    <row r="99" spans="1:10" s="961" customFormat="1" hidden="1">
      <c r="A99" s="957"/>
      <c r="B99" s="958"/>
      <c r="C99" s="959"/>
      <c r="D99" s="959"/>
      <c r="E99" s="959"/>
      <c r="F99" s="959"/>
      <c r="G99" s="959"/>
      <c r="H99" s="959"/>
      <c r="I99" s="959"/>
      <c r="J99" s="960"/>
    </row>
    <row r="100" spans="1:10" s="938" customFormat="1" hidden="1">
      <c r="A100" s="943"/>
      <c r="B100" s="962"/>
      <c r="C100" s="944"/>
      <c r="D100" s="953"/>
      <c r="E100" s="953"/>
      <c r="F100" s="953"/>
      <c r="G100" s="887"/>
      <c r="H100" s="887"/>
      <c r="I100" s="953"/>
      <c r="J100" s="952"/>
    </row>
    <row r="101" spans="1:10" s="938" customFormat="1" hidden="1">
      <c r="A101" s="943"/>
      <c r="B101" s="962"/>
      <c r="C101" s="944"/>
      <c r="D101" s="953"/>
      <c r="E101" s="953"/>
      <c r="F101" s="953"/>
      <c r="G101" s="887"/>
      <c r="H101" s="887"/>
      <c r="I101" s="953"/>
      <c r="J101" s="952"/>
    </row>
    <row r="102" spans="1:10" s="938" customFormat="1" hidden="1">
      <c r="A102" s="943"/>
      <c r="B102" s="962"/>
      <c r="C102" s="944"/>
      <c r="D102" s="953"/>
      <c r="E102" s="953"/>
      <c r="F102" s="953"/>
      <c r="G102" s="887"/>
      <c r="H102" s="887"/>
      <c r="I102" s="953"/>
      <c r="J102" s="952"/>
    </row>
    <row r="103" spans="1:10" s="938" customFormat="1" hidden="1">
      <c r="A103" s="943"/>
      <c r="B103" s="962"/>
      <c r="C103" s="944"/>
      <c r="D103" s="953"/>
      <c r="E103" s="953"/>
      <c r="F103" s="953"/>
      <c r="G103" s="887"/>
      <c r="H103" s="887"/>
      <c r="I103" s="953"/>
      <c r="J103" s="952"/>
    </row>
    <row r="104" spans="1:10" s="938" customFormat="1" hidden="1">
      <c r="A104" s="943"/>
      <c r="B104" s="962"/>
      <c r="C104" s="944"/>
      <c r="D104" s="953"/>
      <c r="E104" s="953"/>
      <c r="F104" s="953"/>
      <c r="G104" s="887"/>
      <c r="H104" s="887"/>
      <c r="I104" s="953"/>
      <c r="J104" s="952"/>
    </row>
    <row r="105" spans="1:10" s="938" customFormat="1" hidden="1">
      <c r="A105" s="943"/>
      <c r="B105" s="962"/>
      <c r="C105" s="944"/>
      <c r="D105" s="889"/>
      <c r="E105" s="889"/>
      <c r="F105" s="889"/>
      <c r="G105" s="887"/>
      <c r="H105" s="887"/>
      <c r="I105" s="953"/>
      <c r="J105" s="952"/>
    </row>
    <row r="106" spans="1:10" s="938" customFormat="1" hidden="1">
      <c r="A106" s="943"/>
      <c r="B106" s="890"/>
      <c r="C106" s="944"/>
      <c r="D106" s="889"/>
      <c r="E106" s="889"/>
      <c r="F106" s="889"/>
      <c r="G106" s="887"/>
      <c r="H106" s="887"/>
      <c r="I106" s="953"/>
      <c r="J106" s="952"/>
    </row>
    <row r="107" spans="1:10" s="938" customFormat="1" hidden="1">
      <c r="A107" s="943"/>
      <c r="B107" s="890"/>
      <c r="C107" s="944"/>
      <c r="D107" s="889"/>
      <c r="E107" s="889"/>
      <c r="F107" s="889"/>
      <c r="G107" s="887"/>
      <c r="H107" s="887"/>
      <c r="I107" s="953"/>
      <c r="J107" s="952"/>
    </row>
    <row r="108" spans="1:10" s="938" customFormat="1" hidden="1">
      <c r="A108" s="943"/>
      <c r="B108" s="890"/>
      <c r="C108" s="944"/>
      <c r="D108" s="889"/>
      <c r="E108" s="889"/>
      <c r="F108" s="889"/>
      <c r="G108" s="887"/>
      <c r="H108" s="887"/>
      <c r="I108" s="953"/>
      <c r="J108" s="952"/>
    </row>
    <row r="109" spans="1:10" s="938" customFormat="1" hidden="1">
      <c r="A109" s="943"/>
      <c r="B109" s="890"/>
      <c r="C109" s="944"/>
      <c r="D109" s="889"/>
      <c r="E109" s="889"/>
      <c r="F109" s="889"/>
      <c r="G109" s="887"/>
      <c r="H109" s="887"/>
      <c r="I109" s="953"/>
      <c r="J109" s="952"/>
    </row>
    <row r="110" spans="1:10" s="938" customFormat="1" hidden="1">
      <c r="A110" s="943"/>
      <c r="B110" s="890"/>
      <c r="C110" s="944"/>
      <c r="D110" s="889"/>
      <c r="E110" s="889"/>
      <c r="F110" s="889"/>
      <c r="G110" s="887"/>
      <c r="H110" s="887"/>
      <c r="I110" s="953"/>
      <c r="J110" s="952"/>
    </row>
    <row r="111" spans="1:10" s="938" customFormat="1" hidden="1">
      <c r="A111" s="943"/>
      <c r="B111" s="962"/>
      <c r="C111" s="944"/>
      <c r="D111" s="889"/>
      <c r="E111" s="889"/>
      <c r="F111" s="889"/>
      <c r="G111" s="887"/>
      <c r="H111" s="887"/>
      <c r="I111" s="953"/>
      <c r="J111" s="952"/>
    </row>
    <row r="112" spans="1:10" s="938" customFormat="1" hidden="1">
      <c r="A112" s="943"/>
      <c r="B112" s="890"/>
      <c r="C112" s="944"/>
      <c r="D112" s="889"/>
      <c r="E112" s="889"/>
      <c r="F112" s="889"/>
      <c r="G112" s="887"/>
      <c r="H112" s="887"/>
      <c r="I112" s="944"/>
      <c r="J112" s="952"/>
    </row>
    <row r="113" spans="1:10" s="938" customFormat="1" hidden="1">
      <c r="A113" s="943"/>
      <c r="B113" s="962"/>
      <c r="C113" s="944"/>
      <c r="D113" s="889"/>
      <c r="E113" s="889"/>
      <c r="F113" s="889"/>
      <c r="G113" s="887"/>
      <c r="H113" s="887"/>
      <c r="I113" s="953"/>
      <c r="J113" s="952"/>
    </row>
    <row r="114" spans="1:10" s="938" customFormat="1" hidden="1">
      <c r="A114" s="943"/>
      <c r="B114" s="962"/>
      <c r="C114" s="944"/>
      <c r="D114" s="889"/>
      <c r="E114" s="889"/>
      <c r="F114" s="889"/>
      <c r="G114" s="887"/>
      <c r="H114" s="887"/>
      <c r="I114" s="953"/>
      <c r="J114" s="952"/>
    </row>
    <row r="115" spans="1:10" s="938" customFormat="1" hidden="1">
      <c r="A115" s="943"/>
      <c r="B115" s="962"/>
      <c r="C115" s="944"/>
      <c r="D115" s="889"/>
      <c r="E115" s="889"/>
      <c r="F115" s="889"/>
      <c r="G115" s="887"/>
      <c r="H115" s="887"/>
      <c r="I115" s="953"/>
      <c r="J115" s="952"/>
    </row>
    <row r="116" spans="1:10" s="938" customFormat="1" hidden="1">
      <c r="A116" s="943"/>
      <c r="B116" s="962"/>
      <c r="C116" s="944"/>
      <c r="D116" s="889"/>
      <c r="E116" s="889"/>
      <c r="F116" s="889"/>
      <c r="G116" s="887"/>
      <c r="H116" s="887"/>
      <c r="I116" s="953"/>
      <c r="J116" s="952"/>
    </row>
    <row r="117" spans="1:10" s="938" customFormat="1" hidden="1">
      <c r="A117" s="943"/>
      <c r="B117" s="962"/>
      <c r="C117" s="944"/>
      <c r="D117" s="889"/>
      <c r="E117" s="889"/>
      <c r="F117" s="889"/>
      <c r="G117" s="887"/>
      <c r="H117" s="887"/>
      <c r="I117" s="953"/>
      <c r="J117" s="952"/>
    </row>
    <row r="118" spans="1:10" s="938" customFormat="1" hidden="1">
      <c r="A118" s="943"/>
      <c r="B118" s="962"/>
      <c r="C118" s="944"/>
      <c r="D118" s="889"/>
      <c r="E118" s="889"/>
      <c r="F118" s="889"/>
      <c r="G118" s="887"/>
      <c r="H118" s="887"/>
      <c r="I118" s="953"/>
      <c r="J118" s="952"/>
    </row>
    <row r="119" spans="1:10" s="938" customFormat="1" hidden="1">
      <c r="A119" s="943"/>
      <c r="B119" s="962"/>
      <c r="C119" s="944"/>
      <c r="D119" s="889"/>
      <c r="E119" s="889"/>
      <c r="F119" s="889"/>
      <c r="G119" s="887"/>
      <c r="H119" s="887"/>
      <c r="I119" s="953"/>
      <c r="J119" s="952"/>
    </row>
    <row r="349" spans="2:2">
      <c r="B349" s="935" t="s">
        <v>1467</v>
      </c>
    </row>
  </sheetData>
  <mergeCells count="5">
    <mergeCell ref="A5:J5"/>
    <mergeCell ref="H6:J6"/>
    <mergeCell ref="A1:J1"/>
    <mergeCell ref="A2:J2"/>
    <mergeCell ref="A3:J3"/>
  </mergeCells>
  <pageMargins left="0.39370078740157483" right="0.19685039370078741" top="0.74803149606299213" bottom="0.74803149606299213" header="0.31496062992125984" footer="0.31496062992125984"/>
  <pageSetup paperSize="9" orientation="portrait" verticalDpi="0" r:id="rId1"/>
  <headerFooter>
    <oddHeader>&amp;C&amp;P</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election activeCell="H18" sqref="H18"/>
    </sheetView>
  </sheetViews>
  <sheetFormatPr defaultRowHeight="1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71"/>
  <sheetViews>
    <sheetView zoomScale="89" zoomScaleNormal="89" workbookViewId="0">
      <pane xSplit="2" ySplit="7" topLeftCell="C59" activePane="bottomRight" state="frozen"/>
      <selection pane="topRight" activeCell="C1" sqref="C1"/>
      <selection pane="bottomLeft" activeCell="A8" sqref="A8"/>
      <selection pane="bottomRight" activeCell="A11" sqref="A11:A44"/>
    </sheetView>
  </sheetViews>
  <sheetFormatPr defaultRowHeight="13"/>
  <cols>
    <col min="1" max="1" width="6" style="1072" customWidth="1"/>
    <col min="2" max="2" width="35.7265625" style="1073" customWidth="1"/>
    <col min="3" max="3" width="12.81640625" style="1070" customWidth="1"/>
    <col min="4" max="4" width="15.54296875" style="1072" customWidth="1"/>
    <col min="5" max="5" width="6.54296875" style="1092" hidden="1" customWidth="1"/>
    <col min="6" max="6" width="11.453125" style="1072" customWidth="1"/>
    <col min="7" max="7" width="11.81640625" style="1072" hidden="1" customWidth="1"/>
    <col min="8" max="8" width="11.7265625" style="1070" customWidth="1"/>
    <col min="9" max="9" width="11.54296875" style="1070" hidden="1" customWidth="1"/>
    <col min="10" max="11" width="9.26953125" style="1070" hidden="1" customWidth="1"/>
    <col min="12" max="12" width="7.453125" style="1070" hidden="1" customWidth="1"/>
    <col min="13" max="14" width="11" style="1070" hidden="1" customWidth="1"/>
    <col min="15" max="15" width="12.26953125" style="1070" hidden="1" customWidth="1"/>
    <col min="16" max="16" width="9.1796875" style="1070" hidden="1" customWidth="1"/>
    <col min="17" max="17" width="8.7265625" style="1070" hidden="1" customWidth="1"/>
    <col min="18" max="18" width="9.54296875" style="1070" hidden="1" customWidth="1"/>
    <col min="19" max="19" width="10.26953125" style="1070" hidden="1" customWidth="1"/>
    <col min="20" max="20" width="9.453125" style="1070" hidden="1" customWidth="1"/>
    <col min="21" max="21" width="11.26953125" style="1070" hidden="1" customWidth="1"/>
    <col min="22" max="22" width="28.453125" style="1070" customWidth="1"/>
    <col min="23" max="23" width="8.26953125" style="1070" customWidth="1"/>
    <col min="24" max="24" width="14.81640625" style="1070" customWidth="1"/>
    <col min="25" max="256" width="9" style="1070"/>
    <col min="257" max="257" width="6" style="1070" customWidth="1"/>
    <col min="258" max="258" width="37.1796875" style="1070" customWidth="1"/>
    <col min="259" max="259" width="12.81640625" style="1070" customWidth="1"/>
    <col min="260" max="261" width="15.54296875" style="1070" customWidth="1"/>
    <col min="262" max="262" width="11.453125" style="1070" customWidth="1"/>
    <col min="263" max="263" width="0" style="1070" hidden="1" customWidth="1"/>
    <col min="264" max="264" width="9.7265625" style="1070" customWidth="1"/>
    <col min="265" max="277" width="0" style="1070" hidden="1" customWidth="1"/>
    <col min="278" max="278" width="23.26953125" style="1070" customWidth="1"/>
    <col min="279" max="279" width="11.1796875" style="1070" customWidth="1"/>
    <col min="280" max="280" width="14.81640625" style="1070" customWidth="1"/>
    <col min="281" max="512" width="9" style="1070"/>
    <col min="513" max="513" width="6" style="1070" customWidth="1"/>
    <col min="514" max="514" width="37.1796875" style="1070" customWidth="1"/>
    <col min="515" max="515" width="12.81640625" style="1070" customWidth="1"/>
    <col min="516" max="517" width="15.54296875" style="1070" customWidth="1"/>
    <col min="518" max="518" width="11.453125" style="1070" customWidth="1"/>
    <col min="519" max="519" width="0" style="1070" hidden="1" customWidth="1"/>
    <col min="520" max="520" width="9.7265625" style="1070" customWidth="1"/>
    <col min="521" max="533" width="0" style="1070" hidden="1" customWidth="1"/>
    <col min="534" max="534" width="23.26953125" style="1070" customWidth="1"/>
    <col min="535" max="535" width="11.1796875" style="1070" customWidth="1"/>
    <col min="536" max="536" width="14.81640625" style="1070" customWidth="1"/>
    <col min="537" max="768" width="9" style="1070"/>
    <col min="769" max="769" width="6" style="1070" customWidth="1"/>
    <col min="770" max="770" width="37.1796875" style="1070" customWidth="1"/>
    <col min="771" max="771" width="12.81640625" style="1070" customWidth="1"/>
    <col min="772" max="773" width="15.54296875" style="1070" customWidth="1"/>
    <col min="774" max="774" width="11.453125" style="1070" customWidth="1"/>
    <col min="775" max="775" width="0" style="1070" hidden="1" customWidth="1"/>
    <col min="776" max="776" width="9.7265625" style="1070" customWidth="1"/>
    <col min="777" max="789" width="0" style="1070" hidden="1" customWidth="1"/>
    <col min="790" max="790" width="23.26953125" style="1070" customWidth="1"/>
    <col min="791" max="791" width="11.1796875" style="1070" customWidth="1"/>
    <col min="792" max="792" width="14.81640625" style="1070" customWidth="1"/>
    <col min="793" max="1024" width="9.1796875" style="1070"/>
    <col min="1025" max="1025" width="6" style="1070" customWidth="1"/>
    <col min="1026" max="1026" width="37.1796875" style="1070" customWidth="1"/>
    <col min="1027" max="1027" width="12.81640625" style="1070" customWidth="1"/>
    <col min="1028" max="1029" width="15.54296875" style="1070" customWidth="1"/>
    <col min="1030" max="1030" width="11.453125" style="1070" customWidth="1"/>
    <col min="1031" max="1031" width="0" style="1070" hidden="1" customWidth="1"/>
    <col min="1032" max="1032" width="9.7265625" style="1070" customWidth="1"/>
    <col min="1033" max="1045" width="0" style="1070" hidden="1" customWidth="1"/>
    <col min="1046" max="1046" width="23.26953125" style="1070" customWidth="1"/>
    <col min="1047" max="1047" width="11.1796875" style="1070" customWidth="1"/>
    <col min="1048" max="1048" width="14.81640625" style="1070" customWidth="1"/>
    <col min="1049" max="1280" width="9" style="1070"/>
    <col min="1281" max="1281" width="6" style="1070" customWidth="1"/>
    <col min="1282" max="1282" width="37.1796875" style="1070" customWidth="1"/>
    <col min="1283" max="1283" width="12.81640625" style="1070" customWidth="1"/>
    <col min="1284" max="1285" width="15.54296875" style="1070" customWidth="1"/>
    <col min="1286" max="1286" width="11.453125" style="1070" customWidth="1"/>
    <col min="1287" max="1287" width="0" style="1070" hidden="1" customWidth="1"/>
    <col min="1288" max="1288" width="9.7265625" style="1070" customWidth="1"/>
    <col min="1289" max="1301" width="0" style="1070" hidden="1" customWidth="1"/>
    <col min="1302" max="1302" width="23.26953125" style="1070" customWidth="1"/>
    <col min="1303" max="1303" width="11.1796875" style="1070" customWidth="1"/>
    <col min="1304" max="1304" width="14.81640625" style="1070" customWidth="1"/>
    <col min="1305" max="1536" width="9" style="1070"/>
    <col min="1537" max="1537" width="6" style="1070" customWidth="1"/>
    <col min="1538" max="1538" width="37.1796875" style="1070" customWidth="1"/>
    <col min="1539" max="1539" width="12.81640625" style="1070" customWidth="1"/>
    <col min="1540" max="1541" width="15.54296875" style="1070" customWidth="1"/>
    <col min="1542" max="1542" width="11.453125" style="1070" customWidth="1"/>
    <col min="1543" max="1543" width="0" style="1070" hidden="1" customWidth="1"/>
    <col min="1544" max="1544" width="9.7265625" style="1070" customWidth="1"/>
    <col min="1545" max="1557" width="0" style="1070" hidden="1" customWidth="1"/>
    <col min="1558" max="1558" width="23.26953125" style="1070" customWidth="1"/>
    <col min="1559" max="1559" width="11.1796875" style="1070" customWidth="1"/>
    <col min="1560" max="1560" width="14.81640625" style="1070" customWidth="1"/>
    <col min="1561" max="1792" width="9" style="1070"/>
    <col min="1793" max="1793" width="6" style="1070" customWidth="1"/>
    <col min="1794" max="1794" width="37.1796875" style="1070" customWidth="1"/>
    <col min="1795" max="1795" width="12.81640625" style="1070" customWidth="1"/>
    <col min="1796" max="1797" width="15.54296875" style="1070" customWidth="1"/>
    <col min="1798" max="1798" width="11.453125" style="1070" customWidth="1"/>
    <col min="1799" max="1799" width="0" style="1070" hidden="1" customWidth="1"/>
    <col min="1800" max="1800" width="9.7265625" style="1070" customWidth="1"/>
    <col min="1801" max="1813" width="0" style="1070" hidden="1" customWidth="1"/>
    <col min="1814" max="1814" width="23.26953125" style="1070" customWidth="1"/>
    <col min="1815" max="1815" width="11.1796875" style="1070" customWidth="1"/>
    <col min="1816" max="1816" width="14.81640625" style="1070" customWidth="1"/>
    <col min="1817" max="2048" width="9.1796875" style="1070"/>
    <col min="2049" max="2049" width="6" style="1070" customWidth="1"/>
    <col min="2050" max="2050" width="37.1796875" style="1070" customWidth="1"/>
    <col min="2051" max="2051" width="12.81640625" style="1070" customWidth="1"/>
    <col min="2052" max="2053" width="15.54296875" style="1070" customWidth="1"/>
    <col min="2054" max="2054" width="11.453125" style="1070" customWidth="1"/>
    <col min="2055" max="2055" width="0" style="1070" hidden="1" customWidth="1"/>
    <col min="2056" max="2056" width="9.7265625" style="1070" customWidth="1"/>
    <col min="2057" max="2069" width="0" style="1070" hidden="1" customWidth="1"/>
    <col min="2070" max="2070" width="23.26953125" style="1070" customWidth="1"/>
    <col min="2071" max="2071" width="11.1796875" style="1070" customWidth="1"/>
    <col min="2072" max="2072" width="14.81640625" style="1070" customWidth="1"/>
    <col min="2073" max="2304" width="9" style="1070"/>
    <col min="2305" max="2305" width="6" style="1070" customWidth="1"/>
    <col min="2306" max="2306" width="37.1796875" style="1070" customWidth="1"/>
    <col min="2307" max="2307" width="12.81640625" style="1070" customWidth="1"/>
    <col min="2308" max="2309" width="15.54296875" style="1070" customWidth="1"/>
    <col min="2310" max="2310" width="11.453125" style="1070" customWidth="1"/>
    <col min="2311" max="2311" width="0" style="1070" hidden="1" customWidth="1"/>
    <col min="2312" max="2312" width="9.7265625" style="1070" customWidth="1"/>
    <col min="2313" max="2325" width="0" style="1070" hidden="1" customWidth="1"/>
    <col min="2326" max="2326" width="23.26953125" style="1070" customWidth="1"/>
    <col min="2327" max="2327" width="11.1796875" style="1070" customWidth="1"/>
    <col min="2328" max="2328" width="14.81640625" style="1070" customWidth="1"/>
    <col min="2329" max="2560" width="9" style="1070"/>
    <col min="2561" max="2561" width="6" style="1070" customWidth="1"/>
    <col min="2562" max="2562" width="37.1796875" style="1070" customWidth="1"/>
    <col min="2563" max="2563" width="12.81640625" style="1070" customWidth="1"/>
    <col min="2564" max="2565" width="15.54296875" style="1070" customWidth="1"/>
    <col min="2566" max="2566" width="11.453125" style="1070" customWidth="1"/>
    <col min="2567" max="2567" width="0" style="1070" hidden="1" customWidth="1"/>
    <col min="2568" max="2568" width="9.7265625" style="1070" customWidth="1"/>
    <col min="2569" max="2581" width="0" style="1070" hidden="1" customWidth="1"/>
    <col min="2582" max="2582" width="23.26953125" style="1070" customWidth="1"/>
    <col min="2583" max="2583" width="11.1796875" style="1070" customWidth="1"/>
    <col min="2584" max="2584" width="14.81640625" style="1070" customWidth="1"/>
    <col min="2585" max="2816" width="9" style="1070"/>
    <col min="2817" max="2817" width="6" style="1070" customWidth="1"/>
    <col min="2818" max="2818" width="37.1796875" style="1070" customWidth="1"/>
    <col min="2819" max="2819" width="12.81640625" style="1070" customWidth="1"/>
    <col min="2820" max="2821" width="15.54296875" style="1070" customWidth="1"/>
    <col min="2822" max="2822" width="11.453125" style="1070" customWidth="1"/>
    <col min="2823" max="2823" width="0" style="1070" hidden="1" customWidth="1"/>
    <col min="2824" max="2824" width="9.7265625" style="1070" customWidth="1"/>
    <col min="2825" max="2837" width="0" style="1070" hidden="1" customWidth="1"/>
    <col min="2838" max="2838" width="23.26953125" style="1070" customWidth="1"/>
    <col min="2839" max="2839" width="11.1796875" style="1070" customWidth="1"/>
    <col min="2840" max="2840" width="14.81640625" style="1070" customWidth="1"/>
    <col min="2841" max="3072" width="9.1796875" style="1070"/>
    <col min="3073" max="3073" width="6" style="1070" customWidth="1"/>
    <col min="3074" max="3074" width="37.1796875" style="1070" customWidth="1"/>
    <col min="3075" max="3075" width="12.81640625" style="1070" customWidth="1"/>
    <col min="3076" max="3077" width="15.54296875" style="1070" customWidth="1"/>
    <col min="3078" max="3078" width="11.453125" style="1070" customWidth="1"/>
    <col min="3079" max="3079" width="0" style="1070" hidden="1" customWidth="1"/>
    <col min="3080" max="3080" width="9.7265625" style="1070" customWidth="1"/>
    <col min="3081" max="3093" width="0" style="1070" hidden="1" customWidth="1"/>
    <col min="3094" max="3094" width="23.26953125" style="1070" customWidth="1"/>
    <col min="3095" max="3095" width="11.1796875" style="1070" customWidth="1"/>
    <col min="3096" max="3096" width="14.81640625" style="1070" customWidth="1"/>
    <col min="3097" max="3328" width="9" style="1070"/>
    <col min="3329" max="3329" width="6" style="1070" customWidth="1"/>
    <col min="3330" max="3330" width="37.1796875" style="1070" customWidth="1"/>
    <col min="3331" max="3331" width="12.81640625" style="1070" customWidth="1"/>
    <col min="3332" max="3333" width="15.54296875" style="1070" customWidth="1"/>
    <col min="3334" max="3334" width="11.453125" style="1070" customWidth="1"/>
    <col min="3335" max="3335" width="0" style="1070" hidden="1" customWidth="1"/>
    <col min="3336" max="3336" width="9.7265625" style="1070" customWidth="1"/>
    <col min="3337" max="3349" width="0" style="1070" hidden="1" customWidth="1"/>
    <col min="3350" max="3350" width="23.26953125" style="1070" customWidth="1"/>
    <col min="3351" max="3351" width="11.1796875" style="1070" customWidth="1"/>
    <col min="3352" max="3352" width="14.81640625" style="1070" customWidth="1"/>
    <col min="3353" max="3584" width="9" style="1070"/>
    <col min="3585" max="3585" width="6" style="1070" customWidth="1"/>
    <col min="3586" max="3586" width="37.1796875" style="1070" customWidth="1"/>
    <col min="3587" max="3587" width="12.81640625" style="1070" customWidth="1"/>
    <col min="3588" max="3589" width="15.54296875" style="1070" customWidth="1"/>
    <col min="3590" max="3590" width="11.453125" style="1070" customWidth="1"/>
    <col min="3591" max="3591" width="0" style="1070" hidden="1" customWidth="1"/>
    <col min="3592" max="3592" width="9.7265625" style="1070" customWidth="1"/>
    <col min="3593" max="3605" width="0" style="1070" hidden="1" customWidth="1"/>
    <col min="3606" max="3606" width="23.26953125" style="1070" customWidth="1"/>
    <col min="3607" max="3607" width="11.1796875" style="1070" customWidth="1"/>
    <col min="3608" max="3608" width="14.81640625" style="1070" customWidth="1"/>
    <col min="3609" max="3840" width="9" style="1070"/>
    <col min="3841" max="3841" width="6" style="1070" customWidth="1"/>
    <col min="3842" max="3842" width="37.1796875" style="1070" customWidth="1"/>
    <col min="3843" max="3843" width="12.81640625" style="1070" customWidth="1"/>
    <col min="3844" max="3845" width="15.54296875" style="1070" customWidth="1"/>
    <col min="3846" max="3846" width="11.453125" style="1070" customWidth="1"/>
    <col min="3847" max="3847" width="0" style="1070" hidden="1" customWidth="1"/>
    <col min="3848" max="3848" width="9.7265625" style="1070" customWidth="1"/>
    <col min="3849" max="3861" width="0" style="1070" hidden="1" customWidth="1"/>
    <col min="3862" max="3862" width="23.26953125" style="1070" customWidth="1"/>
    <col min="3863" max="3863" width="11.1796875" style="1070" customWidth="1"/>
    <col min="3864" max="3864" width="14.81640625" style="1070" customWidth="1"/>
    <col min="3865" max="4096" width="9.1796875" style="1070"/>
    <col min="4097" max="4097" width="6" style="1070" customWidth="1"/>
    <col min="4098" max="4098" width="37.1796875" style="1070" customWidth="1"/>
    <col min="4099" max="4099" width="12.81640625" style="1070" customWidth="1"/>
    <col min="4100" max="4101" width="15.54296875" style="1070" customWidth="1"/>
    <col min="4102" max="4102" width="11.453125" style="1070" customWidth="1"/>
    <col min="4103" max="4103" width="0" style="1070" hidden="1" customWidth="1"/>
    <col min="4104" max="4104" width="9.7265625" style="1070" customWidth="1"/>
    <col min="4105" max="4117" width="0" style="1070" hidden="1" customWidth="1"/>
    <col min="4118" max="4118" width="23.26953125" style="1070" customWidth="1"/>
    <col min="4119" max="4119" width="11.1796875" style="1070" customWidth="1"/>
    <col min="4120" max="4120" width="14.81640625" style="1070" customWidth="1"/>
    <col min="4121" max="4352" width="9" style="1070"/>
    <col min="4353" max="4353" width="6" style="1070" customWidth="1"/>
    <col min="4354" max="4354" width="37.1796875" style="1070" customWidth="1"/>
    <col min="4355" max="4355" width="12.81640625" style="1070" customWidth="1"/>
    <col min="4356" max="4357" width="15.54296875" style="1070" customWidth="1"/>
    <col min="4358" max="4358" width="11.453125" style="1070" customWidth="1"/>
    <col min="4359" max="4359" width="0" style="1070" hidden="1" customWidth="1"/>
    <col min="4360" max="4360" width="9.7265625" style="1070" customWidth="1"/>
    <col min="4361" max="4373" width="0" style="1070" hidden="1" customWidth="1"/>
    <col min="4374" max="4374" width="23.26953125" style="1070" customWidth="1"/>
    <col min="4375" max="4375" width="11.1796875" style="1070" customWidth="1"/>
    <col min="4376" max="4376" width="14.81640625" style="1070" customWidth="1"/>
    <col min="4377" max="4608" width="9" style="1070"/>
    <col min="4609" max="4609" width="6" style="1070" customWidth="1"/>
    <col min="4610" max="4610" width="37.1796875" style="1070" customWidth="1"/>
    <col min="4611" max="4611" width="12.81640625" style="1070" customWidth="1"/>
    <col min="4612" max="4613" width="15.54296875" style="1070" customWidth="1"/>
    <col min="4614" max="4614" width="11.453125" style="1070" customWidth="1"/>
    <col min="4615" max="4615" width="0" style="1070" hidden="1" customWidth="1"/>
    <col min="4616" max="4616" width="9.7265625" style="1070" customWidth="1"/>
    <col min="4617" max="4629" width="0" style="1070" hidden="1" customWidth="1"/>
    <col min="4630" max="4630" width="23.26953125" style="1070" customWidth="1"/>
    <col min="4631" max="4631" width="11.1796875" style="1070" customWidth="1"/>
    <col min="4632" max="4632" width="14.81640625" style="1070" customWidth="1"/>
    <col min="4633" max="4864" width="9" style="1070"/>
    <col min="4865" max="4865" width="6" style="1070" customWidth="1"/>
    <col min="4866" max="4866" width="37.1796875" style="1070" customWidth="1"/>
    <col min="4867" max="4867" width="12.81640625" style="1070" customWidth="1"/>
    <col min="4868" max="4869" width="15.54296875" style="1070" customWidth="1"/>
    <col min="4870" max="4870" width="11.453125" style="1070" customWidth="1"/>
    <col min="4871" max="4871" width="0" style="1070" hidden="1" customWidth="1"/>
    <col min="4872" max="4872" width="9.7265625" style="1070" customWidth="1"/>
    <col min="4873" max="4885" width="0" style="1070" hidden="1" customWidth="1"/>
    <col min="4886" max="4886" width="23.26953125" style="1070" customWidth="1"/>
    <col min="4887" max="4887" width="11.1796875" style="1070" customWidth="1"/>
    <col min="4888" max="4888" width="14.81640625" style="1070" customWidth="1"/>
    <col min="4889" max="5120" width="9.1796875" style="1070"/>
    <col min="5121" max="5121" width="6" style="1070" customWidth="1"/>
    <col min="5122" max="5122" width="37.1796875" style="1070" customWidth="1"/>
    <col min="5123" max="5123" width="12.81640625" style="1070" customWidth="1"/>
    <col min="5124" max="5125" width="15.54296875" style="1070" customWidth="1"/>
    <col min="5126" max="5126" width="11.453125" style="1070" customWidth="1"/>
    <col min="5127" max="5127" width="0" style="1070" hidden="1" customWidth="1"/>
    <col min="5128" max="5128" width="9.7265625" style="1070" customWidth="1"/>
    <col min="5129" max="5141" width="0" style="1070" hidden="1" customWidth="1"/>
    <col min="5142" max="5142" width="23.26953125" style="1070" customWidth="1"/>
    <col min="5143" max="5143" width="11.1796875" style="1070" customWidth="1"/>
    <col min="5144" max="5144" width="14.81640625" style="1070" customWidth="1"/>
    <col min="5145" max="5376" width="9" style="1070"/>
    <col min="5377" max="5377" width="6" style="1070" customWidth="1"/>
    <col min="5378" max="5378" width="37.1796875" style="1070" customWidth="1"/>
    <col min="5379" max="5379" width="12.81640625" style="1070" customWidth="1"/>
    <col min="5380" max="5381" width="15.54296875" style="1070" customWidth="1"/>
    <col min="5382" max="5382" width="11.453125" style="1070" customWidth="1"/>
    <col min="5383" max="5383" width="0" style="1070" hidden="1" customWidth="1"/>
    <col min="5384" max="5384" width="9.7265625" style="1070" customWidth="1"/>
    <col min="5385" max="5397" width="0" style="1070" hidden="1" customWidth="1"/>
    <col min="5398" max="5398" width="23.26953125" style="1070" customWidth="1"/>
    <col min="5399" max="5399" width="11.1796875" style="1070" customWidth="1"/>
    <col min="5400" max="5400" width="14.81640625" style="1070" customWidth="1"/>
    <col min="5401" max="5632" width="9" style="1070"/>
    <col min="5633" max="5633" width="6" style="1070" customWidth="1"/>
    <col min="5634" max="5634" width="37.1796875" style="1070" customWidth="1"/>
    <col min="5635" max="5635" width="12.81640625" style="1070" customWidth="1"/>
    <col min="5636" max="5637" width="15.54296875" style="1070" customWidth="1"/>
    <col min="5638" max="5638" width="11.453125" style="1070" customWidth="1"/>
    <col min="5639" max="5639" width="0" style="1070" hidden="1" customWidth="1"/>
    <col min="5640" max="5640" width="9.7265625" style="1070" customWidth="1"/>
    <col min="5641" max="5653" width="0" style="1070" hidden="1" customWidth="1"/>
    <col min="5654" max="5654" width="23.26953125" style="1070" customWidth="1"/>
    <col min="5655" max="5655" width="11.1796875" style="1070" customWidth="1"/>
    <col min="5656" max="5656" width="14.81640625" style="1070" customWidth="1"/>
    <col min="5657" max="5888" width="9" style="1070"/>
    <col min="5889" max="5889" width="6" style="1070" customWidth="1"/>
    <col min="5890" max="5890" width="37.1796875" style="1070" customWidth="1"/>
    <col min="5891" max="5891" width="12.81640625" style="1070" customWidth="1"/>
    <col min="5892" max="5893" width="15.54296875" style="1070" customWidth="1"/>
    <col min="5894" max="5894" width="11.453125" style="1070" customWidth="1"/>
    <col min="5895" max="5895" width="0" style="1070" hidden="1" customWidth="1"/>
    <col min="5896" max="5896" width="9.7265625" style="1070" customWidth="1"/>
    <col min="5897" max="5909" width="0" style="1070" hidden="1" customWidth="1"/>
    <col min="5910" max="5910" width="23.26953125" style="1070" customWidth="1"/>
    <col min="5911" max="5911" width="11.1796875" style="1070" customWidth="1"/>
    <col min="5912" max="5912" width="14.81640625" style="1070" customWidth="1"/>
    <col min="5913" max="6144" width="9.1796875" style="1070"/>
    <col min="6145" max="6145" width="6" style="1070" customWidth="1"/>
    <col min="6146" max="6146" width="37.1796875" style="1070" customWidth="1"/>
    <col min="6147" max="6147" width="12.81640625" style="1070" customWidth="1"/>
    <col min="6148" max="6149" width="15.54296875" style="1070" customWidth="1"/>
    <col min="6150" max="6150" width="11.453125" style="1070" customWidth="1"/>
    <col min="6151" max="6151" width="0" style="1070" hidden="1" customWidth="1"/>
    <col min="6152" max="6152" width="9.7265625" style="1070" customWidth="1"/>
    <col min="6153" max="6165" width="0" style="1070" hidden="1" customWidth="1"/>
    <col min="6166" max="6166" width="23.26953125" style="1070" customWidth="1"/>
    <col min="6167" max="6167" width="11.1796875" style="1070" customWidth="1"/>
    <col min="6168" max="6168" width="14.81640625" style="1070" customWidth="1"/>
    <col min="6169" max="6400" width="9" style="1070"/>
    <col min="6401" max="6401" width="6" style="1070" customWidth="1"/>
    <col min="6402" max="6402" width="37.1796875" style="1070" customWidth="1"/>
    <col min="6403" max="6403" width="12.81640625" style="1070" customWidth="1"/>
    <col min="6404" max="6405" width="15.54296875" style="1070" customWidth="1"/>
    <col min="6406" max="6406" width="11.453125" style="1070" customWidth="1"/>
    <col min="6407" max="6407" width="0" style="1070" hidden="1" customWidth="1"/>
    <col min="6408" max="6408" width="9.7265625" style="1070" customWidth="1"/>
    <col min="6409" max="6421" width="0" style="1070" hidden="1" customWidth="1"/>
    <col min="6422" max="6422" width="23.26953125" style="1070" customWidth="1"/>
    <col min="6423" max="6423" width="11.1796875" style="1070" customWidth="1"/>
    <col min="6424" max="6424" width="14.81640625" style="1070" customWidth="1"/>
    <col min="6425" max="6656" width="9" style="1070"/>
    <col min="6657" max="6657" width="6" style="1070" customWidth="1"/>
    <col min="6658" max="6658" width="37.1796875" style="1070" customWidth="1"/>
    <col min="6659" max="6659" width="12.81640625" style="1070" customWidth="1"/>
    <col min="6660" max="6661" width="15.54296875" style="1070" customWidth="1"/>
    <col min="6662" max="6662" width="11.453125" style="1070" customWidth="1"/>
    <col min="6663" max="6663" width="0" style="1070" hidden="1" customWidth="1"/>
    <col min="6664" max="6664" width="9.7265625" style="1070" customWidth="1"/>
    <col min="6665" max="6677" width="0" style="1070" hidden="1" customWidth="1"/>
    <col min="6678" max="6678" width="23.26953125" style="1070" customWidth="1"/>
    <col min="6679" max="6679" width="11.1796875" style="1070" customWidth="1"/>
    <col min="6680" max="6680" width="14.81640625" style="1070" customWidth="1"/>
    <col min="6681" max="6912" width="9" style="1070"/>
    <col min="6913" max="6913" width="6" style="1070" customWidth="1"/>
    <col min="6914" max="6914" width="37.1796875" style="1070" customWidth="1"/>
    <col min="6915" max="6915" width="12.81640625" style="1070" customWidth="1"/>
    <col min="6916" max="6917" width="15.54296875" style="1070" customWidth="1"/>
    <col min="6918" max="6918" width="11.453125" style="1070" customWidth="1"/>
    <col min="6919" max="6919" width="0" style="1070" hidden="1" customWidth="1"/>
    <col min="6920" max="6920" width="9.7265625" style="1070" customWidth="1"/>
    <col min="6921" max="6933" width="0" style="1070" hidden="1" customWidth="1"/>
    <col min="6934" max="6934" width="23.26953125" style="1070" customWidth="1"/>
    <col min="6935" max="6935" width="11.1796875" style="1070" customWidth="1"/>
    <col min="6936" max="6936" width="14.81640625" style="1070" customWidth="1"/>
    <col min="6937" max="7168" width="9.1796875" style="1070"/>
    <col min="7169" max="7169" width="6" style="1070" customWidth="1"/>
    <col min="7170" max="7170" width="37.1796875" style="1070" customWidth="1"/>
    <col min="7171" max="7171" width="12.81640625" style="1070" customWidth="1"/>
    <col min="7172" max="7173" width="15.54296875" style="1070" customWidth="1"/>
    <col min="7174" max="7174" width="11.453125" style="1070" customWidth="1"/>
    <col min="7175" max="7175" width="0" style="1070" hidden="1" customWidth="1"/>
    <col min="7176" max="7176" width="9.7265625" style="1070" customWidth="1"/>
    <col min="7177" max="7189" width="0" style="1070" hidden="1" customWidth="1"/>
    <col min="7190" max="7190" width="23.26953125" style="1070" customWidth="1"/>
    <col min="7191" max="7191" width="11.1796875" style="1070" customWidth="1"/>
    <col min="7192" max="7192" width="14.81640625" style="1070" customWidth="1"/>
    <col min="7193" max="7424" width="9" style="1070"/>
    <col min="7425" max="7425" width="6" style="1070" customWidth="1"/>
    <col min="7426" max="7426" width="37.1796875" style="1070" customWidth="1"/>
    <col min="7427" max="7427" width="12.81640625" style="1070" customWidth="1"/>
    <col min="7428" max="7429" width="15.54296875" style="1070" customWidth="1"/>
    <col min="7430" max="7430" width="11.453125" style="1070" customWidth="1"/>
    <col min="7431" max="7431" width="0" style="1070" hidden="1" customWidth="1"/>
    <col min="7432" max="7432" width="9.7265625" style="1070" customWidth="1"/>
    <col min="7433" max="7445" width="0" style="1070" hidden="1" customWidth="1"/>
    <col min="7446" max="7446" width="23.26953125" style="1070" customWidth="1"/>
    <col min="7447" max="7447" width="11.1796875" style="1070" customWidth="1"/>
    <col min="7448" max="7448" width="14.81640625" style="1070" customWidth="1"/>
    <col min="7449" max="7680" width="9" style="1070"/>
    <col min="7681" max="7681" width="6" style="1070" customWidth="1"/>
    <col min="7682" max="7682" width="37.1796875" style="1070" customWidth="1"/>
    <col min="7683" max="7683" width="12.81640625" style="1070" customWidth="1"/>
    <col min="7684" max="7685" width="15.54296875" style="1070" customWidth="1"/>
    <col min="7686" max="7686" width="11.453125" style="1070" customWidth="1"/>
    <col min="7687" max="7687" width="0" style="1070" hidden="1" customWidth="1"/>
    <col min="7688" max="7688" width="9.7265625" style="1070" customWidth="1"/>
    <col min="7689" max="7701" width="0" style="1070" hidden="1" customWidth="1"/>
    <col min="7702" max="7702" width="23.26953125" style="1070" customWidth="1"/>
    <col min="7703" max="7703" width="11.1796875" style="1070" customWidth="1"/>
    <col min="7704" max="7704" width="14.81640625" style="1070" customWidth="1"/>
    <col min="7705" max="7936" width="9" style="1070"/>
    <col min="7937" max="7937" width="6" style="1070" customWidth="1"/>
    <col min="7938" max="7938" width="37.1796875" style="1070" customWidth="1"/>
    <col min="7939" max="7939" width="12.81640625" style="1070" customWidth="1"/>
    <col min="7940" max="7941" width="15.54296875" style="1070" customWidth="1"/>
    <col min="7942" max="7942" width="11.453125" style="1070" customWidth="1"/>
    <col min="7943" max="7943" width="0" style="1070" hidden="1" customWidth="1"/>
    <col min="7944" max="7944" width="9.7265625" style="1070" customWidth="1"/>
    <col min="7945" max="7957" width="0" style="1070" hidden="1" customWidth="1"/>
    <col min="7958" max="7958" width="23.26953125" style="1070" customWidth="1"/>
    <col min="7959" max="7959" width="11.1796875" style="1070" customWidth="1"/>
    <col min="7960" max="7960" width="14.81640625" style="1070" customWidth="1"/>
    <col min="7961" max="8192" width="9.1796875" style="1070"/>
    <col min="8193" max="8193" width="6" style="1070" customWidth="1"/>
    <col min="8194" max="8194" width="37.1796875" style="1070" customWidth="1"/>
    <col min="8195" max="8195" width="12.81640625" style="1070" customWidth="1"/>
    <col min="8196" max="8197" width="15.54296875" style="1070" customWidth="1"/>
    <col min="8198" max="8198" width="11.453125" style="1070" customWidth="1"/>
    <col min="8199" max="8199" width="0" style="1070" hidden="1" customWidth="1"/>
    <col min="8200" max="8200" width="9.7265625" style="1070" customWidth="1"/>
    <col min="8201" max="8213" width="0" style="1070" hidden="1" customWidth="1"/>
    <col min="8214" max="8214" width="23.26953125" style="1070" customWidth="1"/>
    <col min="8215" max="8215" width="11.1796875" style="1070" customWidth="1"/>
    <col min="8216" max="8216" width="14.81640625" style="1070" customWidth="1"/>
    <col min="8217" max="8448" width="9" style="1070"/>
    <col min="8449" max="8449" width="6" style="1070" customWidth="1"/>
    <col min="8450" max="8450" width="37.1796875" style="1070" customWidth="1"/>
    <col min="8451" max="8451" width="12.81640625" style="1070" customWidth="1"/>
    <col min="8452" max="8453" width="15.54296875" style="1070" customWidth="1"/>
    <col min="8454" max="8454" width="11.453125" style="1070" customWidth="1"/>
    <col min="8455" max="8455" width="0" style="1070" hidden="1" customWidth="1"/>
    <col min="8456" max="8456" width="9.7265625" style="1070" customWidth="1"/>
    <col min="8457" max="8469" width="0" style="1070" hidden="1" customWidth="1"/>
    <col min="8470" max="8470" width="23.26953125" style="1070" customWidth="1"/>
    <col min="8471" max="8471" width="11.1796875" style="1070" customWidth="1"/>
    <col min="8472" max="8472" width="14.81640625" style="1070" customWidth="1"/>
    <col min="8473" max="8704" width="9" style="1070"/>
    <col min="8705" max="8705" width="6" style="1070" customWidth="1"/>
    <col min="8706" max="8706" width="37.1796875" style="1070" customWidth="1"/>
    <col min="8707" max="8707" width="12.81640625" style="1070" customWidth="1"/>
    <col min="8708" max="8709" width="15.54296875" style="1070" customWidth="1"/>
    <col min="8710" max="8710" width="11.453125" style="1070" customWidth="1"/>
    <col min="8711" max="8711" width="0" style="1070" hidden="1" customWidth="1"/>
    <col min="8712" max="8712" width="9.7265625" style="1070" customWidth="1"/>
    <col min="8713" max="8725" width="0" style="1070" hidden="1" customWidth="1"/>
    <col min="8726" max="8726" width="23.26953125" style="1070" customWidth="1"/>
    <col min="8727" max="8727" width="11.1796875" style="1070" customWidth="1"/>
    <col min="8728" max="8728" width="14.81640625" style="1070" customWidth="1"/>
    <col min="8729" max="8960" width="9" style="1070"/>
    <col min="8961" max="8961" width="6" style="1070" customWidth="1"/>
    <col min="8962" max="8962" width="37.1796875" style="1070" customWidth="1"/>
    <col min="8963" max="8963" width="12.81640625" style="1070" customWidth="1"/>
    <col min="8964" max="8965" width="15.54296875" style="1070" customWidth="1"/>
    <col min="8966" max="8966" width="11.453125" style="1070" customWidth="1"/>
    <col min="8967" max="8967" width="0" style="1070" hidden="1" customWidth="1"/>
    <col min="8968" max="8968" width="9.7265625" style="1070" customWidth="1"/>
    <col min="8969" max="8981" width="0" style="1070" hidden="1" customWidth="1"/>
    <col min="8982" max="8982" width="23.26953125" style="1070" customWidth="1"/>
    <col min="8983" max="8983" width="11.1796875" style="1070" customWidth="1"/>
    <col min="8984" max="8984" width="14.81640625" style="1070" customWidth="1"/>
    <col min="8985" max="9216" width="9.1796875" style="1070"/>
    <col min="9217" max="9217" width="6" style="1070" customWidth="1"/>
    <col min="9218" max="9218" width="37.1796875" style="1070" customWidth="1"/>
    <col min="9219" max="9219" width="12.81640625" style="1070" customWidth="1"/>
    <col min="9220" max="9221" width="15.54296875" style="1070" customWidth="1"/>
    <col min="9222" max="9222" width="11.453125" style="1070" customWidth="1"/>
    <col min="9223" max="9223" width="0" style="1070" hidden="1" customWidth="1"/>
    <col min="9224" max="9224" width="9.7265625" style="1070" customWidth="1"/>
    <col min="9225" max="9237" width="0" style="1070" hidden="1" customWidth="1"/>
    <col min="9238" max="9238" width="23.26953125" style="1070" customWidth="1"/>
    <col min="9239" max="9239" width="11.1796875" style="1070" customWidth="1"/>
    <col min="9240" max="9240" width="14.81640625" style="1070" customWidth="1"/>
    <col min="9241" max="9472" width="9" style="1070"/>
    <col min="9473" max="9473" width="6" style="1070" customWidth="1"/>
    <col min="9474" max="9474" width="37.1796875" style="1070" customWidth="1"/>
    <col min="9475" max="9475" width="12.81640625" style="1070" customWidth="1"/>
    <col min="9476" max="9477" width="15.54296875" style="1070" customWidth="1"/>
    <col min="9478" max="9478" width="11.453125" style="1070" customWidth="1"/>
    <col min="9479" max="9479" width="0" style="1070" hidden="1" customWidth="1"/>
    <col min="9480" max="9480" width="9.7265625" style="1070" customWidth="1"/>
    <col min="9481" max="9493" width="0" style="1070" hidden="1" customWidth="1"/>
    <col min="9494" max="9494" width="23.26953125" style="1070" customWidth="1"/>
    <col min="9495" max="9495" width="11.1796875" style="1070" customWidth="1"/>
    <col min="9496" max="9496" width="14.81640625" style="1070" customWidth="1"/>
    <col min="9497" max="9728" width="9" style="1070"/>
    <col min="9729" max="9729" width="6" style="1070" customWidth="1"/>
    <col min="9730" max="9730" width="37.1796875" style="1070" customWidth="1"/>
    <col min="9731" max="9731" width="12.81640625" style="1070" customWidth="1"/>
    <col min="9732" max="9733" width="15.54296875" style="1070" customWidth="1"/>
    <col min="9734" max="9734" width="11.453125" style="1070" customWidth="1"/>
    <col min="9735" max="9735" width="0" style="1070" hidden="1" customWidth="1"/>
    <col min="9736" max="9736" width="9.7265625" style="1070" customWidth="1"/>
    <col min="9737" max="9749" width="0" style="1070" hidden="1" customWidth="1"/>
    <col min="9750" max="9750" width="23.26953125" style="1070" customWidth="1"/>
    <col min="9751" max="9751" width="11.1796875" style="1070" customWidth="1"/>
    <col min="9752" max="9752" width="14.81640625" style="1070" customWidth="1"/>
    <col min="9753" max="9984" width="9" style="1070"/>
    <col min="9985" max="9985" width="6" style="1070" customWidth="1"/>
    <col min="9986" max="9986" width="37.1796875" style="1070" customWidth="1"/>
    <col min="9987" max="9987" width="12.81640625" style="1070" customWidth="1"/>
    <col min="9988" max="9989" width="15.54296875" style="1070" customWidth="1"/>
    <col min="9990" max="9990" width="11.453125" style="1070" customWidth="1"/>
    <col min="9991" max="9991" width="0" style="1070" hidden="1" customWidth="1"/>
    <col min="9992" max="9992" width="9.7265625" style="1070" customWidth="1"/>
    <col min="9993" max="10005" width="0" style="1070" hidden="1" customWidth="1"/>
    <col min="10006" max="10006" width="23.26953125" style="1070" customWidth="1"/>
    <col min="10007" max="10007" width="11.1796875" style="1070" customWidth="1"/>
    <col min="10008" max="10008" width="14.81640625" style="1070" customWidth="1"/>
    <col min="10009" max="10240" width="9.1796875" style="1070"/>
    <col min="10241" max="10241" width="6" style="1070" customWidth="1"/>
    <col min="10242" max="10242" width="37.1796875" style="1070" customWidth="1"/>
    <col min="10243" max="10243" width="12.81640625" style="1070" customWidth="1"/>
    <col min="10244" max="10245" width="15.54296875" style="1070" customWidth="1"/>
    <col min="10246" max="10246" width="11.453125" style="1070" customWidth="1"/>
    <col min="10247" max="10247" width="0" style="1070" hidden="1" customWidth="1"/>
    <col min="10248" max="10248" width="9.7265625" style="1070" customWidth="1"/>
    <col min="10249" max="10261" width="0" style="1070" hidden="1" customWidth="1"/>
    <col min="10262" max="10262" width="23.26953125" style="1070" customWidth="1"/>
    <col min="10263" max="10263" width="11.1796875" style="1070" customWidth="1"/>
    <col min="10264" max="10264" width="14.81640625" style="1070" customWidth="1"/>
    <col min="10265" max="10496" width="9" style="1070"/>
    <col min="10497" max="10497" width="6" style="1070" customWidth="1"/>
    <col min="10498" max="10498" width="37.1796875" style="1070" customWidth="1"/>
    <col min="10499" max="10499" width="12.81640625" style="1070" customWidth="1"/>
    <col min="10500" max="10501" width="15.54296875" style="1070" customWidth="1"/>
    <col min="10502" max="10502" width="11.453125" style="1070" customWidth="1"/>
    <col min="10503" max="10503" width="0" style="1070" hidden="1" customWidth="1"/>
    <col min="10504" max="10504" width="9.7265625" style="1070" customWidth="1"/>
    <col min="10505" max="10517" width="0" style="1070" hidden="1" customWidth="1"/>
    <col min="10518" max="10518" width="23.26953125" style="1070" customWidth="1"/>
    <col min="10519" max="10519" width="11.1796875" style="1070" customWidth="1"/>
    <col min="10520" max="10520" width="14.81640625" style="1070" customWidth="1"/>
    <col min="10521" max="10752" width="9" style="1070"/>
    <col min="10753" max="10753" width="6" style="1070" customWidth="1"/>
    <col min="10754" max="10754" width="37.1796875" style="1070" customWidth="1"/>
    <col min="10755" max="10755" width="12.81640625" style="1070" customWidth="1"/>
    <col min="10756" max="10757" width="15.54296875" style="1070" customWidth="1"/>
    <col min="10758" max="10758" width="11.453125" style="1070" customWidth="1"/>
    <col min="10759" max="10759" width="0" style="1070" hidden="1" customWidth="1"/>
    <col min="10760" max="10760" width="9.7265625" style="1070" customWidth="1"/>
    <col min="10761" max="10773" width="0" style="1070" hidden="1" customWidth="1"/>
    <col min="10774" max="10774" width="23.26953125" style="1070" customWidth="1"/>
    <col min="10775" max="10775" width="11.1796875" style="1070" customWidth="1"/>
    <col min="10776" max="10776" width="14.81640625" style="1070" customWidth="1"/>
    <col min="10777" max="11008" width="9" style="1070"/>
    <col min="11009" max="11009" width="6" style="1070" customWidth="1"/>
    <col min="11010" max="11010" width="37.1796875" style="1070" customWidth="1"/>
    <col min="11011" max="11011" width="12.81640625" style="1070" customWidth="1"/>
    <col min="11012" max="11013" width="15.54296875" style="1070" customWidth="1"/>
    <col min="11014" max="11014" width="11.453125" style="1070" customWidth="1"/>
    <col min="11015" max="11015" width="0" style="1070" hidden="1" customWidth="1"/>
    <col min="11016" max="11016" width="9.7265625" style="1070" customWidth="1"/>
    <col min="11017" max="11029" width="0" style="1070" hidden="1" customWidth="1"/>
    <col min="11030" max="11030" width="23.26953125" style="1070" customWidth="1"/>
    <col min="11031" max="11031" width="11.1796875" style="1070" customWidth="1"/>
    <col min="11032" max="11032" width="14.81640625" style="1070" customWidth="1"/>
    <col min="11033" max="11264" width="9.1796875" style="1070"/>
    <col min="11265" max="11265" width="6" style="1070" customWidth="1"/>
    <col min="11266" max="11266" width="37.1796875" style="1070" customWidth="1"/>
    <col min="11267" max="11267" width="12.81640625" style="1070" customWidth="1"/>
    <col min="11268" max="11269" width="15.54296875" style="1070" customWidth="1"/>
    <col min="11270" max="11270" width="11.453125" style="1070" customWidth="1"/>
    <col min="11271" max="11271" width="0" style="1070" hidden="1" customWidth="1"/>
    <col min="11272" max="11272" width="9.7265625" style="1070" customWidth="1"/>
    <col min="11273" max="11285" width="0" style="1070" hidden="1" customWidth="1"/>
    <col min="11286" max="11286" width="23.26953125" style="1070" customWidth="1"/>
    <col min="11287" max="11287" width="11.1796875" style="1070" customWidth="1"/>
    <col min="11288" max="11288" width="14.81640625" style="1070" customWidth="1"/>
    <col min="11289" max="11520" width="9" style="1070"/>
    <col min="11521" max="11521" width="6" style="1070" customWidth="1"/>
    <col min="11522" max="11522" width="37.1796875" style="1070" customWidth="1"/>
    <col min="11523" max="11523" width="12.81640625" style="1070" customWidth="1"/>
    <col min="11524" max="11525" width="15.54296875" style="1070" customWidth="1"/>
    <col min="11526" max="11526" width="11.453125" style="1070" customWidth="1"/>
    <col min="11527" max="11527" width="0" style="1070" hidden="1" customWidth="1"/>
    <col min="11528" max="11528" width="9.7265625" style="1070" customWidth="1"/>
    <col min="11529" max="11541" width="0" style="1070" hidden="1" customWidth="1"/>
    <col min="11542" max="11542" width="23.26953125" style="1070" customWidth="1"/>
    <col min="11543" max="11543" width="11.1796875" style="1070" customWidth="1"/>
    <col min="11544" max="11544" width="14.81640625" style="1070" customWidth="1"/>
    <col min="11545" max="11776" width="9" style="1070"/>
    <col min="11777" max="11777" width="6" style="1070" customWidth="1"/>
    <col min="11778" max="11778" width="37.1796875" style="1070" customWidth="1"/>
    <col min="11779" max="11779" width="12.81640625" style="1070" customWidth="1"/>
    <col min="11780" max="11781" width="15.54296875" style="1070" customWidth="1"/>
    <col min="11782" max="11782" width="11.453125" style="1070" customWidth="1"/>
    <col min="11783" max="11783" width="0" style="1070" hidden="1" customWidth="1"/>
    <col min="11784" max="11784" width="9.7265625" style="1070" customWidth="1"/>
    <col min="11785" max="11797" width="0" style="1070" hidden="1" customWidth="1"/>
    <col min="11798" max="11798" width="23.26953125" style="1070" customWidth="1"/>
    <col min="11799" max="11799" width="11.1796875" style="1070" customWidth="1"/>
    <col min="11800" max="11800" width="14.81640625" style="1070" customWidth="1"/>
    <col min="11801" max="12032" width="9" style="1070"/>
    <col min="12033" max="12033" width="6" style="1070" customWidth="1"/>
    <col min="12034" max="12034" width="37.1796875" style="1070" customWidth="1"/>
    <col min="12035" max="12035" width="12.81640625" style="1070" customWidth="1"/>
    <col min="12036" max="12037" width="15.54296875" style="1070" customWidth="1"/>
    <col min="12038" max="12038" width="11.453125" style="1070" customWidth="1"/>
    <col min="12039" max="12039" width="0" style="1070" hidden="1" customWidth="1"/>
    <col min="12040" max="12040" width="9.7265625" style="1070" customWidth="1"/>
    <col min="12041" max="12053" width="0" style="1070" hidden="1" customWidth="1"/>
    <col min="12054" max="12054" width="23.26953125" style="1070" customWidth="1"/>
    <col min="12055" max="12055" width="11.1796875" style="1070" customWidth="1"/>
    <col min="12056" max="12056" width="14.81640625" style="1070" customWidth="1"/>
    <col min="12057" max="12288" width="9.1796875" style="1070"/>
    <col min="12289" max="12289" width="6" style="1070" customWidth="1"/>
    <col min="12290" max="12290" width="37.1796875" style="1070" customWidth="1"/>
    <col min="12291" max="12291" width="12.81640625" style="1070" customWidth="1"/>
    <col min="12292" max="12293" width="15.54296875" style="1070" customWidth="1"/>
    <col min="12294" max="12294" width="11.453125" style="1070" customWidth="1"/>
    <col min="12295" max="12295" width="0" style="1070" hidden="1" customWidth="1"/>
    <col min="12296" max="12296" width="9.7265625" style="1070" customWidth="1"/>
    <col min="12297" max="12309" width="0" style="1070" hidden="1" customWidth="1"/>
    <col min="12310" max="12310" width="23.26953125" style="1070" customWidth="1"/>
    <col min="12311" max="12311" width="11.1796875" style="1070" customWidth="1"/>
    <col min="12312" max="12312" width="14.81640625" style="1070" customWidth="1"/>
    <col min="12313" max="12544" width="9" style="1070"/>
    <col min="12545" max="12545" width="6" style="1070" customWidth="1"/>
    <col min="12546" max="12546" width="37.1796875" style="1070" customWidth="1"/>
    <col min="12547" max="12547" width="12.81640625" style="1070" customWidth="1"/>
    <col min="12548" max="12549" width="15.54296875" style="1070" customWidth="1"/>
    <col min="12550" max="12550" width="11.453125" style="1070" customWidth="1"/>
    <col min="12551" max="12551" width="0" style="1070" hidden="1" customWidth="1"/>
    <col min="12552" max="12552" width="9.7265625" style="1070" customWidth="1"/>
    <col min="12553" max="12565" width="0" style="1070" hidden="1" customWidth="1"/>
    <col min="12566" max="12566" width="23.26953125" style="1070" customWidth="1"/>
    <col min="12567" max="12567" width="11.1796875" style="1070" customWidth="1"/>
    <col min="12568" max="12568" width="14.81640625" style="1070" customWidth="1"/>
    <col min="12569" max="12800" width="9" style="1070"/>
    <col min="12801" max="12801" width="6" style="1070" customWidth="1"/>
    <col min="12802" max="12802" width="37.1796875" style="1070" customWidth="1"/>
    <col min="12803" max="12803" width="12.81640625" style="1070" customWidth="1"/>
    <col min="12804" max="12805" width="15.54296875" style="1070" customWidth="1"/>
    <col min="12806" max="12806" width="11.453125" style="1070" customWidth="1"/>
    <col min="12807" max="12807" width="0" style="1070" hidden="1" customWidth="1"/>
    <col min="12808" max="12808" width="9.7265625" style="1070" customWidth="1"/>
    <col min="12809" max="12821" width="0" style="1070" hidden="1" customWidth="1"/>
    <col min="12822" max="12822" width="23.26953125" style="1070" customWidth="1"/>
    <col min="12823" max="12823" width="11.1796875" style="1070" customWidth="1"/>
    <col min="12824" max="12824" width="14.81640625" style="1070" customWidth="1"/>
    <col min="12825" max="13056" width="9" style="1070"/>
    <col min="13057" max="13057" width="6" style="1070" customWidth="1"/>
    <col min="13058" max="13058" width="37.1796875" style="1070" customWidth="1"/>
    <col min="13059" max="13059" width="12.81640625" style="1070" customWidth="1"/>
    <col min="13060" max="13061" width="15.54296875" style="1070" customWidth="1"/>
    <col min="13062" max="13062" width="11.453125" style="1070" customWidth="1"/>
    <col min="13063" max="13063" width="0" style="1070" hidden="1" customWidth="1"/>
    <col min="13064" max="13064" width="9.7265625" style="1070" customWidth="1"/>
    <col min="13065" max="13077" width="0" style="1070" hidden="1" customWidth="1"/>
    <col min="13078" max="13078" width="23.26953125" style="1070" customWidth="1"/>
    <col min="13079" max="13079" width="11.1796875" style="1070" customWidth="1"/>
    <col min="13080" max="13080" width="14.81640625" style="1070" customWidth="1"/>
    <col min="13081" max="13312" width="9.1796875" style="1070"/>
    <col min="13313" max="13313" width="6" style="1070" customWidth="1"/>
    <col min="13314" max="13314" width="37.1796875" style="1070" customWidth="1"/>
    <col min="13315" max="13315" width="12.81640625" style="1070" customWidth="1"/>
    <col min="13316" max="13317" width="15.54296875" style="1070" customWidth="1"/>
    <col min="13318" max="13318" width="11.453125" style="1070" customWidth="1"/>
    <col min="13319" max="13319" width="0" style="1070" hidden="1" customWidth="1"/>
    <col min="13320" max="13320" width="9.7265625" style="1070" customWidth="1"/>
    <col min="13321" max="13333" width="0" style="1070" hidden="1" customWidth="1"/>
    <col min="13334" max="13334" width="23.26953125" style="1070" customWidth="1"/>
    <col min="13335" max="13335" width="11.1796875" style="1070" customWidth="1"/>
    <col min="13336" max="13336" width="14.81640625" style="1070" customWidth="1"/>
    <col min="13337" max="13568" width="9" style="1070"/>
    <col min="13569" max="13569" width="6" style="1070" customWidth="1"/>
    <col min="13570" max="13570" width="37.1796875" style="1070" customWidth="1"/>
    <col min="13571" max="13571" width="12.81640625" style="1070" customWidth="1"/>
    <col min="13572" max="13573" width="15.54296875" style="1070" customWidth="1"/>
    <col min="13574" max="13574" width="11.453125" style="1070" customWidth="1"/>
    <col min="13575" max="13575" width="0" style="1070" hidden="1" customWidth="1"/>
    <col min="13576" max="13576" width="9.7265625" style="1070" customWidth="1"/>
    <col min="13577" max="13589" width="0" style="1070" hidden="1" customWidth="1"/>
    <col min="13590" max="13590" width="23.26953125" style="1070" customWidth="1"/>
    <col min="13591" max="13591" width="11.1796875" style="1070" customWidth="1"/>
    <col min="13592" max="13592" width="14.81640625" style="1070" customWidth="1"/>
    <col min="13593" max="13824" width="9" style="1070"/>
    <col min="13825" max="13825" width="6" style="1070" customWidth="1"/>
    <col min="13826" max="13826" width="37.1796875" style="1070" customWidth="1"/>
    <col min="13827" max="13827" width="12.81640625" style="1070" customWidth="1"/>
    <col min="13828" max="13829" width="15.54296875" style="1070" customWidth="1"/>
    <col min="13830" max="13830" width="11.453125" style="1070" customWidth="1"/>
    <col min="13831" max="13831" width="0" style="1070" hidden="1" customWidth="1"/>
    <col min="13832" max="13832" width="9.7265625" style="1070" customWidth="1"/>
    <col min="13833" max="13845" width="0" style="1070" hidden="1" customWidth="1"/>
    <col min="13846" max="13846" width="23.26953125" style="1070" customWidth="1"/>
    <col min="13847" max="13847" width="11.1796875" style="1070" customWidth="1"/>
    <col min="13848" max="13848" width="14.81640625" style="1070" customWidth="1"/>
    <col min="13849" max="14080" width="9" style="1070"/>
    <col min="14081" max="14081" width="6" style="1070" customWidth="1"/>
    <col min="14082" max="14082" width="37.1796875" style="1070" customWidth="1"/>
    <col min="14083" max="14083" width="12.81640625" style="1070" customWidth="1"/>
    <col min="14084" max="14085" width="15.54296875" style="1070" customWidth="1"/>
    <col min="14086" max="14086" width="11.453125" style="1070" customWidth="1"/>
    <col min="14087" max="14087" width="0" style="1070" hidden="1" customWidth="1"/>
    <col min="14088" max="14088" width="9.7265625" style="1070" customWidth="1"/>
    <col min="14089" max="14101" width="0" style="1070" hidden="1" customWidth="1"/>
    <col min="14102" max="14102" width="23.26953125" style="1070" customWidth="1"/>
    <col min="14103" max="14103" width="11.1796875" style="1070" customWidth="1"/>
    <col min="14104" max="14104" width="14.81640625" style="1070" customWidth="1"/>
    <col min="14105" max="14336" width="9.1796875" style="1070"/>
    <col min="14337" max="14337" width="6" style="1070" customWidth="1"/>
    <col min="14338" max="14338" width="37.1796875" style="1070" customWidth="1"/>
    <col min="14339" max="14339" width="12.81640625" style="1070" customWidth="1"/>
    <col min="14340" max="14341" width="15.54296875" style="1070" customWidth="1"/>
    <col min="14342" max="14342" width="11.453125" style="1070" customWidth="1"/>
    <col min="14343" max="14343" width="0" style="1070" hidden="1" customWidth="1"/>
    <col min="14344" max="14344" width="9.7265625" style="1070" customWidth="1"/>
    <col min="14345" max="14357" width="0" style="1070" hidden="1" customWidth="1"/>
    <col min="14358" max="14358" width="23.26953125" style="1070" customWidth="1"/>
    <col min="14359" max="14359" width="11.1796875" style="1070" customWidth="1"/>
    <col min="14360" max="14360" width="14.81640625" style="1070" customWidth="1"/>
    <col min="14361" max="14592" width="9" style="1070"/>
    <col min="14593" max="14593" width="6" style="1070" customWidth="1"/>
    <col min="14594" max="14594" width="37.1796875" style="1070" customWidth="1"/>
    <col min="14595" max="14595" width="12.81640625" style="1070" customWidth="1"/>
    <col min="14596" max="14597" width="15.54296875" style="1070" customWidth="1"/>
    <col min="14598" max="14598" width="11.453125" style="1070" customWidth="1"/>
    <col min="14599" max="14599" width="0" style="1070" hidden="1" customWidth="1"/>
    <col min="14600" max="14600" width="9.7265625" style="1070" customWidth="1"/>
    <col min="14601" max="14613" width="0" style="1070" hidden="1" customWidth="1"/>
    <col min="14614" max="14614" width="23.26953125" style="1070" customWidth="1"/>
    <col min="14615" max="14615" width="11.1796875" style="1070" customWidth="1"/>
    <col min="14616" max="14616" width="14.81640625" style="1070" customWidth="1"/>
    <col min="14617" max="14848" width="9" style="1070"/>
    <col min="14849" max="14849" width="6" style="1070" customWidth="1"/>
    <col min="14850" max="14850" width="37.1796875" style="1070" customWidth="1"/>
    <col min="14851" max="14851" width="12.81640625" style="1070" customWidth="1"/>
    <col min="14852" max="14853" width="15.54296875" style="1070" customWidth="1"/>
    <col min="14854" max="14854" width="11.453125" style="1070" customWidth="1"/>
    <col min="14855" max="14855" width="0" style="1070" hidden="1" customWidth="1"/>
    <col min="14856" max="14856" width="9.7265625" style="1070" customWidth="1"/>
    <col min="14857" max="14869" width="0" style="1070" hidden="1" customWidth="1"/>
    <col min="14870" max="14870" width="23.26953125" style="1070" customWidth="1"/>
    <col min="14871" max="14871" width="11.1796875" style="1070" customWidth="1"/>
    <col min="14872" max="14872" width="14.81640625" style="1070" customWidth="1"/>
    <col min="14873" max="15104" width="9" style="1070"/>
    <col min="15105" max="15105" width="6" style="1070" customWidth="1"/>
    <col min="15106" max="15106" width="37.1796875" style="1070" customWidth="1"/>
    <col min="15107" max="15107" width="12.81640625" style="1070" customWidth="1"/>
    <col min="15108" max="15109" width="15.54296875" style="1070" customWidth="1"/>
    <col min="15110" max="15110" width="11.453125" style="1070" customWidth="1"/>
    <col min="15111" max="15111" width="0" style="1070" hidden="1" customWidth="1"/>
    <col min="15112" max="15112" width="9.7265625" style="1070" customWidth="1"/>
    <col min="15113" max="15125" width="0" style="1070" hidden="1" customWidth="1"/>
    <col min="15126" max="15126" width="23.26953125" style="1070" customWidth="1"/>
    <col min="15127" max="15127" width="11.1796875" style="1070" customWidth="1"/>
    <col min="15128" max="15128" width="14.81640625" style="1070" customWidth="1"/>
    <col min="15129" max="15360" width="9.1796875" style="1070"/>
    <col min="15361" max="15361" width="6" style="1070" customWidth="1"/>
    <col min="15362" max="15362" width="37.1796875" style="1070" customWidth="1"/>
    <col min="15363" max="15363" width="12.81640625" style="1070" customWidth="1"/>
    <col min="15364" max="15365" width="15.54296875" style="1070" customWidth="1"/>
    <col min="15366" max="15366" width="11.453125" style="1070" customWidth="1"/>
    <col min="15367" max="15367" width="0" style="1070" hidden="1" customWidth="1"/>
    <col min="15368" max="15368" width="9.7265625" style="1070" customWidth="1"/>
    <col min="15369" max="15381" width="0" style="1070" hidden="1" customWidth="1"/>
    <col min="15382" max="15382" width="23.26953125" style="1070" customWidth="1"/>
    <col min="15383" max="15383" width="11.1796875" style="1070" customWidth="1"/>
    <col min="15384" max="15384" width="14.81640625" style="1070" customWidth="1"/>
    <col min="15385" max="15616" width="9" style="1070"/>
    <col min="15617" max="15617" width="6" style="1070" customWidth="1"/>
    <col min="15618" max="15618" width="37.1796875" style="1070" customWidth="1"/>
    <col min="15619" max="15619" width="12.81640625" style="1070" customWidth="1"/>
    <col min="15620" max="15621" width="15.54296875" style="1070" customWidth="1"/>
    <col min="15622" max="15622" width="11.453125" style="1070" customWidth="1"/>
    <col min="15623" max="15623" width="0" style="1070" hidden="1" customWidth="1"/>
    <col min="15624" max="15624" width="9.7265625" style="1070" customWidth="1"/>
    <col min="15625" max="15637" width="0" style="1070" hidden="1" customWidth="1"/>
    <col min="15638" max="15638" width="23.26953125" style="1070" customWidth="1"/>
    <col min="15639" max="15639" width="11.1796875" style="1070" customWidth="1"/>
    <col min="15640" max="15640" width="14.81640625" style="1070" customWidth="1"/>
    <col min="15641" max="15872" width="9" style="1070"/>
    <col min="15873" max="15873" width="6" style="1070" customWidth="1"/>
    <col min="15874" max="15874" width="37.1796875" style="1070" customWidth="1"/>
    <col min="15875" max="15875" width="12.81640625" style="1070" customWidth="1"/>
    <col min="15876" max="15877" width="15.54296875" style="1070" customWidth="1"/>
    <col min="15878" max="15878" width="11.453125" style="1070" customWidth="1"/>
    <col min="15879" max="15879" width="0" style="1070" hidden="1" customWidth="1"/>
    <col min="15880" max="15880" width="9.7265625" style="1070" customWidth="1"/>
    <col min="15881" max="15893" width="0" style="1070" hidden="1" customWidth="1"/>
    <col min="15894" max="15894" width="23.26953125" style="1070" customWidth="1"/>
    <col min="15895" max="15895" width="11.1796875" style="1070" customWidth="1"/>
    <col min="15896" max="15896" width="14.81640625" style="1070" customWidth="1"/>
    <col min="15897" max="16128" width="9" style="1070"/>
    <col min="16129" max="16129" width="6" style="1070" customWidth="1"/>
    <col min="16130" max="16130" width="37.1796875" style="1070" customWidth="1"/>
    <col min="16131" max="16131" width="12.81640625" style="1070" customWidth="1"/>
    <col min="16132" max="16133" width="15.54296875" style="1070" customWidth="1"/>
    <col min="16134" max="16134" width="11.453125" style="1070" customWidth="1"/>
    <col min="16135" max="16135" width="0" style="1070" hidden="1" customWidth="1"/>
    <col min="16136" max="16136" width="9.7265625" style="1070" customWidth="1"/>
    <col min="16137" max="16149" width="0" style="1070" hidden="1" customWidth="1"/>
    <col min="16150" max="16150" width="23.26953125" style="1070" customWidth="1"/>
    <col min="16151" max="16151" width="11.1796875" style="1070" customWidth="1"/>
    <col min="16152" max="16152" width="14.81640625" style="1070" customWidth="1"/>
    <col min="16153" max="16384" width="9.1796875" style="1070"/>
  </cols>
  <sheetData>
    <row r="1" spans="1:33">
      <c r="A1" s="1258" t="s">
        <v>1088</v>
      </c>
      <c r="B1" s="1258"/>
      <c r="C1" s="1258"/>
      <c r="D1" s="1258"/>
      <c r="E1" s="1258"/>
      <c r="F1" s="1258"/>
      <c r="G1" s="1258"/>
      <c r="H1" s="1258"/>
      <c r="I1" s="1258"/>
      <c r="J1" s="1258"/>
      <c r="K1" s="1258"/>
      <c r="L1" s="1258"/>
      <c r="M1" s="1258"/>
      <c r="N1" s="1258"/>
      <c r="O1" s="1258"/>
      <c r="P1" s="1258"/>
      <c r="Q1" s="1258"/>
      <c r="R1" s="1258"/>
      <c r="S1" s="1258"/>
      <c r="T1" s="1258"/>
      <c r="U1" s="1258"/>
      <c r="V1" s="1258"/>
      <c r="W1" s="1258"/>
    </row>
    <row r="2" spans="1:33" ht="15.75" customHeight="1">
      <c r="A2" s="1286" t="s">
        <v>987</v>
      </c>
      <c r="B2" s="1258"/>
      <c r="C2" s="1258"/>
      <c r="D2" s="1258"/>
      <c r="E2" s="1258"/>
      <c r="F2" s="1258"/>
      <c r="G2" s="1258"/>
      <c r="H2" s="1258"/>
      <c r="I2" s="1258"/>
      <c r="J2" s="1258"/>
      <c r="K2" s="1258"/>
      <c r="L2" s="1258"/>
      <c r="M2" s="1258"/>
      <c r="N2" s="1258"/>
      <c r="O2" s="1258"/>
      <c r="P2" s="1258"/>
      <c r="Q2" s="1258"/>
      <c r="R2" s="1258"/>
      <c r="S2" s="1258"/>
      <c r="T2" s="1258"/>
      <c r="U2" s="1258"/>
      <c r="V2" s="1258"/>
      <c r="W2" s="1258"/>
    </row>
    <row r="3" spans="1:33" ht="15.75" customHeight="1">
      <c r="A3" s="1287" t="str">
        <f>'pl01'!A3:P3</f>
        <v>(Kèm theo Báo cáo số             /BC-TCKH, ngày           tháng 04 năm 2022 của  Phòng Tài chính - Kế hoạch)</v>
      </c>
      <c r="B3" s="1287"/>
      <c r="C3" s="1287"/>
      <c r="D3" s="1287"/>
      <c r="E3" s="1287"/>
      <c r="F3" s="1287"/>
      <c r="G3" s="1287"/>
      <c r="H3" s="1287"/>
      <c r="I3" s="1287"/>
      <c r="J3" s="1287"/>
      <c r="K3" s="1287"/>
      <c r="L3" s="1287"/>
      <c r="M3" s="1287"/>
      <c r="N3" s="1287"/>
      <c r="O3" s="1287"/>
      <c r="P3" s="1287"/>
      <c r="Q3" s="1287"/>
      <c r="R3" s="1287"/>
      <c r="S3" s="1287"/>
      <c r="T3" s="1287"/>
      <c r="U3" s="1287"/>
      <c r="V3" s="1287"/>
      <c r="W3" s="1287"/>
      <c r="X3" s="1071"/>
      <c r="Y3" s="1071"/>
      <c r="Z3" s="1071"/>
      <c r="AA3" s="1071"/>
      <c r="AB3" s="1071"/>
      <c r="AC3" s="1071"/>
      <c r="AD3" s="1071"/>
      <c r="AE3" s="1071"/>
      <c r="AF3" s="1071"/>
      <c r="AG3" s="1071"/>
    </row>
    <row r="4" spans="1:33" ht="15.75" hidden="1" customHeight="1">
      <c r="A4" s="1287" t="s">
        <v>923</v>
      </c>
      <c r="B4" s="1287"/>
      <c r="C4" s="1287"/>
      <c r="D4" s="1287"/>
      <c r="E4" s="1287"/>
      <c r="F4" s="1287"/>
      <c r="G4" s="1287"/>
      <c r="H4" s="1287"/>
      <c r="I4" s="1287"/>
      <c r="J4" s="1287"/>
      <c r="K4" s="1287"/>
      <c r="L4" s="1287"/>
      <c r="M4" s="1287"/>
      <c r="N4" s="1287"/>
      <c r="O4" s="1287"/>
      <c r="P4" s="1287"/>
      <c r="Q4" s="1287"/>
      <c r="R4" s="1287"/>
      <c r="S4" s="1287"/>
      <c r="T4" s="1287"/>
      <c r="U4" s="1287"/>
      <c r="V4" s="1287"/>
      <c r="W4" s="1287"/>
      <c r="X4" s="1071"/>
      <c r="Y4" s="1071"/>
      <c r="Z4" s="1071"/>
      <c r="AA4" s="1071"/>
      <c r="AB4" s="1071"/>
      <c r="AC4" s="1071"/>
      <c r="AD4" s="1071"/>
      <c r="AE4" s="1071"/>
      <c r="AF4" s="1071"/>
      <c r="AG4" s="1071"/>
    </row>
    <row r="5" spans="1:33" ht="13.5">
      <c r="E5" s="1074"/>
      <c r="O5" s="1075"/>
      <c r="S5" s="1288" t="s">
        <v>988</v>
      </c>
      <c r="T5" s="1288"/>
      <c r="U5" s="1288"/>
      <c r="V5" s="1288"/>
      <c r="W5" s="1288"/>
    </row>
    <row r="6" spans="1:33" ht="15.75" customHeight="1">
      <c r="A6" s="1277" t="s">
        <v>4</v>
      </c>
      <c r="B6" s="1277" t="s">
        <v>463</v>
      </c>
      <c r="C6" s="1277" t="s">
        <v>465</v>
      </c>
      <c r="D6" s="1284" t="s">
        <v>339</v>
      </c>
      <c r="E6" s="1277" t="s">
        <v>32</v>
      </c>
      <c r="F6" s="1277" t="s">
        <v>989</v>
      </c>
      <c r="G6" s="1278" t="s">
        <v>990</v>
      </c>
      <c r="H6" s="1279"/>
      <c r="I6" s="1280"/>
      <c r="J6" s="1277" t="s">
        <v>466</v>
      </c>
      <c r="K6" s="1277"/>
      <c r="L6" s="1277"/>
      <c r="M6" s="1277" t="s">
        <v>991</v>
      </c>
      <c r="N6" s="1277"/>
      <c r="O6" s="1277" t="s">
        <v>468</v>
      </c>
      <c r="P6" s="1277" t="s">
        <v>992</v>
      </c>
      <c r="Q6" s="1277"/>
      <c r="R6" s="1277" t="s">
        <v>470</v>
      </c>
      <c r="S6" s="1278" t="s">
        <v>993</v>
      </c>
      <c r="T6" s="1279"/>
      <c r="U6" s="1280"/>
      <c r="V6" s="1284" t="s">
        <v>994</v>
      </c>
      <c r="W6" s="1277" t="s">
        <v>8</v>
      </c>
    </row>
    <row r="7" spans="1:33" ht="79.5" customHeight="1">
      <c r="A7" s="1277"/>
      <c r="B7" s="1277"/>
      <c r="C7" s="1277"/>
      <c r="D7" s="1285"/>
      <c r="E7" s="1277"/>
      <c r="F7" s="1277"/>
      <c r="G7" s="1281"/>
      <c r="H7" s="1282"/>
      <c r="I7" s="1283"/>
      <c r="J7" s="1216" t="s">
        <v>478</v>
      </c>
      <c r="K7" s="844" t="s">
        <v>475</v>
      </c>
      <c r="L7" s="1076" t="s">
        <v>479</v>
      </c>
      <c r="M7" s="1216" t="s">
        <v>10</v>
      </c>
      <c r="N7" s="1216" t="s">
        <v>480</v>
      </c>
      <c r="O7" s="1277"/>
      <c r="P7" s="1216" t="s">
        <v>10</v>
      </c>
      <c r="Q7" s="1216" t="s">
        <v>480</v>
      </c>
      <c r="R7" s="1277"/>
      <c r="S7" s="1281"/>
      <c r="T7" s="1282"/>
      <c r="U7" s="1283"/>
      <c r="V7" s="1285"/>
      <c r="W7" s="1277"/>
    </row>
    <row r="8" spans="1:33">
      <c r="A8" s="1077">
        <v>1</v>
      </c>
      <c r="B8" s="1077">
        <v>2</v>
      </c>
      <c r="C8" s="1077">
        <v>3</v>
      </c>
      <c r="D8" s="1077">
        <v>4</v>
      </c>
      <c r="E8" s="1077">
        <v>5</v>
      </c>
      <c r="F8" s="1077">
        <v>6</v>
      </c>
      <c r="G8" s="1077">
        <v>8</v>
      </c>
      <c r="H8" s="1077">
        <v>7</v>
      </c>
      <c r="I8" s="1077">
        <v>10</v>
      </c>
      <c r="J8" s="1077">
        <v>11</v>
      </c>
      <c r="K8" s="1077">
        <v>12</v>
      </c>
      <c r="L8" s="1077">
        <v>13</v>
      </c>
      <c r="M8" s="1077">
        <v>14</v>
      </c>
      <c r="N8" s="1077">
        <v>15</v>
      </c>
      <c r="O8" s="1077">
        <v>16</v>
      </c>
      <c r="P8" s="1077">
        <v>17</v>
      </c>
      <c r="Q8" s="1077">
        <v>18</v>
      </c>
      <c r="R8" s="1077">
        <v>19</v>
      </c>
      <c r="S8" s="1077">
        <v>20</v>
      </c>
      <c r="T8" s="1077">
        <v>21</v>
      </c>
      <c r="U8" s="1077">
        <v>22</v>
      </c>
      <c r="V8" s="1077"/>
      <c r="W8" s="1077">
        <v>8</v>
      </c>
    </row>
    <row r="9" spans="1:33" s="859" customFormat="1" ht="26">
      <c r="A9" s="1216" t="s">
        <v>80</v>
      </c>
      <c r="B9" s="1078" t="s">
        <v>1549</v>
      </c>
      <c r="C9" s="1216"/>
      <c r="D9" s="1216"/>
      <c r="E9" s="1216"/>
      <c r="F9" s="1216"/>
      <c r="G9" s="1216"/>
      <c r="H9" s="1216"/>
      <c r="I9" s="1216"/>
      <c r="J9" s="1216"/>
      <c r="K9" s="1216"/>
      <c r="L9" s="1216"/>
      <c r="M9" s="1216"/>
      <c r="N9" s="1216"/>
      <c r="O9" s="1216"/>
      <c r="P9" s="1216"/>
      <c r="Q9" s="1216"/>
      <c r="R9" s="1216"/>
      <c r="S9" s="1216"/>
      <c r="T9" s="1216"/>
      <c r="U9" s="1216"/>
      <c r="V9" s="1216"/>
      <c r="W9" s="1216"/>
    </row>
    <row r="10" spans="1:33" s="859" customFormat="1">
      <c r="A10" s="1241" t="s">
        <v>39</v>
      </c>
      <c r="B10" s="1078" t="s">
        <v>936</v>
      </c>
      <c r="C10" s="1241"/>
      <c r="D10" s="1241"/>
      <c r="E10" s="1241"/>
      <c r="F10" s="1241"/>
      <c r="G10" s="1241"/>
      <c r="H10" s="1241"/>
      <c r="I10" s="1241"/>
      <c r="J10" s="1241"/>
      <c r="K10" s="1241"/>
      <c r="L10" s="1241"/>
      <c r="M10" s="1241"/>
      <c r="N10" s="1241"/>
      <c r="O10" s="1241"/>
      <c r="P10" s="1241"/>
      <c r="Q10" s="1241"/>
      <c r="R10" s="1241"/>
      <c r="S10" s="1241"/>
      <c r="T10" s="1241"/>
      <c r="U10" s="1241"/>
      <c r="V10" s="1241"/>
      <c r="W10" s="1241"/>
    </row>
    <row r="11" spans="1:33" ht="26">
      <c r="A11" s="1079" t="s">
        <v>44</v>
      </c>
      <c r="B11" s="1054" t="s">
        <v>1524</v>
      </c>
      <c r="C11" s="1080" t="s">
        <v>500</v>
      </c>
      <c r="D11" s="1077" t="s">
        <v>1553</v>
      </c>
      <c r="E11" s="1216"/>
      <c r="F11" s="1081">
        <v>2017</v>
      </c>
      <c r="G11" s="1082"/>
      <c r="H11" s="1063">
        <v>2.2223160000000002</v>
      </c>
      <c r="I11" s="1083"/>
      <c r="J11" s="1083"/>
      <c r="K11" s="1083"/>
      <c r="L11" s="1083"/>
      <c r="M11" s="1083"/>
      <c r="N11" s="1083"/>
      <c r="O11" s="1083"/>
      <c r="P11" s="1083"/>
      <c r="Q11" s="1083"/>
      <c r="R11" s="1083"/>
      <c r="S11" s="1083"/>
      <c r="T11" s="1083"/>
      <c r="U11" s="1083"/>
      <c r="V11" s="1220" t="s">
        <v>1734</v>
      </c>
      <c r="W11" s="1077"/>
    </row>
    <row r="12" spans="1:33" ht="26">
      <c r="A12" s="1079" t="s">
        <v>46</v>
      </c>
      <c r="B12" s="1054" t="s">
        <v>634</v>
      </c>
      <c r="C12" s="1080" t="s">
        <v>500</v>
      </c>
      <c r="D12" s="1077" t="s">
        <v>1553</v>
      </c>
      <c r="E12" s="1084"/>
      <c r="F12" s="1081">
        <v>2017</v>
      </c>
      <c r="G12" s="1082"/>
      <c r="H12" s="1063">
        <v>2.1978550000000001</v>
      </c>
      <c r="I12" s="1083"/>
      <c r="J12" s="1083"/>
      <c r="K12" s="1083"/>
      <c r="L12" s="1083"/>
      <c r="M12" s="1083"/>
      <c r="N12" s="1083"/>
      <c r="O12" s="1083"/>
      <c r="P12" s="1083"/>
      <c r="Q12" s="1083"/>
      <c r="R12" s="1083"/>
      <c r="S12" s="1083"/>
      <c r="T12" s="1083"/>
      <c r="U12" s="1083"/>
      <c r="V12" s="1220" t="s">
        <v>1734</v>
      </c>
      <c r="W12" s="1077"/>
      <c r="X12" s="1070">
        <v>1</v>
      </c>
    </row>
    <row r="13" spans="1:33" ht="26">
      <c r="A13" s="1079" t="s">
        <v>84</v>
      </c>
      <c r="B13" s="1055" t="s">
        <v>1649</v>
      </c>
      <c r="C13" s="1080" t="s">
        <v>512</v>
      </c>
      <c r="D13" s="1077" t="s">
        <v>660</v>
      </c>
      <c r="E13" s="1084"/>
      <c r="F13" s="1081">
        <v>2017</v>
      </c>
      <c r="G13" s="1082"/>
      <c r="H13" s="1236">
        <v>701</v>
      </c>
      <c r="I13" s="1083"/>
      <c r="J13" s="1083"/>
      <c r="K13" s="1083"/>
      <c r="L13" s="1083"/>
      <c r="M13" s="1083"/>
      <c r="N13" s="1083"/>
      <c r="O13" s="1083"/>
      <c r="P13" s="1083"/>
      <c r="Q13" s="1083"/>
      <c r="R13" s="1083"/>
      <c r="S13" s="1083"/>
      <c r="T13" s="1083"/>
      <c r="U13" s="1083"/>
      <c r="V13" s="1220" t="s">
        <v>1734</v>
      </c>
      <c r="W13" s="1077"/>
    </row>
    <row r="14" spans="1:33" ht="26">
      <c r="A14" s="1079" t="s">
        <v>86</v>
      </c>
      <c r="B14" s="1055" t="s">
        <v>648</v>
      </c>
      <c r="C14" s="1080" t="s">
        <v>649</v>
      </c>
      <c r="D14" s="1077" t="s">
        <v>733</v>
      </c>
      <c r="E14" s="1084"/>
      <c r="F14" s="1081">
        <v>2018</v>
      </c>
      <c r="G14" s="1082"/>
      <c r="H14" s="1236">
        <v>2841</v>
      </c>
      <c r="I14" s="1083"/>
      <c r="J14" s="1083"/>
      <c r="K14" s="1083"/>
      <c r="L14" s="1083"/>
      <c r="M14" s="1083"/>
      <c r="N14" s="1083"/>
      <c r="O14" s="1083"/>
      <c r="P14" s="1083"/>
      <c r="Q14" s="1083"/>
      <c r="R14" s="1083"/>
      <c r="S14" s="1083"/>
      <c r="T14" s="1083"/>
      <c r="U14" s="1083"/>
      <c r="V14" s="1220" t="s">
        <v>1734</v>
      </c>
      <c r="W14" s="1077"/>
    </row>
    <row r="15" spans="1:33" ht="26">
      <c r="A15" s="1079" t="s">
        <v>140</v>
      </c>
      <c r="B15" s="1055" t="s">
        <v>1650</v>
      </c>
      <c r="C15" s="1080" t="s">
        <v>649</v>
      </c>
      <c r="D15" s="1077" t="s">
        <v>733</v>
      </c>
      <c r="E15" s="1084"/>
      <c r="F15" s="1081">
        <v>2018</v>
      </c>
      <c r="G15" s="1082"/>
      <c r="H15" s="1236">
        <v>464</v>
      </c>
      <c r="I15" s="1083"/>
      <c r="J15" s="1083"/>
      <c r="K15" s="1083"/>
      <c r="L15" s="1083"/>
      <c r="M15" s="1083"/>
      <c r="N15" s="1083"/>
      <c r="O15" s="1083"/>
      <c r="P15" s="1083"/>
      <c r="Q15" s="1083"/>
      <c r="R15" s="1083"/>
      <c r="S15" s="1083"/>
      <c r="T15" s="1083"/>
      <c r="U15" s="1083"/>
      <c r="V15" s="1220" t="s">
        <v>1734</v>
      </c>
      <c r="W15" s="1077"/>
    </row>
    <row r="16" spans="1:33" ht="26">
      <c r="A16" s="1079" t="s">
        <v>373</v>
      </c>
      <c r="B16" s="1055" t="s">
        <v>1651</v>
      </c>
      <c r="C16" s="1077" t="s">
        <v>649</v>
      </c>
      <c r="D16" s="1077" t="s">
        <v>733</v>
      </c>
      <c r="E16" s="1084"/>
      <c r="F16" s="1081">
        <v>2018</v>
      </c>
      <c r="G16" s="1082"/>
      <c r="H16" s="1236">
        <v>684.84500000000003</v>
      </c>
      <c r="I16" s="1083"/>
      <c r="J16" s="1083"/>
      <c r="K16" s="1083"/>
      <c r="L16" s="1083"/>
      <c r="M16" s="1083"/>
      <c r="N16" s="1083"/>
      <c r="O16" s="1083"/>
      <c r="P16" s="1083"/>
      <c r="Q16" s="1083"/>
      <c r="R16" s="1083"/>
      <c r="S16" s="1083"/>
      <c r="T16" s="1083"/>
      <c r="U16" s="1083"/>
      <c r="V16" s="1220" t="s">
        <v>1734</v>
      </c>
      <c r="W16" s="1077"/>
    </row>
    <row r="17" spans="1:24" ht="39">
      <c r="A17" s="1079" t="s">
        <v>374</v>
      </c>
      <c r="B17" s="1055" t="s">
        <v>1652</v>
      </c>
      <c r="C17" s="1080" t="s">
        <v>649</v>
      </c>
      <c r="D17" s="1077" t="s">
        <v>687</v>
      </c>
      <c r="E17" s="1084"/>
      <c r="F17" s="1081">
        <v>2019</v>
      </c>
      <c r="G17" s="1082"/>
      <c r="H17" s="1236">
        <v>2273.5659999999998</v>
      </c>
      <c r="I17" s="1083"/>
      <c r="J17" s="1083"/>
      <c r="K17" s="1083"/>
      <c r="L17" s="1083"/>
      <c r="M17" s="1083"/>
      <c r="N17" s="1083"/>
      <c r="O17" s="1083"/>
      <c r="P17" s="1083"/>
      <c r="Q17" s="1083"/>
      <c r="R17" s="1083"/>
      <c r="S17" s="1083"/>
      <c r="T17" s="1083"/>
      <c r="U17" s="1083"/>
      <c r="V17" s="1220" t="s">
        <v>1734</v>
      </c>
      <c r="W17" s="1077"/>
    </row>
    <row r="18" spans="1:24" ht="39">
      <c r="A18" s="1079" t="s">
        <v>375</v>
      </c>
      <c r="B18" s="1055" t="s">
        <v>1653</v>
      </c>
      <c r="C18" s="1080" t="s">
        <v>649</v>
      </c>
      <c r="D18" s="1077" t="s">
        <v>687</v>
      </c>
      <c r="E18" s="1084"/>
      <c r="F18" s="1081">
        <v>2019</v>
      </c>
      <c r="G18" s="1082"/>
      <c r="H18" s="1236">
        <v>2985.7570000000001</v>
      </c>
      <c r="I18" s="1083"/>
      <c r="J18" s="1083"/>
      <c r="K18" s="1083"/>
      <c r="L18" s="1083"/>
      <c r="M18" s="1083"/>
      <c r="N18" s="1083"/>
      <c r="O18" s="1083"/>
      <c r="P18" s="1083"/>
      <c r="Q18" s="1083"/>
      <c r="R18" s="1083"/>
      <c r="S18" s="1083"/>
      <c r="T18" s="1083"/>
      <c r="U18" s="1083"/>
      <c r="V18" s="1220" t="s">
        <v>1734</v>
      </c>
      <c r="W18" s="1077"/>
    </row>
    <row r="19" spans="1:24" ht="39">
      <c r="A19" s="1079" t="s">
        <v>376</v>
      </c>
      <c r="B19" s="871" t="s">
        <v>429</v>
      </c>
      <c r="C19" s="823" t="s">
        <v>1654</v>
      </c>
      <c r="D19" s="1077" t="s">
        <v>687</v>
      </c>
      <c r="E19" s="1084"/>
      <c r="F19" s="1082">
        <v>2019</v>
      </c>
      <c r="H19" s="1240">
        <v>481.21600000000001</v>
      </c>
      <c r="I19" s="1083"/>
      <c r="J19" s="1083"/>
      <c r="K19" s="1083"/>
      <c r="L19" s="1083"/>
      <c r="M19" s="1083"/>
      <c r="N19" s="1083"/>
      <c r="O19" s="1083"/>
      <c r="P19" s="1083"/>
      <c r="Q19" s="1083"/>
      <c r="R19" s="1083"/>
      <c r="S19" s="1083"/>
      <c r="T19" s="1083"/>
      <c r="U19" s="1083"/>
      <c r="V19" s="1220" t="s">
        <v>1734</v>
      </c>
      <c r="W19" s="1077"/>
    </row>
    <row r="20" spans="1:24" ht="39">
      <c r="A20" s="1079" t="s">
        <v>395</v>
      </c>
      <c r="B20" s="871" t="s">
        <v>1655</v>
      </c>
      <c r="C20" s="823" t="s">
        <v>946</v>
      </c>
      <c r="D20" s="1077" t="s">
        <v>687</v>
      </c>
      <c r="E20" s="1084"/>
      <c r="F20" s="1082">
        <v>2019</v>
      </c>
      <c r="H20" s="1240">
        <v>240.631</v>
      </c>
      <c r="I20" s="1083"/>
      <c r="J20" s="1083"/>
      <c r="K20" s="1083"/>
      <c r="L20" s="1083"/>
      <c r="M20" s="1083"/>
      <c r="N20" s="1083"/>
      <c r="O20" s="1083"/>
      <c r="P20" s="1083"/>
      <c r="Q20" s="1083"/>
      <c r="R20" s="1083"/>
      <c r="S20" s="1083"/>
      <c r="T20" s="1083"/>
      <c r="U20" s="1083"/>
      <c r="V20" s="1220" t="s">
        <v>1734</v>
      </c>
      <c r="W20" s="1077"/>
    </row>
    <row r="21" spans="1:24" s="859" customFormat="1" ht="26">
      <c r="A21" s="1079" t="s">
        <v>396</v>
      </c>
      <c r="B21" s="1055" t="s">
        <v>390</v>
      </c>
      <c r="C21" s="1080" t="s">
        <v>500</v>
      </c>
      <c r="D21" s="1077" t="s">
        <v>1553</v>
      </c>
      <c r="E21" s="858"/>
      <c r="F21" s="1082">
        <v>2019</v>
      </c>
      <c r="G21" s="855"/>
      <c r="H21" s="1064">
        <v>1.9970000000000001</v>
      </c>
      <c r="I21" s="857"/>
      <c r="J21" s="857"/>
      <c r="K21" s="857"/>
      <c r="L21" s="857"/>
      <c r="M21" s="857"/>
      <c r="N21" s="857"/>
      <c r="O21" s="857"/>
      <c r="P21" s="857"/>
      <c r="Q21" s="857"/>
      <c r="R21" s="857"/>
      <c r="S21" s="857"/>
      <c r="T21" s="857"/>
      <c r="U21" s="857"/>
      <c r="V21" s="1220" t="s">
        <v>1734</v>
      </c>
      <c r="W21" s="857"/>
    </row>
    <row r="22" spans="1:24" ht="39">
      <c r="A22" s="1079" t="s">
        <v>1188</v>
      </c>
      <c r="B22" s="871" t="s">
        <v>1529</v>
      </c>
      <c r="C22" s="1080" t="s">
        <v>500</v>
      </c>
      <c r="D22" s="1077" t="s">
        <v>1554</v>
      </c>
      <c r="E22" s="1086"/>
      <c r="F22" s="1077" t="s">
        <v>675</v>
      </c>
      <c r="G22" s="1082"/>
      <c r="H22" s="1065">
        <v>3</v>
      </c>
      <c r="I22" s="1083"/>
      <c r="J22" s="1083"/>
      <c r="K22" s="1083"/>
      <c r="L22" s="1083"/>
      <c r="M22" s="1083"/>
      <c r="N22" s="1083"/>
      <c r="O22" s="1083"/>
      <c r="P22" s="1083"/>
      <c r="Q22" s="1083"/>
      <c r="R22" s="1083"/>
      <c r="S22" s="1083"/>
      <c r="T22" s="1083"/>
      <c r="U22" s="1083"/>
      <c r="V22" s="1220" t="s">
        <v>1734</v>
      </c>
      <c r="W22" s="1083"/>
    </row>
    <row r="23" spans="1:24" ht="26">
      <c r="A23" s="1079" t="s">
        <v>1189</v>
      </c>
      <c r="B23" s="871" t="s">
        <v>1530</v>
      </c>
      <c r="C23" s="1057" t="s">
        <v>649</v>
      </c>
      <c r="D23" s="1084" t="s">
        <v>387</v>
      </c>
      <c r="E23" s="1077"/>
      <c r="F23" s="1077">
        <v>2020</v>
      </c>
      <c r="G23" s="1082"/>
      <c r="H23" s="1066">
        <v>4.4669999999999996</v>
      </c>
      <c r="I23" s="1083"/>
      <c r="J23" s="1083"/>
      <c r="K23" s="1083"/>
      <c r="L23" s="1083"/>
      <c r="M23" s="1083"/>
      <c r="N23" s="1083"/>
      <c r="O23" s="1083"/>
      <c r="P23" s="1083"/>
      <c r="Q23" s="1083"/>
      <c r="R23" s="1083"/>
      <c r="S23" s="1083"/>
      <c r="T23" s="1083"/>
      <c r="U23" s="1083"/>
      <c r="V23" s="1220" t="s">
        <v>1734</v>
      </c>
      <c r="W23" s="1083"/>
      <c r="X23" s="1070">
        <v>1</v>
      </c>
    </row>
    <row r="24" spans="1:24" ht="26">
      <c r="A24" s="1079" t="s">
        <v>1190</v>
      </c>
      <c r="B24" s="1056" t="s">
        <v>1531</v>
      </c>
      <c r="C24" s="1057" t="s">
        <v>692</v>
      </c>
      <c r="D24" s="1084" t="s">
        <v>387</v>
      </c>
      <c r="E24" s="1077"/>
      <c r="F24" s="1077">
        <v>2020</v>
      </c>
      <c r="G24" s="1082"/>
      <c r="H24" s="1066">
        <v>2.8872819999999999</v>
      </c>
      <c r="I24" s="1083"/>
      <c r="J24" s="1083"/>
      <c r="K24" s="1083"/>
      <c r="L24" s="1083"/>
      <c r="M24" s="1083"/>
      <c r="N24" s="1083"/>
      <c r="O24" s="1083"/>
      <c r="P24" s="1083"/>
      <c r="Q24" s="1083"/>
      <c r="R24" s="1083"/>
      <c r="S24" s="1083"/>
      <c r="T24" s="1083"/>
      <c r="U24" s="1083"/>
      <c r="V24" s="1220" t="s">
        <v>1734</v>
      </c>
      <c r="W24" s="1083"/>
      <c r="X24" s="1070">
        <v>1</v>
      </c>
    </row>
    <row r="25" spans="1:24" ht="26">
      <c r="A25" s="1079" t="s">
        <v>1191</v>
      </c>
      <c r="B25" s="1055" t="s">
        <v>1519</v>
      </c>
      <c r="C25" s="1057" t="s">
        <v>512</v>
      </c>
      <c r="D25" s="1084" t="s">
        <v>387</v>
      </c>
      <c r="E25" s="1077"/>
      <c r="F25" s="1077">
        <v>2020</v>
      </c>
      <c r="G25" s="1082"/>
      <c r="H25" s="1066">
        <v>1.5</v>
      </c>
      <c r="I25" s="1083"/>
      <c r="J25" s="1083"/>
      <c r="K25" s="1083"/>
      <c r="L25" s="1083"/>
      <c r="M25" s="1083"/>
      <c r="N25" s="1083"/>
      <c r="O25" s="1083"/>
      <c r="P25" s="1083"/>
      <c r="Q25" s="1083"/>
      <c r="R25" s="1083"/>
      <c r="S25" s="1083"/>
      <c r="T25" s="1083"/>
      <c r="U25" s="1083"/>
      <c r="V25" s="1220" t="s">
        <v>1734</v>
      </c>
      <c r="W25" s="1083"/>
      <c r="X25" s="1070">
        <v>1</v>
      </c>
    </row>
    <row r="26" spans="1:24" ht="26">
      <c r="A26" s="1079" t="s">
        <v>1192</v>
      </c>
      <c r="B26" s="1056" t="s">
        <v>1520</v>
      </c>
      <c r="C26" s="1086"/>
      <c r="D26" s="1084" t="s">
        <v>387</v>
      </c>
      <c r="E26" s="1086"/>
      <c r="F26" s="1077">
        <v>2020</v>
      </c>
      <c r="G26" s="1082"/>
      <c r="H26" s="1066">
        <v>5</v>
      </c>
      <c r="I26" s="1083"/>
      <c r="J26" s="1083"/>
      <c r="K26" s="1083"/>
      <c r="L26" s="1083"/>
      <c r="M26" s="1083"/>
      <c r="N26" s="1083"/>
      <c r="O26" s="1083"/>
      <c r="P26" s="1083"/>
      <c r="Q26" s="1083"/>
      <c r="R26" s="1083"/>
      <c r="S26" s="1083"/>
      <c r="T26" s="1083"/>
      <c r="U26" s="1083"/>
      <c r="V26" s="1220" t="s">
        <v>1734</v>
      </c>
      <c r="W26" s="1083"/>
    </row>
    <row r="27" spans="1:24" ht="37.5" customHeight="1">
      <c r="A27" s="1079" t="s">
        <v>1075</v>
      </c>
      <c r="B27" s="1055" t="s">
        <v>682</v>
      </c>
      <c r="C27" s="1057" t="s">
        <v>500</v>
      </c>
      <c r="D27" s="1077" t="s">
        <v>1553</v>
      </c>
      <c r="E27" s="1077"/>
      <c r="F27" s="1077">
        <v>2020</v>
      </c>
      <c r="G27" s="1082"/>
      <c r="H27" s="1066">
        <v>1</v>
      </c>
      <c r="I27" s="1083"/>
      <c r="J27" s="1083"/>
      <c r="K27" s="1083"/>
      <c r="L27" s="1083"/>
      <c r="M27" s="1083"/>
      <c r="N27" s="1083"/>
      <c r="O27" s="1083"/>
      <c r="P27" s="1083"/>
      <c r="Q27" s="1083"/>
      <c r="R27" s="1083"/>
      <c r="S27" s="1083"/>
      <c r="T27" s="1083"/>
      <c r="U27" s="1083"/>
      <c r="V27" s="1056" t="s">
        <v>1550</v>
      </c>
      <c r="W27" s="1083"/>
      <c r="X27" s="1070">
        <v>1</v>
      </c>
    </row>
    <row r="28" spans="1:24" ht="49.5" customHeight="1">
      <c r="A28" s="1079" t="s">
        <v>1076</v>
      </c>
      <c r="B28" s="1056" t="s">
        <v>1229</v>
      </c>
      <c r="C28" s="1057" t="s">
        <v>560</v>
      </c>
      <c r="D28" s="1077" t="s">
        <v>1555</v>
      </c>
      <c r="E28" s="1077" t="s">
        <v>702</v>
      </c>
      <c r="F28" s="1077">
        <f>F27</f>
        <v>2020</v>
      </c>
      <c r="G28" s="1082"/>
      <c r="H28" s="1067">
        <v>0.212842</v>
      </c>
      <c r="I28" s="1083"/>
      <c r="J28" s="1083"/>
      <c r="K28" s="1083"/>
      <c r="L28" s="1083"/>
      <c r="M28" s="1083"/>
      <c r="N28" s="1083"/>
      <c r="O28" s="1083"/>
      <c r="P28" s="1083"/>
      <c r="Q28" s="1083"/>
      <c r="R28" s="1083"/>
      <c r="S28" s="1083"/>
      <c r="T28" s="1083"/>
      <c r="U28" s="1083"/>
      <c r="V28" s="1056" t="s">
        <v>1550</v>
      </c>
      <c r="W28" s="1083"/>
      <c r="X28" s="1070">
        <v>1</v>
      </c>
    </row>
    <row r="29" spans="1:24" ht="39">
      <c r="A29" s="1079" t="s">
        <v>1077</v>
      </c>
      <c r="B29" s="1056" t="s">
        <v>435</v>
      </c>
      <c r="C29" s="1057" t="s">
        <v>645</v>
      </c>
      <c r="D29" s="1077" t="s">
        <v>646</v>
      </c>
      <c r="E29" s="1077"/>
      <c r="F29" s="1077">
        <f>F28</f>
        <v>2020</v>
      </c>
      <c r="G29" s="1082"/>
      <c r="H29" s="1067">
        <v>0.224</v>
      </c>
      <c r="I29" s="1083"/>
      <c r="J29" s="1083"/>
      <c r="K29" s="1083"/>
      <c r="L29" s="1083"/>
      <c r="M29" s="1083"/>
      <c r="N29" s="1083"/>
      <c r="O29" s="1083"/>
      <c r="P29" s="1083"/>
      <c r="Q29" s="1083"/>
      <c r="R29" s="1083"/>
      <c r="S29" s="1083"/>
      <c r="T29" s="1083"/>
      <c r="U29" s="1083"/>
      <c r="V29" s="1056" t="s">
        <v>1550</v>
      </c>
      <c r="W29" s="1083"/>
      <c r="X29" s="1070">
        <v>1</v>
      </c>
    </row>
    <row r="30" spans="1:24" ht="39">
      <c r="A30" s="1079" t="s">
        <v>1217</v>
      </c>
      <c r="B30" s="1056" t="s">
        <v>698</v>
      </c>
      <c r="C30" s="1057" t="s">
        <v>649</v>
      </c>
      <c r="D30" s="1077" t="s">
        <v>1556</v>
      </c>
      <c r="E30" s="1077"/>
      <c r="F30" s="1077">
        <v>2020</v>
      </c>
      <c r="G30" s="1082"/>
      <c r="H30" s="1067">
        <v>0.23100000000000001</v>
      </c>
      <c r="I30" s="1083"/>
      <c r="J30" s="1083"/>
      <c r="K30" s="1083"/>
      <c r="L30" s="1083"/>
      <c r="M30" s="1083"/>
      <c r="N30" s="1083"/>
      <c r="O30" s="1083"/>
      <c r="P30" s="1083"/>
      <c r="Q30" s="1083"/>
      <c r="R30" s="1083"/>
      <c r="S30" s="1083"/>
      <c r="T30" s="1083"/>
      <c r="U30" s="1083"/>
      <c r="V30" s="1056" t="s">
        <v>1550</v>
      </c>
      <c r="W30" s="1083"/>
      <c r="X30" s="1070">
        <v>1</v>
      </c>
    </row>
    <row r="31" spans="1:24" ht="39.5" customHeight="1">
      <c r="A31" s="1079" t="s">
        <v>1218</v>
      </c>
      <c r="B31" s="1056" t="s">
        <v>1267</v>
      </c>
      <c r="C31" s="1057" t="s">
        <v>560</v>
      </c>
      <c r="D31" s="1077" t="s">
        <v>690</v>
      </c>
      <c r="E31" s="1077" t="s">
        <v>1274</v>
      </c>
      <c r="F31" s="1077">
        <v>2020</v>
      </c>
      <c r="G31" s="1082"/>
      <c r="H31" s="1068">
        <v>0.18291199999999999</v>
      </c>
      <c r="I31" s="1083"/>
      <c r="J31" s="1083"/>
      <c r="K31" s="1083"/>
      <c r="L31" s="1083"/>
      <c r="M31" s="1083"/>
      <c r="N31" s="1083"/>
      <c r="O31" s="1083"/>
      <c r="P31" s="1083"/>
      <c r="Q31" s="1083"/>
      <c r="R31" s="1083"/>
      <c r="S31" s="1083"/>
      <c r="T31" s="1083"/>
      <c r="U31" s="1083"/>
      <c r="V31" s="1056" t="s">
        <v>1550</v>
      </c>
      <c r="W31" s="1083"/>
      <c r="X31" s="1070">
        <v>1</v>
      </c>
    </row>
    <row r="32" spans="1:24" ht="42.5" customHeight="1">
      <c r="A32" s="1079" t="s">
        <v>1419</v>
      </c>
      <c r="B32" s="1056" t="s">
        <v>1270</v>
      </c>
      <c r="C32" s="1057" t="s">
        <v>560</v>
      </c>
      <c r="D32" s="1077" t="s">
        <v>690</v>
      </c>
      <c r="E32" s="1077" t="s">
        <v>707</v>
      </c>
      <c r="F32" s="1077">
        <v>2020</v>
      </c>
      <c r="G32" s="1082"/>
      <c r="H32" s="1068">
        <v>0.31461</v>
      </c>
      <c r="I32" s="1083"/>
      <c r="J32" s="1083"/>
      <c r="K32" s="1083"/>
      <c r="L32" s="1083"/>
      <c r="M32" s="1083"/>
      <c r="N32" s="1083"/>
      <c r="O32" s="1083"/>
      <c r="P32" s="1083"/>
      <c r="Q32" s="1083"/>
      <c r="R32" s="1083"/>
      <c r="S32" s="1083"/>
      <c r="T32" s="1083"/>
      <c r="U32" s="1083"/>
      <c r="V32" s="1056" t="s">
        <v>1550</v>
      </c>
      <c r="W32" s="1083"/>
      <c r="X32" s="1070">
        <v>1</v>
      </c>
    </row>
    <row r="33" spans="1:24" ht="37.5" customHeight="1">
      <c r="A33" s="1079" t="s">
        <v>1420</v>
      </c>
      <c r="B33" s="1056" t="s">
        <v>1273</v>
      </c>
      <c r="C33" s="1057" t="s">
        <v>560</v>
      </c>
      <c r="D33" s="1077" t="s">
        <v>690</v>
      </c>
      <c r="E33" s="1077" t="s">
        <v>1279</v>
      </c>
      <c r="F33" s="1077">
        <v>2020</v>
      </c>
      <c r="G33" s="1082"/>
      <c r="H33" s="1068">
        <v>0.228046</v>
      </c>
      <c r="I33" s="1083"/>
      <c r="J33" s="1083"/>
      <c r="K33" s="1083"/>
      <c r="L33" s="1083"/>
      <c r="M33" s="1083"/>
      <c r="N33" s="1083"/>
      <c r="O33" s="1083"/>
      <c r="P33" s="1083"/>
      <c r="Q33" s="1083"/>
      <c r="R33" s="1083"/>
      <c r="S33" s="1083"/>
      <c r="T33" s="1083"/>
      <c r="U33" s="1083"/>
      <c r="V33" s="1056" t="s">
        <v>1550</v>
      </c>
      <c r="W33" s="1083"/>
      <c r="X33" s="1070">
        <v>1</v>
      </c>
    </row>
    <row r="34" spans="1:24" ht="42.5" customHeight="1">
      <c r="A34" s="1079" t="s">
        <v>1421</v>
      </c>
      <c r="B34" s="1056" t="s">
        <v>706</v>
      </c>
      <c r="C34" s="1057" t="s">
        <v>560</v>
      </c>
      <c r="D34" s="1077" t="s">
        <v>690</v>
      </c>
      <c r="E34" s="1077" t="s">
        <v>709</v>
      </c>
      <c r="F34" s="1077">
        <v>2020</v>
      </c>
      <c r="G34" s="1082"/>
      <c r="H34" s="1068">
        <v>0.36590699999999998</v>
      </c>
      <c r="I34" s="1083"/>
      <c r="J34" s="1083"/>
      <c r="K34" s="1083"/>
      <c r="L34" s="1083"/>
      <c r="M34" s="1083"/>
      <c r="N34" s="1083"/>
      <c r="O34" s="1083"/>
      <c r="P34" s="1083"/>
      <c r="Q34" s="1083"/>
      <c r="R34" s="1083"/>
      <c r="S34" s="1083"/>
      <c r="T34" s="1083"/>
      <c r="U34" s="1083"/>
      <c r="V34" s="1056" t="s">
        <v>1550</v>
      </c>
      <c r="W34" s="1083"/>
      <c r="X34" s="1070">
        <v>1</v>
      </c>
    </row>
    <row r="35" spans="1:24" ht="38.5" customHeight="1">
      <c r="A35" s="1079" t="s">
        <v>1422</v>
      </c>
      <c r="B35" s="1056" t="s">
        <v>1284</v>
      </c>
      <c r="C35" s="1057" t="s">
        <v>645</v>
      </c>
      <c r="D35" s="1077" t="s">
        <v>693</v>
      </c>
      <c r="E35" s="1077" t="s">
        <v>1289</v>
      </c>
      <c r="F35" s="1077">
        <v>2020</v>
      </c>
      <c r="G35" s="1082"/>
      <c r="H35" s="1067">
        <v>0.48844199999999999</v>
      </c>
      <c r="I35" s="1083"/>
      <c r="J35" s="1083"/>
      <c r="K35" s="1083"/>
      <c r="L35" s="1083"/>
      <c r="M35" s="1083"/>
      <c r="N35" s="1083"/>
      <c r="O35" s="1083"/>
      <c r="P35" s="1083"/>
      <c r="Q35" s="1083"/>
      <c r="R35" s="1083"/>
      <c r="S35" s="1083"/>
      <c r="T35" s="1083"/>
      <c r="U35" s="1083"/>
      <c r="V35" s="1056" t="s">
        <v>1550</v>
      </c>
      <c r="W35" s="1083"/>
      <c r="X35" s="1070">
        <v>1</v>
      </c>
    </row>
    <row r="36" spans="1:24" ht="42" customHeight="1">
      <c r="A36" s="1079" t="s">
        <v>1423</v>
      </c>
      <c r="B36" s="1056" t="s">
        <v>1286</v>
      </c>
      <c r="C36" s="1057" t="s">
        <v>645</v>
      </c>
      <c r="D36" s="1077" t="s">
        <v>693</v>
      </c>
      <c r="E36" s="1077" t="s">
        <v>1292</v>
      </c>
      <c r="F36" s="1077">
        <v>2020</v>
      </c>
      <c r="G36" s="1082"/>
      <c r="H36" s="1067">
        <v>0.48979200000000001</v>
      </c>
      <c r="I36" s="1083"/>
      <c r="J36" s="1083"/>
      <c r="K36" s="1083"/>
      <c r="L36" s="1083"/>
      <c r="M36" s="1083"/>
      <c r="N36" s="1083"/>
      <c r="O36" s="1083"/>
      <c r="P36" s="1083"/>
      <c r="Q36" s="1083"/>
      <c r="R36" s="1083"/>
      <c r="S36" s="1083"/>
      <c r="T36" s="1083"/>
      <c r="U36" s="1083"/>
      <c r="V36" s="1056" t="s">
        <v>1550</v>
      </c>
      <c r="W36" s="1083"/>
      <c r="X36" s="1070">
        <v>1</v>
      </c>
    </row>
    <row r="37" spans="1:24" ht="44.5" customHeight="1">
      <c r="A37" s="1079" t="s">
        <v>1424</v>
      </c>
      <c r="B37" s="1056" t="s">
        <v>1288</v>
      </c>
      <c r="C37" s="1057" t="s">
        <v>560</v>
      </c>
      <c r="D37" s="1077" t="s">
        <v>690</v>
      </c>
      <c r="E37" s="1077" t="s">
        <v>1295</v>
      </c>
      <c r="F37" s="1077">
        <v>2020</v>
      </c>
      <c r="G37" s="1082"/>
      <c r="H37" s="1067">
        <v>0.46948400000000001</v>
      </c>
      <c r="I37" s="1083"/>
      <c r="J37" s="1083"/>
      <c r="K37" s="1083"/>
      <c r="L37" s="1083"/>
      <c r="M37" s="1083"/>
      <c r="N37" s="1083"/>
      <c r="O37" s="1083"/>
      <c r="P37" s="1083"/>
      <c r="Q37" s="1083"/>
      <c r="R37" s="1083"/>
      <c r="S37" s="1083"/>
      <c r="T37" s="1083"/>
      <c r="U37" s="1083"/>
      <c r="V37" s="1056" t="s">
        <v>1550</v>
      </c>
      <c r="W37" s="1083"/>
      <c r="X37" s="1070">
        <v>1</v>
      </c>
    </row>
    <row r="38" spans="1:24" ht="45" customHeight="1">
      <c r="A38" s="1079" t="s">
        <v>1426</v>
      </c>
      <c r="B38" s="1056" t="s">
        <v>1291</v>
      </c>
      <c r="C38" s="1057" t="s">
        <v>560</v>
      </c>
      <c r="D38" s="1077" t="s">
        <v>690</v>
      </c>
      <c r="E38" s="1077" t="s">
        <v>1298</v>
      </c>
      <c r="F38" s="1077">
        <v>2020</v>
      </c>
      <c r="G38" s="1082"/>
      <c r="H38" s="1067">
        <v>0.39383000000000001</v>
      </c>
      <c r="I38" s="1083"/>
      <c r="J38" s="1083"/>
      <c r="K38" s="1083"/>
      <c r="L38" s="1083"/>
      <c r="M38" s="1083"/>
      <c r="N38" s="1083"/>
      <c r="O38" s="1083"/>
      <c r="P38" s="1083"/>
      <c r="Q38" s="1083"/>
      <c r="R38" s="1083"/>
      <c r="S38" s="1083"/>
      <c r="T38" s="1083"/>
      <c r="U38" s="1083"/>
      <c r="V38" s="1056" t="s">
        <v>1550</v>
      </c>
      <c r="W38" s="1083"/>
      <c r="X38" s="1070">
        <v>1</v>
      </c>
    </row>
    <row r="39" spans="1:24" ht="45" customHeight="1">
      <c r="A39" s="1079" t="s">
        <v>1507</v>
      </c>
      <c r="B39" s="1056" t="s">
        <v>1294</v>
      </c>
      <c r="C39" s="1057" t="s">
        <v>560</v>
      </c>
      <c r="D39" s="1077" t="s">
        <v>690</v>
      </c>
      <c r="E39" s="1077" t="s">
        <v>1083</v>
      </c>
      <c r="F39" s="1077">
        <v>2020</v>
      </c>
      <c r="G39" s="1082"/>
      <c r="H39" s="1067">
        <v>0.33905200000000002</v>
      </c>
      <c r="I39" s="1083"/>
      <c r="J39" s="1083"/>
      <c r="K39" s="1083"/>
      <c r="L39" s="1083"/>
      <c r="M39" s="1083"/>
      <c r="N39" s="1083"/>
      <c r="O39" s="1083"/>
      <c r="P39" s="1083"/>
      <c r="Q39" s="1083"/>
      <c r="R39" s="1083"/>
      <c r="S39" s="1083"/>
      <c r="T39" s="1083"/>
      <c r="U39" s="1083"/>
      <c r="V39" s="1056" t="s">
        <v>1550</v>
      </c>
      <c r="W39" s="1083"/>
      <c r="X39" s="1070">
        <v>1</v>
      </c>
    </row>
    <row r="40" spans="1:24" ht="39">
      <c r="A40" s="1079" t="s">
        <v>1510</v>
      </c>
      <c r="B40" s="1056" t="s">
        <v>1297</v>
      </c>
      <c r="C40" s="1057" t="s">
        <v>560</v>
      </c>
      <c r="D40" s="1077" t="s">
        <v>690</v>
      </c>
      <c r="E40" s="1087"/>
      <c r="F40" s="1077">
        <v>2020</v>
      </c>
      <c r="G40" s="1082"/>
      <c r="H40" s="1067">
        <v>0.48899999999999999</v>
      </c>
      <c r="I40" s="1083"/>
      <c r="J40" s="1083"/>
      <c r="K40" s="1083"/>
      <c r="L40" s="1083"/>
      <c r="M40" s="1083"/>
      <c r="N40" s="1083"/>
      <c r="O40" s="1083"/>
      <c r="P40" s="1083"/>
      <c r="Q40" s="1083"/>
      <c r="R40" s="1083"/>
      <c r="S40" s="1083"/>
      <c r="T40" s="1083"/>
      <c r="U40" s="1083"/>
      <c r="V40" s="1056" t="s">
        <v>1550</v>
      </c>
      <c r="W40" s="1083"/>
    </row>
    <row r="41" spans="1:24" ht="26">
      <c r="A41" s="1079" t="s">
        <v>1511</v>
      </c>
      <c r="B41" s="1056" t="s">
        <v>1082</v>
      </c>
      <c r="C41" s="1084" t="s">
        <v>512</v>
      </c>
      <c r="D41" s="1084" t="s">
        <v>585</v>
      </c>
      <c r="E41" s="1081" t="s">
        <v>720</v>
      </c>
      <c r="F41" s="1081">
        <v>2020</v>
      </c>
      <c r="G41" s="1082"/>
      <c r="H41" s="1067">
        <v>0.49</v>
      </c>
      <c r="I41" s="1083"/>
      <c r="J41" s="1083"/>
      <c r="K41" s="1083"/>
      <c r="L41" s="1083"/>
      <c r="M41" s="1083"/>
      <c r="N41" s="1083"/>
      <c r="O41" s="1083"/>
      <c r="P41" s="1083"/>
      <c r="Q41" s="1083"/>
      <c r="R41" s="1083"/>
      <c r="S41" s="1083"/>
      <c r="T41" s="1083"/>
      <c r="U41" s="1083"/>
      <c r="V41" s="1056" t="s">
        <v>1550</v>
      </c>
      <c r="W41" s="1083"/>
      <c r="X41" s="1070">
        <v>1</v>
      </c>
    </row>
    <row r="42" spans="1:24" ht="41.25" customHeight="1">
      <c r="A42" s="1079" t="s">
        <v>1512</v>
      </c>
      <c r="B42" s="1056" t="s">
        <v>1532</v>
      </c>
      <c r="C42" s="1084" t="s">
        <v>530</v>
      </c>
      <c r="D42" s="1077" t="s">
        <v>690</v>
      </c>
      <c r="E42" s="1081" t="s">
        <v>722</v>
      </c>
      <c r="F42" s="1081">
        <v>2020</v>
      </c>
      <c r="G42" s="1082"/>
      <c r="H42" s="1067">
        <v>0.67200000000000004</v>
      </c>
      <c r="I42" s="1083"/>
      <c r="J42" s="1083"/>
      <c r="K42" s="1083"/>
      <c r="L42" s="1083"/>
      <c r="M42" s="1083"/>
      <c r="N42" s="1083"/>
      <c r="O42" s="1083"/>
      <c r="P42" s="1083"/>
      <c r="Q42" s="1083"/>
      <c r="R42" s="1083"/>
      <c r="S42" s="1083"/>
      <c r="T42" s="1083"/>
      <c r="U42" s="1083"/>
      <c r="V42" s="1056" t="s">
        <v>1550</v>
      </c>
      <c r="W42" s="1083"/>
      <c r="X42" s="1070">
        <v>1</v>
      </c>
    </row>
    <row r="43" spans="1:24" ht="39">
      <c r="A43" s="1079" t="s">
        <v>1513</v>
      </c>
      <c r="B43" s="1056" t="s">
        <v>1306</v>
      </c>
      <c r="C43" s="1077" t="s">
        <v>649</v>
      </c>
      <c r="D43" s="1077" t="s">
        <v>699</v>
      </c>
      <c r="E43" s="1077" t="s">
        <v>966</v>
      </c>
      <c r="F43" s="1082">
        <v>2020</v>
      </c>
      <c r="G43" s="1082"/>
      <c r="H43" s="1067">
        <v>1.667</v>
      </c>
      <c r="I43" s="1083"/>
      <c r="J43" s="1083"/>
      <c r="K43" s="1083"/>
      <c r="L43" s="1083"/>
      <c r="M43" s="1083"/>
      <c r="N43" s="1083"/>
      <c r="O43" s="1083"/>
      <c r="P43" s="1083"/>
      <c r="Q43" s="1083"/>
      <c r="R43" s="1083"/>
      <c r="S43" s="1083"/>
      <c r="T43" s="1083"/>
      <c r="U43" s="1083"/>
      <c r="V43" s="1056" t="s">
        <v>1550</v>
      </c>
      <c r="W43" s="1083"/>
      <c r="X43" s="1070">
        <v>1</v>
      </c>
    </row>
    <row r="44" spans="1:24" ht="65">
      <c r="A44" s="1079" t="s">
        <v>1552</v>
      </c>
      <c r="B44" s="1056" t="s">
        <v>721</v>
      </c>
      <c r="C44" s="1077" t="s">
        <v>649</v>
      </c>
      <c r="D44" s="1077" t="s">
        <v>699</v>
      </c>
      <c r="E44" s="1077" t="s">
        <v>968</v>
      </c>
      <c r="F44" s="1082">
        <v>2020</v>
      </c>
      <c r="G44" s="1082"/>
      <c r="H44" s="1066">
        <v>4.4382520000000003</v>
      </c>
      <c r="I44" s="1083"/>
      <c r="J44" s="1083"/>
      <c r="K44" s="1083"/>
      <c r="L44" s="1083"/>
      <c r="M44" s="1083"/>
      <c r="N44" s="1083"/>
      <c r="O44" s="1083"/>
      <c r="P44" s="1083"/>
      <c r="Q44" s="1083"/>
      <c r="R44" s="1083"/>
      <c r="S44" s="1083"/>
      <c r="T44" s="1083"/>
      <c r="U44" s="1083"/>
      <c r="V44" s="1056" t="s">
        <v>1550</v>
      </c>
      <c r="W44" s="1083"/>
      <c r="X44" s="1089">
        <v>1</v>
      </c>
    </row>
    <row r="45" spans="1:24" s="859" customFormat="1">
      <c r="A45" s="1248" t="s">
        <v>55</v>
      </c>
      <c r="B45" s="1249" t="s">
        <v>948</v>
      </c>
      <c r="C45" s="1086"/>
      <c r="D45" s="1241"/>
      <c r="E45" s="1241"/>
      <c r="F45" s="1241"/>
      <c r="G45" s="855"/>
      <c r="H45" s="1250"/>
      <c r="I45" s="857"/>
      <c r="J45" s="857"/>
      <c r="K45" s="857"/>
      <c r="L45" s="857"/>
      <c r="M45" s="857"/>
      <c r="N45" s="857"/>
      <c r="O45" s="857"/>
      <c r="P45" s="857"/>
      <c r="Q45" s="857"/>
      <c r="R45" s="857"/>
      <c r="S45" s="857"/>
      <c r="T45" s="857"/>
      <c r="U45" s="857"/>
      <c r="V45" s="1241"/>
      <c r="W45" s="857"/>
      <c r="X45" s="1251"/>
    </row>
    <row r="46" spans="1:24" ht="26">
      <c r="A46" s="1079" t="s">
        <v>44</v>
      </c>
      <c r="B46" s="1055" t="s">
        <v>1525</v>
      </c>
      <c r="C46" s="1084" t="s">
        <v>663</v>
      </c>
      <c r="D46" s="1084" t="s">
        <v>387</v>
      </c>
      <c r="E46" s="1085"/>
      <c r="F46" s="1077">
        <v>2020</v>
      </c>
      <c r="G46" s="1082"/>
      <c r="H46" s="1064">
        <v>0.54</v>
      </c>
      <c r="I46" s="1083"/>
      <c r="J46" s="1083"/>
      <c r="K46" s="1083"/>
      <c r="L46" s="1083"/>
      <c r="M46" s="1083"/>
      <c r="N46" s="1083"/>
      <c r="O46" s="1083"/>
      <c r="P46" s="1083"/>
      <c r="Q46" s="1083"/>
      <c r="R46" s="1083"/>
      <c r="S46" s="1083"/>
      <c r="T46" s="1083"/>
      <c r="U46" s="1083"/>
      <c r="V46" s="1220" t="s">
        <v>1734</v>
      </c>
      <c r="W46" s="1083"/>
      <c r="X46" s="1070">
        <v>1</v>
      </c>
    </row>
    <row r="47" spans="1:24" ht="26">
      <c r="A47" s="1079" t="s">
        <v>46</v>
      </c>
      <c r="B47" s="1055" t="s">
        <v>1526</v>
      </c>
      <c r="C47" s="1084" t="s">
        <v>656</v>
      </c>
      <c r="D47" s="1084" t="s">
        <v>387</v>
      </c>
      <c r="E47" s="1077"/>
      <c r="F47" s="1077">
        <v>2020</v>
      </c>
      <c r="G47" s="1082"/>
      <c r="H47" s="1064">
        <v>3.5008080000000001</v>
      </c>
      <c r="I47" s="1083"/>
      <c r="J47" s="1083"/>
      <c r="K47" s="1083"/>
      <c r="L47" s="1083"/>
      <c r="M47" s="1083"/>
      <c r="N47" s="1083"/>
      <c r="O47" s="1083"/>
      <c r="P47" s="1083"/>
      <c r="Q47" s="1083"/>
      <c r="R47" s="1083"/>
      <c r="S47" s="1083"/>
      <c r="T47" s="1083"/>
      <c r="U47" s="1083"/>
      <c r="V47" s="1220" t="s">
        <v>1734</v>
      </c>
      <c r="W47" s="1083"/>
      <c r="X47" s="1070">
        <v>1</v>
      </c>
    </row>
    <row r="48" spans="1:24" ht="47.25" customHeight="1">
      <c r="A48" s="1079" t="s">
        <v>84</v>
      </c>
      <c r="B48" s="1055" t="s">
        <v>1527</v>
      </c>
      <c r="C48" s="1084" t="s">
        <v>500</v>
      </c>
      <c r="D48" s="1084" t="s">
        <v>387</v>
      </c>
      <c r="E48" s="1077"/>
      <c r="F48" s="1077">
        <v>2019</v>
      </c>
      <c r="G48" s="1082"/>
      <c r="H48" s="1064">
        <v>5.7695759999999998</v>
      </c>
      <c r="I48" s="1083"/>
      <c r="J48" s="1083"/>
      <c r="K48" s="1083"/>
      <c r="L48" s="1083"/>
      <c r="M48" s="1083"/>
      <c r="N48" s="1083"/>
      <c r="O48" s="1083"/>
      <c r="P48" s="1083"/>
      <c r="Q48" s="1083"/>
      <c r="R48" s="1083"/>
      <c r="S48" s="1083"/>
      <c r="T48" s="1083"/>
      <c r="U48" s="1083"/>
      <c r="V48" s="1220" t="s">
        <v>1734</v>
      </c>
      <c r="W48" s="1083"/>
      <c r="X48" s="1070">
        <v>1</v>
      </c>
    </row>
    <row r="49" spans="1:24" ht="26">
      <c r="A49" s="1079" t="s">
        <v>86</v>
      </c>
      <c r="B49" s="1055" t="s">
        <v>1528</v>
      </c>
      <c r="C49" s="1084" t="s">
        <v>512</v>
      </c>
      <c r="D49" s="1084" t="s">
        <v>387</v>
      </c>
      <c r="E49" s="1077"/>
      <c r="F49" s="1077">
        <v>2019</v>
      </c>
      <c r="G49" s="1082"/>
      <c r="H49" s="1064">
        <v>3</v>
      </c>
      <c r="I49" s="1083"/>
      <c r="J49" s="1083"/>
      <c r="K49" s="1083"/>
      <c r="L49" s="1083"/>
      <c r="M49" s="1083"/>
      <c r="N49" s="1083"/>
      <c r="O49" s="1083"/>
      <c r="P49" s="1083"/>
      <c r="Q49" s="1083"/>
      <c r="R49" s="1083"/>
      <c r="S49" s="1083"/>
      <c r="T49" s="1083"/>
      <c r="U49" s="1083"/>
      <c r="V49" s="1220" t="s">
        <v>1734</v>
      </c>
      <c r="W49" s="1083"/>
      <c r="X49" s="1070">
        <v>1</v>
      </c>
    </row>
    <row r="50" spans="1:24" ht="32" customHeight="1">
      <c r="A50" s="1079" t="s">
        <v>140</v>
      </c>
      <c r="B50" s="1057" t="s">
        <v>963</v>
      </c>
      <c r="C50" s="1077" t="s">
        <v>500</v>
      </c>
      <c r="D50" s="1088" t="s">
        <v>965</v>
      </c>
      <c r="E50" s="1077" t="s">
        <v>971</v>
      </c>
      <c r="F50" s="1077">
        <v>2020</v>
      </c>
      <c r="G50" s="1082"/>
      <c r="H50" s="1064">
        <v>3.6850000000000001</v>
      </c>
      <c r="I50" s="1083"/>
      <c r="J50" s="1083"/>
      <c r="K50" s="1083"/>
      <c r="L50" s="1083"/>
      <c r="M50" s="1083"/>
      <c r="N50" s="1083"/>
      <c r="O50" s="1083"/>
      <c r="P50" s="1083"/>
      <c r="Q50" s="1083"/>
      <c r="R50" s="1083"/>
      <c r="S50" s="1083"/>
      <c r="T50" s="1083"/>
      <c r="U50" s="1083"/>
      <c r="V50" s="1056" t="s">
        <v>1550</v>
      </c>
      <c r="W50" s="1083"/>
      <c r="X50" s="1089">
        <v>1</v>
      </c>
    </row>
    <row r="51" spans="1:24" ht="40.5" customHeight="1">
      <c r="A51" s="1079" t="s">
        <v>373</v>
      </c>
      <c r="B51" s="1058" t="s">
        <v>1533</v>
      </c>
      <c r="C51" s="1077" t="s">
        <v>493</v>
      </c>
      <c r="D51" s="1088" t="s">
        <v>387</v>
      </c>
      <c r="E51" s="1077" t="s">
        <v>975</v>
      </c>
      <c r="F51" s="1077">
        <v>2020</v>
      </c>
      <c r="G51" s="1082"/>
      <c r="H51" s="1064">
        <v>2</v>
      </c>
      <c r="I51" s="1083"/>
      <c r="J51" s="1083"/>
      <c r="K51" s="1083"/>
      <c r="L51" s="1083"/>
      <c r="M51" s="1083"/>
      <c r="N51" s="1083"/>
      <c r="O51" s="1083"/>
      <c r="P51" s="1083"/>
      <c r="Q51" s="1083"/>
      <c r="R51" s="1083"/>
      <c r="S51" s="1083"/>
      <c r="T51" s="1083"/>
      <c r="U51" s="1083"/>
      <c r="V51" s="1056" t="s">
        <v>1550</v>
      </c>
      <c r="W51" s="1083"/>
      <c r="X51" s="1089">
        <v>1</v>
      </c>
    </row>
    <row r="52" spans="1:24" ht="40.5" customHeight="1">
      <c r="A52" s="1079" t="s">
        <v>374</v>
      </c>
      <c r="B52" s="1058" t="s">
        <v>1534</v>
      </c>
      <c r="C52" s="1077" t="s">
        <v>530</v>
      </c>
      <c r="D52" s="1088" t="s">
        <v>387</v>
      </c>
      <c r="E52" s="1077" t="s">
        <v>968</v>
      </c>
      <c r="F52" s="1077">
        <v>2020</v>
      </c>
      <c r="G52" s="1082"/>
      <c r="H52" s="1064">
        <v>1</v>
      </c>
      <c r="I52" s="1083"/>
      <c r="J52" s="1083"/>
      <c r="K52" s="1083"/>
      <c r="L52" s="1083"/>
      <c r="M52" s="1083"/>
      <c r="N52" s="1083"/>
      <c r="O52" s="1083"/>
      <c r="P52" s="1083"/>
      <c r="Q52" s="1083"/>
      <c r="R52" s="1083"/>
      <c r="S52" s="1083"/>
      <c r="T52" s="1083"/>
      <c r="U52" s="1083"/>
      <c r="V52" s="1056" t="s">
        <v>1550</v>
      </c>
      <c r="W52" s="1083"/>
      <c r="X52" s="1089">
        <v>1</v>
      </c>
    </row>
    <row r="53" spans="1:24" ht="47.5" customHeight="1">
      <c r="A53" s="1079" t="s">
        <v>375</v>
      </c>
      <c r="B53" s="1058" t="s">
        <v>1535</v>
      </c>
      <c r="C53" s="1077" t="s">
        <v>1557</v>
      </c>
      <c r="D53" s="1088" t="s">
        <v>387</v>
      </c>
      <c r="E53" s="1077" t="s">
        <v>980</v>
      </c>
      <c r="F53" s="1077">
        <v>2020</v>
      </c>
      <c r="G53" s="1082"/>
      <c r="H53" s="1064">
        <v>0.7</v>
      </c>
      <c r="I53" s="1083"/>
      <c r="J53" s="1083"/>
      <c r="K53" s="1083"/>
      <c r="L53" s="1083"/>
      <c r="M53" s="1083"/>
      <c r="N53" s="1083"/>
      <c r="O53" s="1083"/>
      <c r="P53" s="1083"/>
      <c r="Q53" s="1083"/>
      <c r="R53" s="1083"/>
      <c r="S53" s="1083"/>
      <c r="T53" s="1083"/>
      <c r="U53" s="1083"/>
      <c r="V53" s="1056" t="s">
        <v>1550</v>
      </c>
      <c r="W53" s="1083"/>
      <c r="X53" s="1089">
        <v>1</v>
      </c>
    </row>
    <row r="54" spans="1:24" ht="43.5" customHeight="1">
      <c r="A54" s="1079" t="s">
        <v>376</v>
      </c>
      <c r="B54" s="1058" t="s">
        <v>1536</v>
      </c>
      <c r="C54" s="1077" t="s">
        <v>560</v>
      </c>
      <c r="D54" s="1088" t="s">
        <v>387</v>
      </c>
      <c r="E54" s="1077" t="s">
        <v>968</v>
      </c>
      <c r="F54" s="1077">
        <v>2020</v>
      </c>
      <c r="G54" s="1082"/>
      <c r="H54" s="1064">
        <v>2</v>
      </c>
      <c r="I54" s="1083"/>
      <c r="J54" s="1083"/>
      <c r="K54" s="1083"/>
      <c r="L54" s="1083"/>
      <c r="M54" s="1083"/>
      <c r="N54" s="1083"/>
      <c r="O54" s="1083"/>
      <c r="P54" s="1083"/>
      <c r="Q54" s="1083"/>
      <c r="R54" s="1083"/>
      <c r="S54" s="1083"/>
      <c r="T54" s="1083"/>
      <c r="U54" s="1083"/>
      <c r="V54" s="1056" t="s">
        <v>1550</v>
      </c>
      <c r="W54" s="1083"/>
      <c r="X54" s="1089">
        <v>1</v>
      </c>
    </row>
    <row r="55" spans="1:24" ht="42.5" customHeight="1">
      <c r="A55" s="1079" t="s">
        <v>395</v>
      </c>
      <c r="B55" s="1058" t="s">
        <v>1537</v>
      </c>
      <c r="C55" s="1077" t="s">
        <v>500</v>
      </c>
      <c r="D55" s="1088" t="s">
        <v>387</v>
      </c>
      <c r="E55" s="1077" t="s">
        <v>984</v>
      </c>
      <c r="F55" s="1082">
        <v>2020</v>
      </c>
      <c r="G55" s="1082"/>
      <c r="H55" s="1064">
        <v>0.9</v>
      </c>
      <c r="I55" s="1083"/>
      <c r="J55" s="1083"/>
      <c r="K55" s="1083"/>
      <c r="L55" s="1083"/>
      <c r="M55" s="1083"/>
      <c r="N55" s="1083"/>
      <c r="O55" s="1083"/>
      <c r="P55" s="1083"/>
      <c r="Q55" s="1083"/>
      <c r="R55" s="1083"/>
      <c r="S55" s="1083"/>
      <c r="T55" s="1083"/>
      <c r="U55" s="1083"/>
      <c r="V55" s="1056" t="s">
        <v>1550</v>
      </c>
      <c r="W55" s="1083"/>
      <c r="X55" s="1089">
        <v>1</v>
      </c>
    </row>
    <row r="56" spans="1:24" ht="42.5" customHeight="1">
      <c r="A56" s="1079" t="s">
        <v>396</v>
      </c>
      <c r="B56" s="1058" t="s">
        <v>981</v>
      </c>
      <c r="C56" s="1077" t="s">
        <v>645</v>
      </c>
      <c r="D56" s="1088" t="s">
        <v>387</v>
      </c>
      <c r="E56" s="1077" t="s">
        <v>986</v>
      </c>
      <c r="F56" s="1077">
        <v>2020</v>
      </c>
      <c r="G56" s="1082"/>
      <c r="H56" s="1064">
        <v>2</v>
      </c>
      <c r="I56" s="1083"/>
      <c r="J56" s="1083"/>
      <c r="K56" s="1083"/>
      <c r="L56" s="1083"/>
      <c r="M56" s="1083"/>
      <c r="N56" s="1083"/>
      <c r="O56" s="1083"/>
      <c r="P56" s="1083"/>
      <c r="Q56" s="1083"/>
      <c r="R56" s="1083"/>
      <c r="S56" s="1083"/>
      <c r="T56" s="1083"/>
      <c r="U56" s="1083"/>
      <c r="V56" s="1056" t="s">
        <v>1550</v>
      </c>
      <c r="W56" s="1083"/>
      <c r="X56" s="1089">
        <v>1</v>
      </c>
    </row>
    <row r="57" spans="1:24" ht="41" customHeight="1">
      <c r="A57" s="1079" t="s">
        <v>1188</v>
      </c>
      <c r="B57" s="1058" t="s">
        <v>983</v>
      </c>
      <c r="C57" s="1077" t="s">
        <v>493</v>
      </c>
      <c r="D57" s="1088" t="s">
        <v>387</v>
      </c>
      <c r="E57" s="1077" t="s">
        <v>1062</v>
      </c>
      <c r="F57" s="1077">
        <v>2020</v>
      </c>
      <c r="G57" s="1082"/>
      <c r="H57" s="1064">
        <v>4.5</v>
      </c>
      <c r="I57" s="1083"/>
      <c r="J57" s="1083"/>
      <c r="K57" s="1083"/>
      <c r="L57" s="1083"/>
      <c r="M57" s="1083"/>
      <c r="N57" s="1083"/>
      <c r="O57" s="1083"/>
      <c r="P57" s="1083"/>
      <c r="Q57" s="1083"/>
      <c r="R57" s="1083"/>
      <c r="S57" s="1083"/>
      <c r="T57" s="1083"/>
      <c r="U57" s="1083"/>
      <c r="V57" s="1056" t="s">
        <v>1550</v>
      </c>
      <c r="W57" s="1083"/>
      <c r="X57" s="1089">
        <v>1</v>
      </c>
    </row>
    <row r="58" spans="1:24" ht="52">
      <c r="A58" s="1079" t="s">
        <v>1189</v>
      </c>
      <c r="B58" s="1058" t="s">
        <v>1538</v>
      </c>
      <c r="C58" s="1077" t="s">
        <v>530</v>
      </c>
      <c r="D58" s="1084" t="s">
        <v>387</v>
      </c>
      <c r="E58" s="1077" t="s">
        <v>969</v>
      </c>
      <c r="F58" s="1077">
        <v>2020</v>
      </c>
      <c r="G58" s="1082"/>
      <c r="H58" s="1064">
        <v>1</v>
      </c>
      <c r="I58" s="1083"/>
      <c r="J58" s="1083"/>
      <c r="K58" s="1083"/>
      <c r="L58" s="1083"/>
      <c r="M58" s="1083"/>
      <c r="N58" s="1083"/>
      <c r="O58" s="1083"/>
      <c r="P58" s="1083"/>
      <c r="Q58" s="1083"/>
      <c r="R58" s="1083"/>
      <c r="S58" s="1083"/>
      <c r="T58" s="1083"/>
      <c r="U58" s="1083"/>
      <c r="V58" s="1056" t="s">
        <v>1550</v>
      </c>
      <c r="W58" s="1083"/>
      <c r="X58" s="1089">
        <v>1</v>
      </c>
    </row>
    <row r="59" spans="1:24" ht="31.5" customHeight="1">
      <c r="A59" s="1079" t="s">
        <v>1190</v>
      </c>
      <c r="B59" s="1058" t="s">
        <v>1539</v>
      </c>
      <c r="C59" s="1077" t="s">
        <v>512</v>
      </c>
      <c r="D59" s="1088" t="s">
        <v>387</v>
      </c>
      <c r="E59" s="1077" t="s">
        <v>1334</v>
      </c>
      <c r="F59" s="1077">
        <v>2020</v>
      </c>
      <c r="G59" s="1082"/>
      <c r="H59" s="1064">
        <v>0.99930399999999997</v>
      </c>
      <c r="I59" s="1083"/>
      <c r="J59" s="1083"/>
      <c r="K59" s="1083"/>
      <c r="L59" s="1083"/>
      <c r="M59" s="1083"/>
      <c r="N59" s="1083"/>
      <c r="O59" s="1083"/>
      <c r="P59" s="1083"/>
      <c r="Q59" s="1083"/>
      <c r="R59" s="1083"/>
      <c r="S59" s="1083"/>
      <c r="T59" s="1083"/>
      <c r="U59" s="1083"/>
      <c r="V59" s="1056" t="s">
        <v>1550</v>
      </c>
      <c r="W59" s="1083"/>
      <c r="X59" s="1089">
        <v>1</v>
      </c>
    </row>
    <row r="60" spans="1:24" ht="26">
      <c r="A60" s="1079" t="s">
        <v>1191</v>
      </c>
      <c r="B60" s="1055" t="s">
        <v>1540</v>
      </c>
      <c r="C60" s="1083" t="s">
        <v>518</v>
      </c>
      <c r="D60" s="1088" t="s">
        <v>387</v>
      </c>
      <c r="E60" s="1090"/>
      <c r="F60" s="1077">
        <v>2020</v>
      </c>
      <c r="G60" s="1082"/>
      <c r="H60" s="1067">
        <v>0.54659999999999997</v>
      </c>
      <c r="I60" s="1083"/>
      <c r="J60" s="1083"/>
      <c r="K60" s="1083"/>
      <c r="L60" s="1083"/>
      <c r="M60" s="1083"/>
      <c r="N60" s="1083"/>
      <c r="O60" s="1083"/>
      <c r="P60" s="1083"/>
      <c r="Q60" s="1083"/>
      <c r="R60" s="1083"/>
      <c r="S60" s="1083"/>
      <c r="T60" s="1083"/>
      <c r="U60" s="1083"/>
      <c r="V60" s="1056" t="s">
        <v>1550</v>
      </c>
      <c r="W60" s="1083"/>
    </row>
    <row r="61" spans="1:24" ht="26">
      <c r="A61" s="1079" t="s">
        <v>1192</v>
      </c>
      <c r="B61" s="1058" t="s">
        <v>1541</v>
      </c>
      <c r="C61" s="1083" t="s">
        <v>518</v>
      </c>
      <c r="D61" s="1088" t="s">
        <v>387</v>
      </c>
      <c r="E61" s="1090"/>
      <c r="F61" s="1077">
        <v>2020</v>
      </c>
      <c r="G61" s="1082"/>
      <c r="H61" s="1064">
        <v>0.9</v>
      </c>
      <c r="I61" s="1083"/>
      <c r="J61" s="1083"/>
      <c r="K61" s="1083"/>
      <c r="L61" s="1083"/>
      <c r="M61" s="1083"/>
      <c r="N61" s="1083"/>
      <c r="O61" s="1083"/>
      <c r="P61" s="1083"/>
      <c r="Q61" s="1083"/>
      <c r="R61" s="1083"/>
      <c r="S61" s="1083"/>
      <c r="T61" s="1083"/>
      <c r="U61" s="1083"/>
      <c r="V61" s="1056" t="s">
        <v>1550</v>
      </c>
      <c r="W61" s="1083"/>
      <c r="X61" s="1070">
        <f>SUM(X12:X59)</f>
        <v>35</v>
      </c>
    </row>
    <row r="62" spans="1:24" ht="26">
      <c r="A62" s="1079" t="s">
        <v>1075</v>
      </c>
      <c r="B62" s="1059" t="s">
        <v>953</v>
      </c>
      <c r="C62" s="1083" t="s">
        <v>645</v>
      </c>
      <c r="D62" s="1088" t="s">
        <v>538</v>
      </c>
      <c r="E62" s="1090"/>
      <c r="F62" s="1077">
        <v>2020</v>
      </c>
      <c r="G62" s="1082"/>
      <c r="H62" s="1064">
        <v>1.1263449999999999</v>
      </c>
      <c r="I62" s="1083"/>
      <c r="J62" s="1083"/>
      <c r="K62" s="1083"/>
      <c r="L62" s="1083"/>
      <c r="M62" s="1083"/>
      <c r="N62" s="1083"/>
      <c r="O62" s="1083"/>
      <c r="P62" s="1083"/>
      <c r="Q62" s="1083"/>
      <c r="R62" s="1083"/>
      <c r="S62" s="1083"/>
      <c r="T62" s="1083"/>
      <c r="U62" s="1083"/>
      <c r="V62" s="1056" t="s">
        <v>1550</v>
      </c>
      <c r="W62" s="1083"/>
    </row>
    <row r="63" spans="1:24" s="859" customFormat="1">
      <c r="A63" s="855" t="s">
        <v>89</v>
      </c>
      <c r="B63" s="1060" t="s">
        <v>1635</v>
      </c>
      <c r="C63" s="857"/>
      <c r="D63" s="1252"/>
      <c r="E63" s="858"/>
      <c r="F63" s="855"/>
      <c r="G63" s="855"/>
      <c r="H63" s="857"/>
      <c r="I63" s="857"/>
      <c r="J63" s="857"/>
      <c r="K63" s="857"/>
      <c r="L63" s="857"/>
      <c r="M63" s="857"/>
      <c r="N63" s="857"/>
      <c r="O63" s="857"/>
      <c r="P63" s="857"/>
      <c r="Q63" s="857"/>
      <c r="R63" s="857"/>
      <c r="S63" s="857"/>
      <c r="T63" s="857"/>
      <c r="U63" s="857"/>
      <c r="V63" s="857"/>
      <c r="W63" s="857"/>
    </row>
    <row r="64" spans="1:24" s="859" customFormat="1">
      <c r="A64" s="855" t="s">
        <v>39</v>
      </c>
      <c r="B64" s="1060" t="s">
        <v>948</v>
      </c>
      <c r="C64" s="857"/>
      <c r="D64" s="1252"/>
      <c r="E64" s="858"/>
      <c r="F64" s="855"/>
      <c r="G64" s="855"/>
      <c r="H64" s="857"/>
      <c r="I64" s="857"/>
      <c r="J64" s="857"/>
      <c r="K64" s="857"/>
      <c r="L64" s="857"/>
      <c r="M64" s="857"/>
      <c r="N64" s="857"/>
      <c r="O64" s="857"/>
      <c r="P64" s="857"/>
      <c r="Q64" s="857"/>
      <c r="R64" s="857"/>
      <c r="S64" s="857"/>
      <c r="T64" s="857"/>
      <c r="U64" s="857"/>
      <c r="V64" s="857"/>
      <c r="W64" s="857"/>
    </row>
    <row r="65" spans="1:23" ht="26">
      <c r="A65" s="1091" t="s">
        <v>46</v>
      </c>
      <c r="B65" s="1061" t="s">
        <v>1542</v>
      </c>
      <c r="C65" s="1083" t="s">
        <v>645</v>
      </c>
      <c r="D65" s="1088" t="s">
        <v>387</v>
      </c>
      <c r="E65" s="1090"/>
      <c r="F65" s="1077">
        <v>2021</v>
      </c>
      <c r="G65" s="1082"/>
      <c r="H65" s="1069">
        <v>1</v>
      </c>
      <c r="I65" s="1083"/>
      <c r="J65" s="1083"/>
      <c r="K65" s="1083"/>
      <c r="L65" s="1083"/>
      <c r="M65" s="1083"/>
      <c r="N65" s="1083"/>
      <c r="O65" s="1083"/>
      <c r="P65" s="1083"/>
      <c r="Q65" s="1083"/>
      <c r="R65" s="1083"/>
      <c r="S65" s="1083"/>
      <c r="T65" s="1083"/>
      <c r="U65" s="1083"/>
      <c r="V65" s="1056" t="s">
        <v>1551</v>
      </c>
      <c r="W65" s="1083"/>
    </row>
    <row r="66" spans="1:23" ht="26">
      <c r="A66" s="1091" t="s">
        <v>84</v>
      </c>
      <c r="B66" s="1061" t="s">
        <v>1543</v>
      </c>
      <c r="C66" s="1083" t="s">
        <v>560</v>
      </c>
      <c r="D66" s="1088" t="s">
        <v>387</v>
      </c>
      <c r="E66" s="1090"/>
      <c r="F66" s="1077">
        <v>2021</v>
      </c>
      <c r="G66" s="1082"/>
      <c r="H66" s="1069">
        <v>0.99299999999999999</v>
      </c>
      <c r="I66" s="1083"/>
      <c r="J66" s="1083"/>
      <c r="K66" s="1083"/>
      <c r="L66" s="1083"/>
      <c r="M66" s="1083"/>
      <c r="N66" s="1083"/>
      <c r="O66" s="1083"/>
      <c r="P66" s="1083"/>
      <c r="Q66" s="1083"/>
      <c r="R66" s="1083"/>
      <c r="S66" s="1083"/>
      <c r="T66" s="1083"/>
      <c r="U66" s="1083"/>
      <c r="V66" s="1056" t="s">
        <v>1551</v>
      </c>
      <c r="W66" s="1083"/>
    </row>
    <row r="67" spans="1:23" ht="26">
      <c r="A67" s="1091" t="s">
        <v>86</v>
      </c>
      <c r="B67" s="872" t="s">
        <v>1544</v>
      </c>
      <c r="C67" s="1083" t="s">
        <v>534</v>
      </c>
      <c r="D67" s="1088" t="s">
        <v>387</v>
      </c>
      <c r="E67" s="1090"/>
      <c r="F67" s="1077">
        <v>2021</v>
      </c>
      <c r="G67" s="1082"/>
      <c r="H67" s="1069">
        <v>1.2</v>
      </c>
      <c r="I67" s="1083"/>
      <c r="J67" s="1083"/>
      <c r="K67" s="1083"/>
      <c r="L67" s="1083"/>
      <c r="M67" s="1083"/>
      <c r="N67" s="1083"/>
      <c r="O67" s="1083"/>
      <c r="P67" s="1083"/>
      <c r="Q67" s="1083"/>
      <c r="R67" s="1083"/>
      <c r="S67" s="1083"/>
      <c r="T67" s="1083"/>
      <c r="U67" s="1083"/>
      <c r="V67" s="1056" t="s">
        <v>1551</v>
      </c>
      <c r="W67" s="1083"/>
    </row>
    <row r="68" spans="1:23" ht="26">
      <c r="A68" s="1091" t="s">
        <v>140</v>
      </c>
      <c r="B68" s="1061" t="s">
        <v>1545</v>
      </c>
      <c r="C68" s="1083" t="s">
        <v>560</v>
      </c>
      <c r="D68" s="1088" t="s">
        <v>387</v>
      </c>
      <c r="E68" s="1090"/>
      <c r="F68" s="1077">
        <v>2021</v>
      </c>
      <c r="G68" s="1082"/>
      <c r="H68" s="1069">
        <v>0.84584800000000004</v>
      </c>
      <c r="I68" s="1083"/>
      <c r="J68" s="1083"/>
      <c r="K68" s="1083"/>
      <c r="L68" s="1083"/>
      <c r="M68" s="1083"/>
      <c r="N68" s="1083"/>
      <c r="O68" s="1083"/>
      <c r="P68" s="1083"/>
      <c r="Q68" s="1083"/>
      <c r="R68" s="1083"/>
      <c r="S68" s="1083"/>
      <c r="T68" s="1083"/>
      <c r="U68" s="1083"/>
      <c r="V68" s="1056" t="s">
        <v>1551</v>
      </c>
      <c r="W68" s="1083"/>
    </row>
    <row r="69" spans="1:23" ht="26">
      <c r="A69" s="1091" t="s">
        <v>373</v>
      </c>
      <c r="B69" s="1062" t="s">
        <v>1546</v>
      </c>
      <c r="C69" s="1083" t="s">
        <v>512</v>
      </c>
      <c r="D69" s="1088" t="s">
        <v>387</v>
      </c>
      <c r="E69" s="1090"/>
      <c r="F69" s="1077">
        <v>2021</v>
      </c>
      <c r="G69" s="1082"/>
      <c r="H69" s="1069">
        <v>1.2</v>
      </c>
      <c r="I69" s="1083"/>
      <c r="J69" s="1083"/>
      <c r="K69" s="1083"/>
      <c r="L69" s="1083"/>
      <c r="M69" s="1083"/>
      <c r="N69" s="1083"/>
      <c r="O69" s="1083"/>
      <c r="P69" s="1083"/>
      <c r="Q69" s="1083"/>
      <c r="R69" s="1083"/>
      <c r="S69" s="1083"/>
      <c r="T69" s="1083"/>
      <c r="U69" s="1083"/>
      <c r="V69" s="1056" t="s">
        <v>1551</v>
      </c>
      <c r="W69" s="1083"/>
    </row>
    <row r="70" spans="1:23" ht="26">
      <c r="A70" s="1091" t="s">
        <v>374</v>
      </c>
      <c r="B70" s="1061" t="s">
        <v>1547</v>
      </c>
      <c r="C70" s="1083" t="s">
        <v>500</v>
      </c>
      <c r="D70" s="1088" t="s">
        <v>387</v>
      </c>
      <c r="E70" s="1090"/>
      <c r="F70" s="1077">
        <v>2021</v>
      </c>
      <c r="G70" s="1082"/>
      <c r="H70" s="1069">
        <v>1</v>
      </c>
      <c r="I70" s="1083"/>
      <c r="J70" s="1083"/>
      <c r="K70" s="1083"/>
      <c r="L70" s="1083"/>
      <c r="M70" s="1083"/>
      <c r="N70" s="1083"/>
      <c r="O70" s="1083"/>
      <c r="P70" s="1083"/>
      <c r="Q70" s="1083"/>
      <c r="R70" s="1083"/>
      <c r="S70" s="1083"/>
      <c r="T70" s="1083"/>
      <c r="U70" s="1083"/>
      <c r="V70" s="1056" t="s">
        <v>1551</v>
      </c>
      <c r="W70" s="1083"/>
    </row>
    <row r="71" spans="1:23" ht="26">
      <c r="A71" s="1091" t="s">
        <v>375</v>
      </c>
      <c r="B71" s="872" t="s">
        <v>1548</v>
      </c>
      <c r="C71" s="1083" t="s">
        <v>663</v>
      </c>
      <c r="D71" s="1088" t="s">
        <v>387</v>
      </c>
      <c r="E71" s="1090"/>
      <c r="F71" s="1077">
        <v>2021</v>
      </c>
      <c r="G71" s="1082"/>
      <c r="H71" s="1069">
        <v>1.2</v>
      </c>
      <c r="I71" s="1083"/>
      <c r="J71" s="1083"/>
      <c r="K71" s="1083"/>
      <c r="L71" s="1083"/>
      <c r="M71" s="1083"/>
      <c r="N71" s="1083"/>
      <c r="O71" s="1083"/>
      <c r="P71" s="1083"/>
      <c r="Q71" s="1083"/>
      <c r="R71" s="1083"/>
      <c r="S71" s="1083"/>
      <c r="T71" s="1083"/>
      <c r="U71" s="1083"/>
      <c r="V71" s="1056" t="s">
        <v>1551</v>
      </c>
      <c r="W71" s="1083"/>
    </row>
  </sheetData>
  <mergeCells count="20">
    <mergeCell ref="R6:R7"/>
    <mergeCell ref="S6:U7"/>
    <mergeCell ref="V6:V7"/>
    <mergeCell ref="W6:W7"/>
    <mergeCell ref="P6:Q6"/>
    <mergeCell ref="A1:W1"/>
    <mergeCell ref="A2:W2"/>
    <mergeCell ref="A3:W3"/>
    <mergeCell ref="A4:W4"/>
    <mergeCell ref="S5:W5"/>
    <mergeCell ref="A6:A7"/>
    <mergeCell ref="B6:B7"/>
    <mergeCell ref="C6:C7"/>
    <mergeCell ref="D6:D7"/>
    <mergeCell ref="E6:E7"/>
    <mergeCell ref="F6:F7"/>
    <mergeCell ref="G6:I7"/>
    <mergeCell ref="J6:L6"/>
    <mergeCell ref="M6:N6"/>
    <mergeCell ref="O6:O7"/>
  </mergeCells>
  <phoneticPr fontId="331" type="noConversion"/>
  <pageMargins left="0.39370078740157483" right="0.19685039370078741" top="0.74803149606299213" bottom="0.74803149606299213" header="0.31496062992125984" footer="0.31496062992125984"/>
  <pageSetup paperSize="9" scale="95" orientation="landscape" verticalDpi="0" r:id="rId1"/>
  <headerFooter>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83"/>
  <sheetViews>
    <sheetView topLeftCell="A19" workbookViewId="0">
      <selection activeCell="B16" sqref="B16"/>
    </sheetView>
  </sheetViews>
  <sheetFormatPr defaultColWidth="9" defaultRowHeight="15.5"/>
  <cols>
    <col min="1" max="1" width="6" style="713" customWidth="1"/>
    <col min="2" max="2" width="35.7265625" style="744" customWidth="1"/>
    <col min="3" max="3" width="12.81640625" style="715" customWidth="1"/>
    <col min="4" max="4" width="15.54296875" style="713" customWidth="1"/>
    <col min="5" max="5" width="24.453125" style="714" customWidth="1"/>
    <col min="6" max="6" width="11.453125" style="713" customWidth="1"/>
    <col min="7" max="7" width="11.81640625" style="713" hidden="1" customWidth="1"/>
    <col min="8" max="8" width="9.7265625" style="715" customWidth="1"/>
    <col min="9" max="9" width="11.54296875" style="715" hidden="1" customWidth="1"/>
    <col min="10" max="11" width="9.26953125" style="715" hidden="1" customWidth="1"/>
    <col min="12" max="12" width="7.453125" style="715" hidden="1" customWidth="1"/>
    <col min="13" max="14" width="11" style="715" hidden="1" customWidth="1"/>
    <col min="15" max="15" width="12.26953125" style="715" hidden="1" customWidth="1"/>
    <col min="16" max="16" width="9.1796875" style="715" hidden="1" customWidth="1"/>
    <col min="17" max="17" width="8.7265625" style="715" hidden="1" customWidth="1"/>
    <col min="18" max="18" width="9.54296875" style="715" hidden="1" customWidth="1"/>
    <col min="19" max="19" width="10.26953125" style="715" hidden="1" customWidth="1"/>
    <col min="20" max="20" width="9.453125" style="715" hidden="1" customWidth="1"/>
    <col min="21" max="21" width="8" style="715" hidden="1" customWidth="1"/>
    <col min="22" max="22" width="23.26953125" style="715" customWidth="1"/>
    <col min="23" max="23" width="8.26953125" style="715" customWidth="1"/>
    <col min="24" max="24" width="14.81640625" style="715" customWidth="1"/>
    <col min="25" max="256" width="9" style="715"/>
    <col min="257" max="257" width="6" style="715" customWidth="1"/>
    <col min="258" max="258" width="37.1796875" style="715" customWidth="1"/>
    <col min="259" max="259" width="12.81640625" style="715" customWidth="1"/>
    <col min="260" max="261" width="15.54296875" style="715" customWidth="1"/>
    <col min="262" max="262" width="11.453125" style="715" customWidth="1"/>
    <col min="263" max="263" width="0" style="715" hidden="1" customWidth="1"/>
    <col min="264" max="264" width="9.7265625" style="715" customWidth="1"/>
    <col min="265" max="277" width="0" style="715" hidden="1" customWidth="1"/>
    <col min="278" max="278" width="23.26953125" style="715" customWidth="1"/>
    <col min="279" max="279" width="11.1796875" style="715" customWidth="1"/>
    <col min="280" max="280" width="14.81640625" style="715" customWidth="1"/>
    <col min="281" max="512" width="9" style="715"/>
    <col min="513" max="513" width="6" style="715" customWidth="1"/>
    <col min="514" max="514" width="37.1796875" style="715" customWidth="1"/>
    <col min="515" max="515" width="12.81640625" style="715" customWidth="1"/>
    <col min="516" max="517" width="15.54296875" style="715" customWidth="1"/>
    <col min="518" max="518" width="11.453125" style="715" customWidth="1"/>
    <col min="519" max="519" width="0" style="715" hidden="1" customWidth="1"/>
    <col min="520" max="520" width="9.7265625" style="715" customWidth="1"/>
    <col min="521" max="533" width="0" style="715" hidden="1" customWidth="1"/>
    <col min="534" max="534" width="23.26953125" style="715" customWidth="1"/>
    <col min="535" max="535" width="11.1796875" style="715" customWidth="1"/>
    <col min="536" max="536" width="14.81640625" style="715" customWidth="1"/>
    <col min="537" max="768" width="9" style="715"/>
    <col min="769" max="769" width="6" style="715" customWidth="1"/>
    <col min="770" max="770" width="37.1796875" style="715" customWidth="1"/>
    <col min="771" max="771" width="12.81640625" style="715" customWidth="1"/>
    <col min="772" max="773" width="15.54296875" style="715" customWidth="1"/>
    <col min="774" max="774" width="11.453125" style="715" customWidth="1"/>
    <col min="775" max="775" width="0" style="715" hidden="1" customWidth="1"/>
    <col min="776" max="776" width="9.7265625" style="715" customWidth="1"/>
    <col min="777" max="789" width="0" style="715" hidden="1" customWidth="1"/>
    <col min="790" max="790" width="23.26953125" style="715" customWidth="1"/>
    <col min="791" max="791" width="11.1796875" style="715" customWidth="1"/>
    <col min="792" max="792" width="14.81640625" style="715" customWidth="1"/>
    <col min="793" max="1024" width="9" style="715"/>
    <col min="1025" max="1025" width="6" style="715" customWidth="1"/>
    <col min="1026" max="1026" width="37.1796875" style="715" customWidth="1"/>
    <col min="1027" max="1027" width="12.81640625" style="715" customWidth="1"/>
    <col min="1028" max="1029" width="15.54296875" style="715" customWidth="1"/>
    <col min="1030" max="1030" width="11.453125" style="715" customWidth="1"/>
    <col min="1031" max="1031" width="0" style="715" hidden="1" customWidth="1"/>
    <col min="1032" max="1032" width="9.7265625" style="715" customWidth="1"/>
    <col min="1033" max="1045" width="0" style="715" hidden="1" customWidth="1"/>
    <col min="1046" max="1046" width="23.26953125" style="715" customWidth="1"/>
    <col min="1047" max="1047" width="11.1796875" style="715" customWidth="1"/>
    <col min="1048" max="1048" width="14.81640625" style="715" customWidth="1"/>
    <col min="1049" max="1280" width="9" style="715"/>
    <col min="1281" max="1281" width="6" style="715" customWidth="1"/>
    <col min="1282" max="1282" width="37.1796875" style="715" customWidth="1"/>
    <col min="1283" max="1283" width="12.81640625" style="715" customWidth="1"/>
    <col min="1284" max="1285" width="15.54296875" style="715" customWidth="1"/>
    <col min="1286" max="1286" width="11.453125" style="715" customWidth="1"/>
    <col min="1287" max="1287" width="0" style="715" hidden="1" customWidth="1"/>
    <col min="1288" max="1288" width="9.7265625" style="715" customWidth="1"/>
    <col min="1289" max="1301" width="0" style="715" hidden="1" customWidth="1"/>
    <col min="1302" max="1302" width="23.26953125" style="715" customWidth="1"/>
    <col min="1303" max="1303" width="11.1796875" style="715" customWidth="1"/>
    <col min="1304" max="1304" width="14.81640625" style="715" customWidth="1"/>
    <col min="1305" max="1536" width="9" style="715"/>
    <col min="1537" max="1537" width="6" style="715" customWidth="1"/>
    <col min="1538" max="1538" width="37.1796875" style="715" customWidth="1"/>
    <col min="1539" max="1539" width="12.81640625" style="715" customWidth="1"/>
    <col min="1540" max="1541" width="15.54296875" style="715" customWidth="1"/>
    <col min="1542" max="1542" width="11.453125" style="715" customWidth="1"/>
    <col min="1543" max="1543" width="0" style="715" hidden="1" customWidth="1"/>
    <col min="1544" max="1544" width="9.7265625" style="715" customWidth="1"/>
    <col min="1545" max="1557" width="0" style="715" hidden="1" customWidth="1"/>
    <col min="1558" max="1558" width="23.26953125" style="715" customWidth="1"/>
    <col min="1559" max="1559" width="11.1796875" style="715" customWidth="1"/>
    <col min="1560" max="1560" width="14.81640625" style="715" customWidth="1"/>
    <col min="1561" max="1792" width="9" style="715"/>
    <col min="1793" max="1793" width="6" style="715" customWidth="1"/>
    <col min="1794" max="1794" width="37.1796875" style="715" customWidth="1"/>
    <col min="1795" max="1795" width="12.81640625" style="715" customWidth="1"/>
    <col min="1796" max="1797" width="15.54296875" style="715" customWidth="1"/>
    <col min="1798" max="1798" width="11.453125" style="715" customWidth="1"/>
    <col min="1799" max="1799" width="0" style="715" hidden="1" customWidth="1"/>
    <col min="1800" max="1800" width="9.7265625" style="715" customWidth="1"/>
    <col min="1801" max="1813" width="0" style="715" hidden="1" customWidth="1"/>
    <col min="1814" max="1814" width="23.26953125" style="715" customWidth="1"/>
    <col min="1815" max="1815" width="11.1796875" style="715" customWidth="1"/>
    <col min="1816" max="1816" width="14.81640625" style="715" customWidth="1"/>
    <col min="1817" max="2048" width="9" style="715"/>
    <col min="2049" max="2049" width="6" style="715" customWidth="1"/>
    <col min="2050" max="2050" width="37.1796875" style="715" customWidth="1"/>
    <col min="2051" max="2051" width="12.81640625" style="715" customWidth="1"/>
    <col min="2052" max="2053" width="15.54296875" style="715" customWidth="1"/>
    <col min="2054" max="2054" width="11.453125" style="715" customWidth="1"/>
    <col min="2055" max="2055" width="0" style="715" hidden="1" customWidth="1"/>
    <col min="2056" max="2056" width="9.7265625" style="715" customWidth="1"/>
    <col min="2057" max="2069" width="0" style="715" hidden="1" customWidth="1"/>
    <col min="2070" max="2070" width="23.26953125" style="715" customWidth="1"/>
    <col min="2071" max="2071" width="11.1796875" style="715" customWidth="1"/>
    <col min="2072" max="2072" width="14.81640625" style="715" customWidth="1"/>
    <col min="2073" max="2304" width="9" style="715"/>
    <col min="2305" max="2305" width="6" style="715" customWidth="1"/>
    <col min="2306" max="2306" width="37.1796875" style="715" customWidth="1"/>
    <col min="2307" max="2307" width="12.81640625" style="715" customWidth="1"/>
    <col min="2308" max="2309" width="15.54296875" style="715" customWidth="1"/>
    <col min="2310" max="2310" width="11.453125" style="715" customWidth="1"/>
    <col min="2311" max="2311" width="0" style="715" hidden="1" customWidth="1"/>
    <col min="2312" max="2312" width="9.7265625" style="715" customWidth="1"/>
    <col min="2313" max="2325" width="0" style="715" hidden="1" customWidth="1"/>
    <col min="2326" max="2326" width="23.26953125" style="715" customWidth="1"/>
    <col min="2327" max="2327" width="11.1796875" style="715" customWidth="1"/>
    <col min="2328" max="2328" width="14.81640625" style="715" customWidth="1"/>
    <col min="2329" max="2560" width="9" style="715"/>
    <col min="2561" max="2561" width="6" style="715" customWidth="1"/>
    <col min="2562" max="2562" width="37.1796875" style="715" customWidth="1"/>
    <col min="2563" max="2563" width="12.81640625" style="715" customWidth="1"/>
    <col min="2564" max="2565" width="15.54296875" style="715" customWidth="1"/>
    <col min="2566" max="2566" width="11.453125" style="715" customWidth="1"/>
    <col min="2567" max="2567" width="0" style="715" hidden="1" customWidth="1"/>
    <col min="2568" max="2568" width="9.7265625" style="715" customWidth="1"/>
    <col min="2569" max="2581" width="0" style="715" hidden="1" customWidth="1"/>
    <col min="2582" max="2582" width="23.26953125" style="715" customWidth="1"/>
    <col min="2583" max="2583" width="11.1796875" style="715" customWidth="1"/>
    <col min="2584" max="2584" width="14.81640625" style="715" customWidth="1"/>
    <col min="2585" max="2816" width="9" style="715"/>
    <col min="2817" max="2817" width="6" style="715" customWidth="1"/>
    <col min="2818" max="2818" width="37.1796875" style="715" customWidth="1"/>
    <col min="2819" max="2819" width="12.81640625" style="715" customWidth="1"/>
    <col min="2820" max="2821" width="15.54296875" style="715" customWidth="1"/>
    <col min="2822" max="2822" width="11.453125" style="715" customWidth="1"/>
    <col min="2823" max="2823" width="0" style="715" hidden="1" customWidth="1"/>
    <col min="2824" max="2824" width="9.7265625" style="715" customWidth="1"/>
    <col min="2825" max="2837" width="0" style="715" hidden="1" customWidth="1"/>
    <col min="2838" max="2838" width="23.26953125" style="715" customWidth="1"/>
    <col min="2839" max="2839" width="11.1796875" style="715" customWidth="1"/>
    <col min="2840" max="2840" width="14.81640625" style="715" customWidth="1"/>
    <col min="2841" max="3072" width="9" style="715"/>
    <col min="3073" max="3073" width="6" style="715" customWidth="1"/>
    <col min="3074" max="3074" width="37.1796875" style="715" customWidth="1"/>
    <col min="3075" max="3075" width="12.81640625" style="715" customWidth="1"/>
    <col min="3076" max="3077" width="15.54296875" style="715" customWidth="1"/>
    <col min="3078" max="3078" width="11.453125" style="715" customWidth="1"/>
    <col min="3079" max="3079" width="0" style="715" hidden="1" customWidth="1"/>
    <col min="3080" max="3080" width="9.7265625" style="715" customWidth="1"/>
    <col min="3081" max="3093" width="0" style="715" hidden="1" customWidth="1"/>
    <col min="3094" max="3094" width="23.26953125" style="715" customWidth="1"/>
    <col min="3095" max="3095" width="11.1796875" style="715" customWidth="1"/>
    <col min="3096" max="3096" width="14.81640625" style="715" customWidth="1"/>
    <col min="3097" max="3328" width="9" style="715"/>
    <col min="3329" max="3329" width="6" style="715" customWidth="1"/>
    <col min="3330" max="3330" width="37.1796875" style="715" customWidth="1"/>
    <col min="3331" max="3331" width="12.81640625" style="715" customWidth="1"/>
    <col min="3332" max="3333" width="15.54296875" style="715" customWidth="1"/>
    <col min="3334" max="3334" width="11.453125" style="715" customWidth="1"/>
    <col min="3335" max="3335" width="0" style="715" hidden="1" customWidth="1"/>
    <col min="3336" max="3336" width="9.7265625" style="715" customWidth="1"/>
    <col min="3337" max="3349" width="0" style="715" hidden="1" customWidth="1"/>
    <col min="3350" max="3350" width="23.26953125" style="715" customWidth="1"/>
    <col min="3351" max="3351" width="11.1796875" style="715" customWidth="1"/>
    <col min="3352" max="3352" width="14.81640625" style="715" customWidth="1"/>
    <col min="3353" max="3584" width="9" style="715"/>
    <col min="3585" max="3585" width="6" style="715" customWidth="1"/>
    <col min="3586" max="3586" width="37.1796875" style="715" customWidth="1"/>
    <col min="3587" max="3587" width="12.81640625" style="715" customWidth="1"/>
    <col min="3588" max="3589" width="15.54296875" style="715" customWidth="1"/>
    <col min="3590" max="3590" width="11.453125" style="715" customWidth="1"/>
    <col min="3591" max="3591" width="0" style="715" hidden="1" customWidth="1"/>
    <col min="3592" max="3592" width="9.7265625" style="715" customWidth="1"/>
    <col min="3593" max="3605" width="0" style="715" hidden="1" customWidth="1"/>
    <col min="3606" max="3606" width="23.26953125" style="715" customWidth="1"/>
    <col min="3607" max="3607" width="11.1796875" style="715" customWidth="1"/>
    <col min="3608" max="3608" width="14.81640625" style="715" customWidth="1"/>
    <col min="3609" max="3840" width="9" style="715"/>
    <col min="3841" max="3841" width="6" style="715" customWidth="1"/>
    <col min="3842" max="3842" width="37.1796875" style="715" customWidth="1"/>
    <col min="3843" max="3843" width="12.81640625" style="715" customWidth="1"/>
    <col min="3844" max="3845" width="15.54296875" style="715" customWidth="1"/>
    <col min="3846" max="3846" width="11.453125" style="715" customWidth="1"/>
    <col min="3847" max="3847" width="0" style="715" hidden="1" customWidth="1"/>
    <col min="3848" max="3848" width="9.7265625" style="715" customWidth="1"/>
    <col min="3849" max="3861" width="0" style="715" hidden="1" customWidth="1"/>
    <col min="3862" max="3862" width="23.26953125" style="715" customWidth="1"/>
    <col min="3863" max="3863" width="11.1796875" style="715" customWidth="1"/>
    <col min="3864" max="3864" width="14.81640625" style="715" customWidth="1"/>
    <col min="3865" max="4096" width="9" style="715"/>
    <col min="4097" max="4097" width="6" style="715" customWidth="1"/>
    <col min="4098" max="4098" width="37.1796875" style="715" customWidth="1"/>
    <col min="4099" max="4099" width="12.81640625" style="715" customWidth="1"/>
    <col min="4100" max="4101" width="15.54296875" style="715" customWidth="1"/>
    <col min="4102" max="4102" width="11.453125" style="715" customWidth="1"/>
    <col min="4103" max="4103" width="0" style="715" hidden="1" customWidth="1"/>
    <col min="4104" max="4104" width="9.7265625" style="715" customWidth="1"/>
    <col min="4105" max="4117" width="0" style="715" hidden="1" customWidth="1"/>
    <col min="4118" max="4118" width="23.26953125" style="715" customWidth="1"/>
    <col min="4119" max="4119" width="11.1796875" style="715" customWidth="1"/>
    <col min="4120" max="4120" width="14.81640625" style="715" customWidth="1"/>
    <col min="4121" max="4352" width="9" style="715"/>
    <col min="4353" max="4353" width="6" style="715" customWidth="1"/>
    <col min="4354" max="4354" width="37.1796875" style="715" customWidth="1"/>
    <col min="4355" max="4355" width="12.81640625" style="715" customWidth="1"/>
    <col min="4356" max="4357" width="15.54296875" style="715" customWidth="1"/>
    <col min="4358" max="4358" width="11.453125" style="715" customWidth="1"/>
    <col min="4359" max="4359" width="0" style="715" hidden="1" customWidth="1"/>
    <col min="4360" max="4360" width="9.7265625" style="715" customWidth="1"/>
    <col min="4361" max="4373" width="0" style="715" hidden="1" customWidth="1"/>
    <col min="4374" max="4374" width="23.26953125" style="715" customWidth="1"/>
    <col min="4375" max="4375" width="11.1796875" style="715" customWidth="1"/>
    <col min="4376" max="4376" width="14.81640625" style="715" customWidth="1"/>
    <col min="4377" max="4608" width="9" style="715"/>
    <col min="4609" max="4609" width="6" style="715" customWidth="1"/>
    <col min="4610" max="4610" width="37.1796875" style="715" customWidth="1"/>
    <col min="4611" max="4611" width="12.81640625" style="715" customWidth="1"/>
    <col min="4612" max="4613" width="15.54296875" style="715" customWidth="1"/>
    <col min="4614" max="4614" width="11.453125" style="715" customWidth="1"/>
    <col min="4615" max="4615" width="0" style="715" hidden="1" customWidth="1"/>
    <col min="4616" max="4616" width="9.7265625" style="715" customWidth="1"/>
    <col min="4617" max="4629" width="0" style="715" hidden="1" customWidth="1"/>
    <col min="4630" max="4630" width="23.26953125" style="715" customWidth="1"/>
    <col min="4631" max="4631" width="11.1796875" style="715" customWidth="1"/>
    <col min="4632" max="4632" width="14.81640625" style="715" customWidth="1"/>
    <col min="4633" max="4864" width="9" style="715"/>
    <col min="4865" max="4865" width="6" style="715" customWidth="1"/>
    <col min="4866" max="4866" width="37.1796875" style="715" customWidth="1"/>
    <col min="4867" max="4867" width="12.81640625" style="715" customWidth="1"/>
    <col min="4868" max="4869" width="15.54296875" style="715" customWidth="1"/>
    <col min="4870" max="4870" width="11.453125" style="715" customWidth="1"/>
    <col min="4871" max="4871" width="0" style="715" hidden="1" customWidth="1"/>
    <col min="4872" max="4872" width="9.7265625" style="715" customWidth="1"/>
    <col min="4873" max="4885" width="0" style="715" hidden="1" customWidth="1"/>
    <col min="4886" max="4886" width="23.26953125" style="715" customWidth="1"/>
    <col min="4887" max="4887" width="11.1796875" style="715" customWidth="1"/>
    <col min="4888" max="4888" width="14.81640625" style="715" customWidth="1"/>
    <col min="4889" max="5120" width="9" style="715"/>
    <col min="5121" max="5121" width="6" style="715" customWidth="1"/>
    <col min="5122" max="5122" width="37.1796875" style="715" customWidth="1"/>
    <col min="5123" max="5123" width="12.81640625" style="715" customWidth="1"/>
    <col min="5124" max="5125" width="15.54296875" style="715" customWidth="1"/>
    <col min="5126" max="5126" width="11.453125" style="715" customWidth="1"/>
    <col min="5127" max="5127" width="0" style="715" hidden="1" customWidth="1"/>
    <col min="5128" max="5128" width="9.7265625" style="715" customWidth="1"/>
    <col min="5129" max="5141" width="0" style="715" hidden="1" customWidth="1"/>
    <col min="5142" max="5142" width="23.26953125" style="715" customWidth="1"/>
    <col min="5143" max="5143" width="11.1796875" style="715" customWidth="1"/>
    <col min="5144" max="5144" width="14.81640625" style="715" customWidth="1"/>
    <col min="5145" max="5376" width="9" style="715"/>
    <col min="5377" max="5377" width="6" style="715" customWidth="1"/>
    <col min="5378" max="5378" width="37.1796875" style="715" customWidth="1"/>
    <col min="5379" max="5379" width="12.81640625" style="715" customWidth="1"/>
    <col min="5380" max="5381" width="15.54296875" style="715" customWidth="1"/>
    <col min="5382" max="5382" width="11.453125" style="715" customWidth="1"/>
    <col min="5383" max="5383" width="0" style="715" hidden="1" customWidth="1"/>
    <col min="5384" max="5384" width="9.7265625" style="715" customWidth="1"/>
    <col min="5385" max="5397" width="0" style="715" hidden="1" customWidth="1"/>
    <col min="5398" max="5398" width="23.26953125" style="715" customWidth="1"/>
    <col min="5399" max="5399" width="11.1796875" style="715" customWidth="1"/>
    <col min="5400" max="5400" width="14.81640625" style="715" customWidth="1"/>
    <col min="5401" max="5632" width="9" style="715"/>
    <col min="5633" max="5633" width="6" style="715" customWidth="1"/>
    <col min="5634" max="5634" width="37.1796875" style="715" customWidth="1"/>
    <col min="5635" max="5635" width="12.81640625" style="715" customWidth="1"/>
    <col min="5636" max="5637" width="15.54296875" style="715" customWidth="1"/>
    <col min="5638" max="5638" width="11.453125" style="715" customWidth="1"/>
    <col min="5639" max="5639" width="0" style="715" hidden="1" customWidth="1"/>
    <col min="5640" max="5640" width="9.7265625" style="715" customWidth="1"/>
    <col min="5641" max="5653" width="0" style="715" hidden="1" customWidth="1"/>
    <col min="5654" max="5654" width="23.26953125" style="715" customWidth="1"/>
    <col min="5655" max="5655" width="11.1796875" style="715" customWidth="1"/>
    <col min="5656" max="5656" width="14.81640625" style="715" customWidth="1"/>
    <col min="5657" max="5888" width="9" style="715"/>
    <col min="5889" max="5889" width="6" style="715" customWidth="1"/>
    <col min="5890" max="5890" width="37.1796875" style="715" customWidth="1"/>
    <col min="5891" max="5891" width="12.81640625" style="715" customWidth="1"/>
    <col min="5892" max="5893" width="15.54296875" style="715" customWidth="1"/>
    <col min="5894" max="5894" width="11.453125" style="715" customWidth="1"/>
    <col min="5895" max="5895" width="0" style="715" hidden="1" customWidth="1"/>
    <col min="5896" max="5896" width="9.7265625" style="715" customWidth="1"/>
    <col min="5897" max="5909" width="0" style="715" hidden="1" customWidth="1"/>
    <col min="5910" max="5910" width="23.26953125" style="715" customWidth="1"/>
    <col min="5911" max="5911" width="11.1796875" style="715" customWidth="1"/>
    <col min="5912" max="5912" width="14.81640625" style="715" customWidth="1"/>
    <col min="5913" max="6144" width="9" style="715"/>
    <col min="6145" max="6145" width="6" style="715" customWidth="1"/>
    <col min="6146" max="6146" width="37.1796875" style="715" customWidth="1"/>
    <col min="6147" max="6147" width="12.81640625" style="715" customWidth="1"/>
    <col min="6148" max="6149" width="15.54296875" style="715" customWidth="1"/>
    <col min="6150" max="6150" width="11.453125" style="715" customWidth="1"/>
    <col min="6151" max="6151" width="0" style="715" hidden="1" customWidth="1"/>
    <col min="6152" max="6152" width="9.7265625" style="715" customWidth="1"/>
    <col min="6153" max="6165" width="0" style="715" hidden="1" customWidth="1"/>
    <col min="6166" max="6166" width="23.26953125" style="715" customWidth="1"/>
    <col min="6167" max="6167" width="11.1796875" style="715" customWidth="1"/>
    <col min="6168" max="6168" width="14.81640625" style="715" customWidth="1"/>
    <col min="6169" max="6400" width="9" style="715"/>
    <col min="6401" max="6401" width="6" style="715" customWidth="1"/>
    <col min="6402" max="6402" width="37.1796875" style="715" customWidth="1"/>
    <col min="6403" max="6403" width="12.81640625" style="715" customWidth="1"/>
    <col min="6404" max="6405" width="15.54296875" style="715" customWidth="1"/>
    <col min="6406" max="6406" width="11.453125" style="715" customWidth="1"/>
    <col min="6407" max="6407" width="0" style="715" hidden="1" customWidth="1"/>
    <col min="6408" max="6408" width="9.7265625" style="715" customWidth="1"/>
    <col min="6409" max="6421" width="0" style="715" hidden="1" customWidth="1"/>
    <col min="6422" max="6422" width="23.26953125" style="715" customWidth="1"/>
    <col min="6423" max="6423" width="11.1796875" style="715" customWidth="1"/>
    <col min="6424" max="6424" width="14.81640625" style="715" customWidth="1"/>
    <col min="6425" max="6656" width="9" style="715"/>
    <col min="6657" max="6657" width="6" style="715" customWidth="1"/>
    <col min="6658" max="6658" width="37.1796875" style="715" customWidth="1"/>
    <col min="6659" max="6659" width="12.81640625" style="715" customWidth="1"/>
    <col min="6660" max="6661" width="15.54296875" style="715" customWidth="1"/>
    <col min="6662" max="6662" width="11.453125" style="715" customWidth="1"/>
    <col min="6663" max="6663" width="0" style="715" hidden="1" customWidth="1"/>
    <col min="6664" max="6664" width="9.7265625" style="715" customWidth="1"/>
    <col min="6665" max="6677" width="0" style="715" hidden="1" customWidth="1"/>
    <col min="6678" max="6678" width="23.26953125" style="715" customWidth="1"/>
    <col min="6679" max="6679" width="11.1796875" style="715" customWidth="1"/>
    <col min="6680" max="6680" width="14.81640625" style="715" customWidth="1"/>
    <col min="6681" max="6912" width="9" style="715"/>
    <col min="6913" max="6913" width="6" style="715" customWidth="1"/>
    <col min="6914" max="6914" width="37.1796875" style="715" customWidth="1"/>
    <col min="6915" max="6915" width="12.81640625" style="715" customWidth="1"/>
    <col min="6916" max="6917" width="15.54296875" style="715" customWidth="1"/>
    <col min="6918" max="6918" width="11.453125" style="715" customWidth="1"/>
    <col min="6919" max="6919" width="0" style="715" hidden="1" customWidth="1"/>
    <col min="6920" max="6920" width="9.7265625" style="715" customWidth="1"/>
    <col min="6921" max="6933" width="0" style="715" hidden="1" customWidth="1"/>
    <col min="6934" max="6934" width="23.26953125" style="715" customWidth="1"/>
    <col min="6935" max="6935" width="11.1796875" style="715" customWidth="1"/>
    <col min="6936" max="6936" width="14.81640625" style="715" customWidth="1"/>
    <col min="6937" max="7168" width="9" style="715"/>
    <col min="7169" max="7169" width="6" style="715" customWidth="1"/>
    <col min="7170" max="7170" width="37.1796875" style="715" customWidth="1"/>
    <col min="7171" max="7171" width="12.81640625" style="715" customWidth="1"/>
    <col min="7172" max="7173" width="15.54296875" style="715" customWidth="1"/>
    <col min="7174" max="7174" width="11.453125" style="715" customWidth="1"/>
    <col min="7175" max="7175" width="0" style="715" hidden="1" customWidth="1"/>
    <col min="7176" max="7176" width="9.7265625" style="715" customWidth="1"/>
    <col min="7177" max="7189" width="0" style="715" hidden="1" customWidth="1"/>
    <col min="7190" max="7190" width="23.26953125" style="715" customWidth="1"/>
    <col min="7191" max="7191" width="11.1796875" style="715" customWidth="1"/>
    <col min="7192" max="7192" width="14.81640625" style="715" customWidth="1"/>
    <col min="7193" max="7424" width="9" style="715"/>
    <col min="7425" max="7425" width="6" style="715" customWidth="1"/>
    <col min="7426" max="7426" width="37.1796875" style="715" customWidth="1"/>
    <col min="7427" max="7427" width="12.81640625" style="715" customWidth="1"/>
    <col min="7428" max="7429" width="15.54296875" style="715" customWidth="1"/>
    <col min="7430" max="7430" width="11.453125" style="715" customWidth="1"/>
    <col min="7431" max="7431" width="0" style="715" hidden="1" customWidth="1"/>
    <col min="7432" max="7432" width="9.7265625" style="715" customWidth="1"/>
    <col min="7433" max="7445" width="0" style="715" hidden="1" customWidth="1"/>
    <col min="7446" max="7446" width="23.26953125" style="715" customWidth="1"/>
    <col min="7447" max="7447" width="11.1796875" style="715" customWidth="1"/>
    <col min="7448" max="7448" width="14.81640625" style="715" customWidth="1"/>
    <col min="7449" max="7680" width="9" style="715"/>
    <col min="7681" max="7681" width="6" style="715" customWidth="1"/>
    <col min="7682" max="7682" width="37.1796875" style="715" customWidth="1"/>
    <col min="7683" max="7683" width="12.81640625" style="715" customWidth="1"/>
    <col min="7684" max="7685" width="15.54296875" style="715" customWidth="1"/>
    <col min="7686" max="7686" width="11.453125" style="715" customWidth="1"/>
    <col min="7687" max="7687" width="0" style="715" hidden="1" customWidth="1"/>
    <col min="7688" max="7688" width="9.7265625" style="715" customWidth="1"/>
    <col min="7689" max="7701" width="0" style="715" hidden="1" customWidth="1"/>
    <col min="7702" max="7702" width="23.26953125" style="715" customWidth="1"/>
    <col min="7703" max="7703" width="11.1796875" style="715" customWidth="1"/>
    <col min="7704" max="7704" width="14.81640625" style="715" customWidth="1"/>
    <col min="7705" max="7936" width="9" style="715"/>
    <col min="7937" max="7937" width="6" style="715" customWidth="1"/>
    <col min="7938" max="7938" width="37.1796875" style="715" customWidth="1"/>
    <col min="7939" max="7939" width="12.81640625" style="715" customWidth="1"/>
    <col min="7940" max="7941" width="15.54296875" style="715" customWidth="1"/>
    <col min="7942" max="7942" width="11.453125" style="715" customWidth="1"/>
    <col min="7943" max="7943" width="0" style="715" hidden="1" customWidth="1"/>
    <col min="7944" max="7944" width="9.7265625" style="715" customWidth="1"/>
    <col min="7945" max="7957" width="0" style="715" hidden="1" customWidth="1"/>
    <col min="7958" max="7958" width="23.26953125" style="715" customWidth="1"/>
    <col min="7959" max="7959" width="11.1796875" style="715" customWidth="1"/>
    <col min="7960" max="7960" width="14.81640625" style="715" customWidth="1"/>
    <col min="7961" max="8192" width="9" style="715"/>
    <col min="8193" max="8193" width="6" style="715" customWidth="1"/>
    <col min="8194" max="8194" width="37.1796875" style="715" customWidth="1"/>
    <col min="8195" max="8195" width="12.81640625" style="715" customWidth="1"/>
    <col min="8196" max="8197" width="15.54296875" style="715" customWidth="1"/>
    <col min="8198" max="8198" width="11.453125" style="715" customWidth="1"/>
    <col min="8199" max="8199" width="0" style="715" hidden="1" customWidth="1"/>
    <col min="8200" max="8200" width="9.7265625" style="715" customWidth="1"/>
    <col min="8201" max="8213" width="0" style="715" hidden="1" customWidth="1"/>
    <col min="8214" max="8214" width="23.26953125" style="715" customWidth="1"/>
    <col min="8215" max="8215" width="11.1796875" style="715" customWidth="1"/>
    <col min="8216" max="8216" width="14.81640625" style="715" customWidth="1"/>
    <col min="8217" max="8448" width="9" style="715"/>
    <col min="8449" max="8449" width="6" style="715" customWidth="1"/>
    <col min="8450" max="8450" width="37.1796875" style="715" customWidth="1"/>
    <col min="8451" max="8451" width="12.81640625" style="715" customWidth="1"/>
    <col min="8452" max="8453" width="15.54296875" style="715" customWidth="1"/>
    <col min="8454" max="8454" width="11.453125" style="715" customWidth="1"/>
    <col min="8455" max="8455" width="0" style="715" hidden="1" customWidth="1"/>
    <col min="8456" max="8456" width="9.7265625" style="715" customWidth="1"/>
    <col min="8457" max="8469" width="0" style="715" hidden="1" customWidth="1"/>
    <col min="8470" max="8470" width="23.26953125" style="715" customWidth="1"/>
    <col min="8471" max="8471" width="11.1796875" style="715" customWidth="1"/>
    <col min="8472" max="8472" width="14.81640625" style="715" customWidth="1"/>
    <col min="8473" max="8704" width="9" style="715"/>
    <col min="8705" max="8705" width="6" style="715" customWidth="1"/>
    <col min="8706" max="8706" width="37.1796875" style="715" customWidth="1"/>
    <col min="8707" max="8707" width="12.81640625" style="715" customWidth="1"/>
    <col min="8708" max="8709" width="15.54296875" style="715" customWidth="1"/>
    <col min="8710" max="8710" width="11.453125" style="715" customWidth="1"/>
    <col min="8711" max="8711" width="0" style="715" hidden="1" customWidth="1"/>
    <col min="8712" max="8712" width="9.7265625" style="715" customWidth="1"/>
    <col min="8713" max="8725" width="0" style="715" hidden="1" customWidth="1"/>
    <col min="8726" max="8726" width="23.26953125" style="715" customWidth="1"/>
    <col min="8727" max="8727" width="11.1796875" style="715" customWidth="1"/>
    <col min="8728" max="8728" width="14.81640625" style="715" customWidth="1"/>
    <col min="8729" max="8960" width="9" style="715"/>
    <col min="8961" max="8961" width="6" style="715" customWidth="1"/>
    <col min="8962" max="8962" width="37.1796875" style="715" customWidth="1"/>
    <col min="8963" max="8963" width="12.81640625" style="715" customWidth="1"/>
    <col min="8964" max="8965" width="15.54296875" style="715" customWidth="1"/>
    <col min="8966" max="8966" width="11.453125" style="715" customWidth="1"/>
    <col min="8967" max="8967" width="0" style="715" hidden="1" customWidth="1"/>
    <col min="8968" max="8968" width="9.7265625" style="715" customWidth="1"/>
    <col min="8969" max="8981" width="0" style="715" hidden="1" customWidth="1"/>
    <col min="8982" max="8982" width="23.26953125" style="715" customWidth="1"/>
    <col min="8983" max="8983" width="11.1796875" style="715" customWidth="1"/>
    <col min="8984" max="8984" width="14.81640625" style="715" customWidth="1"/>
    <col min="8985" max="9216" width="9" style="715"/>
    <col min="9217" max="9217" width="6" style="715" customWidth="1"/>
    <col min="9218" max="9218" width="37.1796875" style="715" customWidth="1"/>
    <col min="9219" max="9219" width="12.81640625" style="715" customWidth="1"/>
    <col min="9220" max="9221" width="15.54296875" style="715" customWidth="1"/>
    <col min="9222" max="9222" width="11.453125" style="715" customWidth="1"/>
    <col min="9223" max="9223" width="0" style="715" hidden="1" customWidth="1"/>
    <col min="9224" max="9224" width="9.7265625" style="715" customWidth="1"/>
    <col min="9225" max="9237" width="0" style="715" hidden="1" customWidth="1"/>
    <col min="9238" max="9238" width="23.26953125" style="715" customWidth="1"/>
    <col min="9239" max="9239" width="11.1796875" style="715" customWidth="1"/>
    <col min="9240" max="9240" width="14.81640625" style="715" customWidth="1"/>
    <col min="9241" max="9472" width="9" style="715"/>
    <col min="9473" max="9473" width="6" style="715" customWidth="1"/>
    <col min="9474" max="9474" width="37.1796875" style="715" customWidth="1"/>
    <col min="9475" max="9475" width="12.81640625" style="715" customWidth="1"/>
    <col min="9476" max="9477" width="15.54296875" style="715" customWidth="1"/>
    <col min="9478" max="9478" width="11.453125" style="715" customWidth="1"/>
    <col min="9479" max="9479" width="0" style="715" hidden="1" customWidth="1"/>
    <col min="9480" max="9480" width="9.7265625" style="715" customWidth="1"/>
    <col min="9481" max="9493" width="0" style="715" hidden="1" customWidth="1"/>
    <col min="9494" max="9494" width="23.26953125" style="715" customWidth="1"/>
    <col min="9495" max="9495" width="11.1796875" style="715" customWidth="1"/>
    <col min="9496" max="9496" width="14.81640625" style="715" customWidth="1"/>
    <col min="9497" max="9728" width="9" style="715"/>
    <col min="9729" max="9729" width="6" style="715" customWidth="1"/>
    <col min="9730" max="9730" width="37.1796875" style="715" customWidth="1"/>
    <col min="9731" max="9731" width="12.81640625" style="715" customWidth="1"/>
    <col min="9732" max="9733" width="15.54296875" style="715" customWidth="1"/>
    <col min="9734" max="9734" width="11.453125" style="715" customWidth="1"/>
    <col min="9735" max="9735" width="0" style="715" hidden="1" customWidth="1"/>
    <col min="9736" max="9736" width="9.7265625" style="715" customWidth="1"/>
    <col min="9737" max="9749" width="0" style="715" hidden="1" customWidth="1"/>
    <col min="9750" max="9750" width="23.26953125" style="715" customWidth="1"/>
    <col min="9751" max="9751" width="11.1796875" style="715" customWidth="1"/>
    <col min="9752" max="9752" width="14.81640625" style="715" customWidth="1"/>
    <col min="9753" max="9984" width="9" style="715"/>
    <col min="9985" max="9985" width="6" style="715" customWidth="1"/>
    <col min="9986" max="9986" width="37.1796875" style="715" customWidth="1"/>
    <col min="9987" max="9987" width="12.81640625" style="715" customWidth="1"/>
    <col min="9988" max="9989" width="15.54296875" style="715" customWidth="1"/>
    <col min="9990" max="9990" width="11.453125" style="715" customWidth="1"/>
    <col min="9991" max="9991" width="0" style="715" hidden="1" customWidth="1"/>
    <col min="9992" max="9992" width="9.7265625" style="715" customWidth="1"/>
    <col min="9993" max="10005" width="0" style="715" hidden="1" customWidth="1"/>
    <col min="10006" max="10006" width="23.26953125" style="715" customWidth="1"/>
    <col min="10007" max="10007" width="11.1796875" style="715" customWidth="1"/>
    <col min="10008" max="10008" width="14.81640625" style="715" customWidth="1"/>
    <col min="10009" max="10240" width="9" style="715"/>
    <col min="10241" max="10241" width="6" style="715" customWidth="1"/>
    <col min="10242" max="10242" width="37.1796875" style="715" customWidth="1"/>
    <col min="10243" max="10243" width="12.81640625" style="715" customWidth="1"/>
    <col min="10244" max="10245" width="15.54296875" style="715" customWidth="1"/>
    <col min="10246" max="10246" width="11.453125" style="715" customWidth="1"/>
    <col min="10247" max="10247" width="0" style="715" hidden="1" customWidth="1"/>
    <col min="10248" max="10248" width="9.7265625" style="715" customWidth="1"/>
    <col min="10249" max="10261" width="0" style="715" hidden="1" customWidth="1"/>
    <col min="10262" max="10262" width="23.26953125" style="715" customWidth="1"/>
    <col min="10263" max="10263" width="11.1796875" style="715" customWidth="1"/>
    <col min="10264" max="10264" width="14.81640625" style="715" customWidth="1"/>
    <col min="10265" max="10496" width="9" style="715"/>
    <col min="10497" max="10497" width="6" style="715" customWidth="1"/>
    <col min="10498" max="10498" width="37.1796875" style="715" customWidth="1"/>
    <col min="10499" max="10499" width="12.81640625" style="715" customWidth="1"/>
    <col min="10500" max="10501" width="15.54296875" style="715" customWidth="1"/>
    <col min="10502" max="10502" width="11.453125" style="715" customWidth="1"/>
    <col min="10503" max="10503" width="0" style="715" hidden="1" customWidth="1"/>
    <col min="10504" max="10504" width="9.7265625" style="715" customWidth="1"/>
    <col min="10505" max="10517" width="0" style="715" hidden="1" customWidth="1"/>
    <col min="10518" max="10518" width="23.26953125" style="715" customWidth="1"/>
    <col min="10519" max="10519" width="11.1796875" style="715" customWidth="1"/>
    <col min="10520" max="10520" width="14.81640625" style="715" customWidth="1"/>
    <col min="10521" max="10752" width="9" style="715"/>
    <col min="10753" max="10753" width="6" style="715" customWidth="1"/>
    <col min="10754" max="10754" width="37.1796875" style="715" customWidth="1"/>
    <col min="10755" max="10755" width="12.81640625" style="715" customWidth="1"/>
    <col min="10756" max="10757" width="15.54296875" style="715" customWidth="1"/>
    <col min="10758" max="10758" width="11.453125" style="715" customWidth="1"/>
    <col min="10759" max="10759" width="0" style="715" hidden="1" customWidth="1"/>
    <col min="10760" max="10760" width="9.7265625" style="715" customWidth="1"/>
    <col min="10761" max="10773" width="0" style="715" hidden="1" customWidth="1"/>
    <col min="10774" max="10774" width="23.26953125" style="715" customWidth="1"/>
    <col min="10775" max="10775" width="11.1796875" style="715" customWidth="1"/>
    <col min="10776" max="10776" width="14.81640625" style="715" customWidth="1"/>
    <col min="10777" max="11008" width="9" style="715"/>
    <col min="11009" max="11009" width="6" style="715" customWidth="1"/>
    <col min="11010" max="11010" width="37.1796875" style="715" customWidth="1"/>
    <col min="11011" max="11011" width="12.81640625" style="715" customWidth="1"/>
    <col min="11012" max="11013" width="15.54296875" style="715" customWidth="1"/>
    <col min="11014" max="11014" width="11.453125" style="715" customWidth="1"/>
    <col min="11015" max="11015" width="0" style="715" hidden="1" customWidth="1"/>
    <col min="11016" max="11016" width="9.7265625" style="715" customWidth="1"/>
    <col min="11017" max="11029" width="0" style="715" hidden="1" customWidth="1"/>
    <col min="11030" max="11030" width="23.26953125" style="715" customWidth="1"/>
    <col min="11031" max="11031" width="11.1796875" style="715" customWidth="1"/>
    <col min="11032" max="11032" width="14.81640625" style="715" customWidth="1"/>
    <col min="11033" max="11264" width="9" style="715"/>
    <col min="11265" max="11265" width="6" style="715" customWidth="1"/>
    <col min="11266" max="11266" width="37.1796875" style="715" customWidth="1"/>
    <col min="11267" max="11267" width="12.81640625" style="715" customWidth="1"/>
    <col min="11268" max="11269" width="15.54296875" style="715" customWidth="1"/>
    <col min="11270" max="11270" width="11.453125" style="715" customWidth="1"/>
    <col min="11271" max="11271" width="0" style="715" hidden="1" customWidth="1"/>
    <col min="11272" max="11272" width="9.7265625" style="715" customWidth="1"/>
    <col min="11273" max="11285" width="0" style="715" hidden="1" customWidth="1"/>
    <col min="11286" max="11286" width="23.26953125" style="715" customWidth="1"/>
    <col min="11287" max="11287" width="11.1796875" style="715" customWidth="1"/>
    <col min="11288" max="11288" width="14.81640625" style="715" customWidth="1"/>
    <col min="11289" max="11520" width="9" style="715"/>
    <col min="11521" max="11521" width="6" style="715" customWidth="1"/>
    <col min="11522" max="11522" width="37.1796875" style="715" customWidth="1"/>
    <col min="11523" max="11523" width="12.81640625" style="715" customWidth="1"/>
    <col min="11524" max="11525" width="15.54296875" style="715" customWidth="1"/>
    <col min="11526" max="11526" width="11.453125" style="715" customWidth="1"/>
    <col min="11527" max="11527" width="0" style="715" hidden="1" customWidth="1"/>
    <col min="11528" max="11528" width="9.7265625" style="715" customWidth="1"/>
    <col min="11529" max="11541" width="0" style="715" hidden="1" customWidth="1"/>
    <col min="11542" max="11542" width="23.26953125" style="715" customWidth="1"/>
    <col min="11543" max="11543" width="11.1796875" style="715" customWidth="1"/>
    <col min="11544" max="11544" width="14.81640625" style="715" customWidth="1"/>
    <col min="11545" max="11776" width="9" style="715"/>
    <col min="11777" max="11777" width="6" style="715" customWidth="1"/>
    <col min="11778" max="11778" width="37.1796875" style="715" customWidth="1"/>
    <col min="11779" max="11779" width="12.81640625" style="715" customWidth="1"/>
    <col min="11780" max="11781" width="15.54296875" style="715" customWidth="1"/>
    <col min="11782" max="11782" width="11.453125" style="715" customWidth="1"/>
    <col min="11783" max="11783" width="0" style="715" hidden="1" customWidth="1"/>
    <col min="11784" max="11784" width="9.7265625" style="715" customWidth="1"/>
    <col min="11785" max="11797" width="0" style="715" hidden="1" customWidth="1"/>
    <col min="11798" max="11798" width="23.26953125" style="715" customWidth="1"/>
    <col min="11799" max="11799" width="11.1796875" style="715" customWidth="1"/>
    <col min="11800" max="11800" width="14.81640625" style="715" customWidth="1"/>
    <col min="11801" max="12032" width="9" style="715"/>
    <col min="12033" max="12033" width="6" style="715" customWidth="1"/>
    <col min="12034" max="12034" width="37.1796875" style="715" customWidth="1"/>
    <col min="12035" max="12035" width="12.81640625" style="715" customWidth="1"/>
    <col min="12036" max="12037" width="15.54296875" style="715" customWidth="1"/>
    <col min="12038" max="12038" width="11.453125" style="715" customWidth="1"/>
    <col min="12039" max="12039" width="0" style="715" hidden="1" customWidth="1"/>
    <col min="12040" max="12040" width="9.7265625" style="715" customWidth="1"/>
    <col min="12041" max="12053" width="0" style="715" hidden="1" customWidth="1"/>
    <col min="12054" max="12054" width="23.26953125" style="715" customWidth="1"/>
    <col min="12055" max="12055" width="11.1796875" style="715" customWidth="1"/>
    <col min="12056" max="12056" width="14.81640625" style="715" customWidth="1"/>
    <col min="12057" max="12288" width="9" style="715"/>
    <col min="12289" max="12289" width="6" style="715" customWidth="1"/>
    <col min="12290" max="12290" width="37.1796875" style="715" customWidth="1"/>
    <col min="12291" max="12291" width="12.81640625" style="715" customWidth="1"/>
    <col min="12292" max="12293" width="15.54296875" style="715" customWidth="1"/>
    <col min="12294" max="12294" width="11.453125" style="715" customWidth="1"/>
    <col min="12295" max="12295" width="0" style="715" hidden="1" customWidth="1"/>
    <col min="12296" max="12296" width="9.7265625" style="715" customWidth="1"/>
    <col min="12297" max="12309" width="0" style="715" hidden="1" customWidth="1"/>
    <col min="12310" max="12310" width="23.26953125" style="715" customWidth="1"/>
    <col min="12311" max="12311" width="11.1796875" style="715" customWidth="1"/>
    <col min="12312" max="12312" width="14.81640625" style="715" customWidth="1"/>
    <col min="12313" max="12544" width="9" style="715"/>
    <col min="12545" max="12545" width="6" style="715" customWidth="1"/>
    <col min="12546" max="12546" width="37.1796875" style="715" customWidth="1"/>
    <col min="12547" max="12547" width="12.81640625" style="715" customWidth="1"/>
    <col min="12548" max="12549" width="15.54296875" style="715" customWidth="1"/>
    <col min="12550" max="12550" width="11.453125" style="715" customWidth="1"/>
    <col min="12551" max="12551" width="0" style="715" hidden="1" customWidth="1"/>
    <col min="12552" max="12552" width="9.7265625" style="715" customWidth="1"/>
    <col min="12553" max="12565" width="0" style="715" hidden="1" customWidth="1"/>
    <col min="12566" max="12566" width="23.26953125" style="715" customWidth="1"/>
    <col min="12567" max="12567" width="11.1796875" style="715" customWidth="1"/>
    <col min="12568" max="12568" width="14.81640625" style="715" customWidth="1"/>
    <col min="12569" max="12800" width="9" style="715"/>
    <col min="12801" max="12801" width="6" style="715" customWidth="1"/>
    <col min="12802" max="12802" width="37.1796875" style="715" customWidth="1"/>
    <col min="12803" max="12803" width="12.81640625" style="715" customWidth="1"/>
    <col min="12804" max="12805" width="15.54296875" style="715" customWidth="1"/>
    <col min="12806" max="12806" width="11.453125" style="715" customWidth="1"/>
    <col min="12807" max="12807" width="0" style="715" hidden="1" customWidth="1"/>
    <col min="12808" max="12808" width="9.7265625" style="715" customWidth="1"/>
    <col min="12809" max="12821" width="0" style="715" hidden="1" customWidth="1"/>
    <col min="12822" max="12822" width="23.26953125" style="715" customWidth="1"/>
    <col min="12823" max="12823" width="11.1796875" style="715" customWidth="1"/>
    <col min="12824" max="12824" width="14.81640625" style="715" customWidth="1"/>
    <col min="12825" max="13056" width="9" style="715"/>
    <col min="13057" max="13057" width="6" style="715" customWidth="1"/>
    <col min="13058" max="13058" width="37.1796875" style="715" customWidth="1"/>
    <col min="13059" max="13059" width="12.81640625" style="715" customWidth="1"/>
    <col min="13060" max="13061" width="15.54296875" style="715" customWidth="1"/>
    <col min="13062" max="13062" width="11.453125" style="715" customWidth="1"/>
    <col min="13063" max="13063" width="0" style="715" hidden="1" customWidth="1"/>
    <col min="13064" max="13064" width="9.7265625" style="715" customWidth="1"/>
    <col min="13065" max="13077" width="0" style="715" hidden="1" customWidth="1"/>
    <col min="13078" max="13078" width="23.26953125" style="715" customWidth="1"/>
    <col min="13079" max="13079" width="11.1796875" style="715" customWidth="1"/>
    <col min="13080" max="13080" width="14.81640625" style="715" customWidth="1"/>
    <col min="13081" max="13312" width="9" style="715"/>
    <col min="13313" max="13313" width="6" style="715" customWidth="1"/>
    <col min="13314" max="13314" width="37.1796875" style="715" customWidth="1"/>
    <col min="13315" max="13315" width="12.81640625" style="715" customWidth="1"/>
    <col min="13316" max="13317" width="15.54296875" style="715" customWidth="1"/>
    <col min="13318" max="13318" width="11.453125" style="715" customWidth="1"/>
    <col min="13319" max="13319" width="0" style="715" hidden="1" customWidth="1"/>
    <col min="13320" max="13320" width="9.7265625" style="715" customWidth="1"/>
    <col min="13321" max="13333" width="0" style="715" hidden="1" customWidth="1"/>
    <col min="13334" max="13334" width="23.26953125" style="715" customWidth="1"/>
    <col min="13335" max="13335" width="11.1796875" style="715" customWidth="1"/>
    <col min="13336" max="13336" width="14.81640625" style="715" customWidth="1"/>
    <col min="13337" max="13568" width="9" style="715"/>
    <col min="13569" max="13569" width="6" style="715" customWidth="1"/>
    <col min="13570" max="13570" width="37.1796875" style="715" customWidth="1"/>
    <col min="13571" max="13571" width="12.81640625" style="715" customWidth="1"/>
    <col min="13572" max="13573" width="15.54296875" style="715" customWidth="1"/>
    <col min="13574" max="13574" width="11.453125" style="715" customWidth="1"/>
    <col min="13575" max="13575" width="0" style="715" hidden="1" customWidth="1"/>
    <col min="13576" max="13576" width="9.7265625" style="715" customWidth="1"/>
    <col min="13577" max="13589" width="0" style="715" hidden="1" customWidth="1"/>
    <col min="13590" max="13590" width="23.26953125" style="715" customWidth="1"/>
    <col min="13591" max="13591" width="11.1796875" style="715" customWidth="1"/>
    <col min="13592" max="13592" width="14.81640625" style="715" customWidth="1"/>
    <col min="13593" max="13824" width="9" style="715"/>
    <col min="13825" max="13825" width="6" style="715" customWidth="1"/>
    <col min="13826" max="13826" width="37.1796875" style="715" customWidth="1"/>
    <col min="13827" max="13827" width="12.81640625" style="715" customWidth="1"/>
    <col min="13828" max="13829" width="15.54296875" style="715" customWidth="1"/>
    <col min="13830" max="13830" width="11.453125" style="715" customWidth="1"/>
    <col min="13831" max="13831" width="0" style="715" hidden="1" customWidth="1"/>
    <col min="13832" max="13832" width="9.7265625" style="715" customWidth="1"/>
    <col min="13833" max="13845" width="0" style="715" hidden="1" customWidth="1"/>
    <col min="13846" max="13846" width="23.26953125" style="715" customWidth="1"/>
    <col min="13847" max="13847" width="11.1796875" style="715" customWidth="1"/>
    <col min="13848" max="13848" width="14.81640625" style="715" customWidth="1"/>
    <col min="13849" max="14080" width="9" style="715"/>
    <col min="14081" max="14081" width="6" style="715" customWidth="1"/>
    <col min="14082" max="14082" width="37.1796875" style="715" customWidth="1"/>
    <col min="14083" max="14083" width="12.81640625" style="715" customWidth="1"/>
    <col min="14084" max="14085" width="15.54296875" style="715" customWidth="1"/>
    <col min="14086" max="14086" width="11.453125" style="715" customWidth="1"/>
    <col min="14087" max="14087" width="0" style="715" hidden="1" customWidth="1"/>
    <col min="14088" max="14088" width="9.7265625" style="715" customWidth="1"/>
    <col min="14089" max="14101" width="0" style="715" hidden="1" customWidth="1"/>
    <col min="14102" max="14102" width="23.26953125" style="715" customWidth="1"/>
    <col min="14103" max="14103" width="11.1796875" style="715" customWidth="1"/>
    <col min="14104" max="14104" width="14.81640625" style="715" customWidth="1"/>
    <col min="14105" max="14336" width="9" style="715"/>
    <col min="14337" max="14337" width="6" style="715" customWidth="1"/>
    <col min="14338" max="14338" width="37.1796875" style="715" customWidth="1"/>
    <col min="14339" max="14339" width="12.81640625" style="715" customWidth="1"/>
    <col min="14340" max="14341" width="15.54296875" style="715" customWidth="1"/>
    <col min="14342" max="14342" width="11.453125" style="715" customWidth="1"/>
    <col min="14343" max="14343" width="0" style="715" hidden="1" customWidth="1"/>
    <col min="14344" max="14344" width="9.7265625" style="715" customWidth="1"/>
    <col min="14345" max="14357" width="0" style="715" hidden="1" customWidth="1"/>
    <col min="14358" max="14358" width="23.26953125" style="715" customWidth="1"/>
    <col min="14359" max="14359" width="11.1796875" style="715" customWidth="1"/>
    <col min="14360" max="14360" width="14.81640625" style="715" customWidth="1"/>
    <col min="14361" max="14592" width="9" style="715"/>
    <col min="14593" max="14593" width="6" style="715" customWidth="1"/>
    <col min="14594" max="14594" width="37.1796875" style="715" customWidth="1"/>
    <col min="14595" max="14595" width="12.81640625" style="715" customWidth="1"/>
    <col min="14596" max="14597" width="15.54296875" style="715" customWidth="1"/>
    <col min="14598" max="14598" width="11.453125" style="715" customWidth="1"/>
    <col min="14599" max="14599" width="0" style="715" hidden="1" customWidth="1"/>
    <col min="14600" max="14600" width="9.7265625" style="715" customWidth="1"/>
    <col min="14601" max="14613" width="0" style="715" hidden="1" customWidth="1"/>
    <col min="14614" max="14614" width="23.26953125" style="715" customWidth="1"/>
    <col min="14615" max="14615" width="11.1796875" style="715" customWidth="1"/>
    <col min="14616" max="14616" width="14.81640625" style="715" customWidth="1"/>
    <col min="14617" max="14848" width="9" style="715"/>
    <col min="14849" max="14849" width="6" style="715" customWidth="1"/>
    <col min="14850" max="14850" width="37.1796875" style="715" customWidth="1"/>
    <col min="14851" max="14851" width="12.81640625" style="715" customWidth="1"/>
    <col min="14852" max="14853" width="15.54296875" style="715" customWidth="1"/>
    <col min="14854" max="14854" width="11.453125" style="715" customWidth="1"/>
    <col min="14855" max="14855" width="0" style="715" hidden="1" customWidth="1"/>
    <col min="14856" max="14856" width="9.7265625" style="715" customWidth="1"/>
    <col min="14857" max="14869" width="0" style="715" hidden="1" customWidth="1"/>
    <col min="14870" max="14870" width="23.26953125" style="715" customWidth="1"/>
    <col min="14871" max="14871" width="11.1796875" style="715" customWidth="1"/>
    <col min="14872" max="14872" width="14.81640625" style="715" customWidth="1"/>
    <col min="14873" max="15104" width="9" style="715"/>
    <col min="15105" max="15105" width="6" style="715" customWidth="1"/>
    <col min="15106" max="15106" width="37.1796875" style="715" customWidth="1"/>
    <col min="15107" max="15107" width="12.81640625" style="715" customWidth="1"/>
    <col min="15108" max="15109" width="15.54296875" style="715" customWidth="1"/>
    <col min="15110" max="15110" width="11.453125" style="715" customWidth="1"/>
    <col min="15111" max="15111" width="0" style="715" hidden="1" customWidth="1"/>
    <col min="15112" max="15112" width="9.7265625" style="715" customWidth="1"/>
    <col min="15113" max="15125" width="0" style="715" hidden="1" customWidth="1"/>
    <col min="15126" max="15126" width="23.26953125" style="715" customWidth="1"/>
    <col min="15127" max="15127" width="11.1796875" style="715" customWidth="1"/>
    <col min="15128" max="15128" width="14.81640625" style="715" customWidth="1"/>
    <col min="15129" max="15360" width="9" style="715"/>
    <col min="15361" max="15361" width="6" style="715" customWidth="1"/>
    <col min="15362" max="15362" width="37.1796875" style="715" customWidth="1"/>
    <col min="15363" max="15363" width="12.81640625" style="715" customWidth="1"/>
    <col min="15364" max="15365" width="15.54296875" style="715" customWidth="1"/>
    <col min="15366" max="15366" width="11.453125" style="715" customWidth="1"/>
    <col min="15367" max="15367" width="0" style="715" hidden="1" customWidth="1"/>
    <col min="15368" max="15368" width="9.7265625" style="715" customWidth="1"/>
    <col min="15369" max="15381" width="0" style="715" hidden="1" customWidth="1"/>
    <col min="15382" max="15382" width="23.26953125" style="715" customWidth="1"/>
    <col min="15383" max="15383" width="11.1796875" style="715" customWidth="1"/>
    <col min="15384" max="15384" width="14.81640625" style="715" customWidth="1"/>
    <col min="15385" max="15616" width="9" style="715"/>
    <col min="15617" max="15617" width="6" style="715" customWidth="1"/>
    <col min="15618" max="15618" width="37.1796875" style="715" customWidth="1"/>
    <col min="15619" max="15619" width="12.81640625" style="715" customWidth="1"/>
    <col min="15620" max="15621" width="15.54296875" style="715" customWidth="1"/>
    <col min="15622" max="15622" width="11.453125" style="715" customWidth="1"/>
    <col min="15623" max="15623" width="0" style="715" hidden="1" customWidth="1"/>
    <col min="15624" max="15624" width="9.7265625" style="715" customWidth="1"/>
    <col min="15625" max="15637" width="0" style="715" hidden="1" customWidth="1"/>
    <col min="15638" max="15638" width="23.26953125" style="715" customWidth="1"/>
    <col min="15639" max="15639" width="11.1796875" style="715" customWidth="1"/>
    <col min="15640" max="15640" width="14.81640625" style="715" customWidth="1"/>
    <col min="15641" max="15872" width="9" style="715"/>
    <col min="15873" max="15873" width="6" style="715" customWidth="1"/>
    <col min="15874" max="15874" width="37.1796875" style="715" customWidth="1"/>
    <col min="15875" max="15875" width="12.81640625" style="715" customWidth="1"/>
    <col min="15876" max="15877" width="15.54296875" style="715" customWidth="1"/>
    <col min="15878" max="15878" width="11.453125" style="715" customWidth="1"/>
    <col min="15879" max="15879" width="0" style="715" hidden="1" customWidth="1"/>
    <col min="15880" max="15880" width="9.7265625" style="715" customWidth="1"/>
    <col min="15881" max="15893" width="0" style="715" hidden="1" customWidth="1"/>
    <col min="15894" max="15894" width="23.26953125" style="715" customWidth="1"/>
    <col min="15895" max="15895" width="11.1796875" style="715" customWidth="1"/>
    <col min="15896" max="15896" width="14.81640625" style="715" customWidth="1"/>
    <col min="15897" max="16128" width="9" style="715"/>
    <col min="16129" max="16129" width="6" style="715" customWidth="1"/>
    <col min="16130" max="16130" width="37.1796875" style="715" customWidth="1"/>
    <col min="16131" max="16131" width="12.81640625" style="715" customWidth="1"/>
    <col min="16132" max="16133" width="15.54296875" style="715" customWidth="1"/>
    <col min="16134" max="16134" width="11.453125" style="715" customWidth="1"/>
    <col min="16135" max="16135" width="0" style="715" hidden="1" customWidth="1"/>
    <col min="16136" max="16136" width="9.7265625" style="715" customWidth="1"/>
    <col min="16137" max="16149" width="0" style="715" hidden="1" customWidth="1"/>
    <col min="16150" max="16150" width="23.26953125" style="715" customWidth="1"/>
    <col min="16151" max="16151" width="11.1796875" style="715" customWidth="1"/>
    <col min="16152" max="16152" width="14.81640625" style="715" customWidth="1"/>
    <col min="16153" max="16384" width="9" style="715"/>
  </cols>
  <sheetData>
    <row r="1" spans="1:33">
      <c r="A1" s="1290" t="s">
        <v>1088</v>
      </c>
      <c r="B1" s="1290"/>
      <c r="C1" s="1290"/>
      <c r="D1" s="1290"/>
      <c r="E1" s="1290"/>
      <c r="F1" s="1290"/>
      <c r="G1" s="1290"/>
      <c r="H1" s="1290"/>
      <c r="I1" s="1290"/>
      <c r="J1" s="1290"/>
      <c r="K1" s="1290"/>
      <c r="L1" s="1290"/>
      <c r="M1" s="1290"/>
      <c r="N1" s="1290"/>
      <c r="O1" s="1290"/>
      <c r="P1" s="1290"/>
      <c r="Q1" s="1290"/>
      <c r="R1" s="1290"/>
      <c r="S1" s="1290"/>
      <c r="T1" s="1290"/>
      <c r="U1" s="1290"/>
      <c r="V1" s="1290"/>
      <c r="W1" s="1290"/>
    </row>
    <row r="2" spans="1:33" ht="15.75" customHeight="1">
      <c r="A2" s="1291" t="s">
        <v>1482</v>
      </c>
      <c r="B2" s="1290"/>
      <c r="C2" s="1290"/>
      <c r="D2" s="1290"/>
      <c r="E2" s="1290"/>
      <c r="F2" s="1290"/>
      <c r="G2" s="1290"/>
      <c r="H2" s="1290"/>
      <c r="I2" s="1290"/>
      <c r="J2" s="1290"/>
      <c r="K2" s="1290"/>
      <c r="L2" s="1290"/>
      <c r="M2" s="1290"/>
      <c r="N2" s="1290"/>
      <c r="O2" s="1290"/>
      <c r="P2" s="1290"/>
      <c r="Q2" s="1290"/>
      <c r="R2" s="1290"/>
      <c r="S2" s="1290"/>
      <c r="T2" s="1290"/>
      <c r="U2" s="1290"/>
      <c r="V2" s="1290"/>
      <c r="W2" s="1290"/>
    </row>
    <row r="3" spans="1:33" ht="15.75" customHeight="1">
      <c r="A3" s="1292" t="str">
        <f>'pl01'!A3:P3</f>
        <v>(Kèm theo Báo cáo số             /BC-TCKH, ngày           tháng 04 năm 2022 của  Phòng Tài chính - Kế hoạch)</v>
      </c>
      <c r="B3" s="1292"/>
      <c r="C3" s="1292"/>
      <c r="D3" s="1292"/>
      <c r="E3" s="1292"/>
      <c r="F3" s="1292"/>
      <c r="G3" s="1292"/>
      <c r="H3" s="1292"/>
      <c r="I3" s="1292"/>
      <c r="J3" s="1292"/>
      <c r="K3" s="1292"/>
      <c r="L3" s="1292"/>
      <c r="M3" s="1292"/>
      <c r="N3" s="1292"/>
      <c r="O3" s="1292"/>
      <c r="P3" s="1292"/>
      <c r="Q3" s="1292"/>
      <c r="R3" s="1292"/>
      <c r="S3" s="1292"/>
      <c r="T3" s="1292"/>
      <c r="U3" s="1292"/>
      <c r="V3" s="1292"/>
      <c r="W3" s="1292"/>
      <c r="X3" s="743"/>
      <c r="Y3" s="743"/>
      <c r="Z3" s="743"/>
      <c r="AA3" s="743"/>
      <c r="AB3" s="743"/>
      <c r="AC3" s="743"/>
      <c r="AD3" s="743"/>
      <c r="AE3" s="743"/>
      <c r="AF3" s="743"/>
      <c r="AG3" s="743"/>
    </row>
    <row r="4" spans="1:33" ht="15.75" hidden="1" customHeight="1">
      <c r="A4" s="1292" t="s">
        <v>923</v>
      </c>
      <c r="B4" s="1292"/>
      <c r="C4" s="1292"/>
      <c r="D4" s="1292"/>
      <c r="E4" s="1292"/>
      <c r="F4" s="1292"/>
      <c r="G4" s="1292"/>
      <c r="H4" s="1292"/>
      <c r="I4" s="1292"/>
      <c r="J4" s="1292"/>
      <c r="K4" s="1292"/>
      <c r="L4" s="1292"/>
      <c r="M4" s="1292"/>
      <c r="N4" s="1292"/>
      <c r="O4" s="1292"/>
      <c r="P4" s="1292"/>
      <c r="Q4" s="1292"/>
      <c r="R4" s="1292"/>
      <c r="S4" s="1292"/>
      <c r="T4" s="1292"/>
      <c r="U4" s="1292"/>
      <c r="V4" s="1292"/>
      <c r="W4" s="1292"/>
      <c r="X4" s="743"/>
      <c r="Y4" s="743"/>
      <c r="Z4" s="743"/>
      <c r="AA4" s="743"/>
      <c r="AB4" s="743"/>
      <c r="AC4" s="743"/>
      <c r="AD4" s="743"/>
      <c r="AE4" s="743"/>
      <c r="AF4" s="743"/>
      <c r="AG4" s="743"/>
    </row>
    <row r="5" spans="1:33">
      <c r="E5" s="745"/>
      <c r="O5" s="746"/>
      <c r="S5" s="1293" t="s">
        <v>988</v>
      </c>
      <c r="T5" s="1293"/>
      <c r="U5" s="1293"/>
      <c r="V5" s="1293"/>
      <c r="W5" s="1293"/>
    </row>
    <row r="6" spans="1:33" ht="15.75" customHeight="1">
      <c r="A6" s="1289" t="s">
        <v>4</v>
      </c>
      <c r="B6" s="1289" t="s">
        <v>463</v>
      </c>
      <c r="C6" s="1289" t="s">
        <v>465</v>
      </c>
      <c r="D6" s="1294" t="s">
        <v>339</v>
      </c>
      <c r="E6" s="1289" t="s">
        <v>32</v>
      </c>
      <c r="F6" s="1289" t="s">
        <v>989</v>
      </c>
      <c r="G6" s="1296" t="s">
        <v>990</v>
      </c>
      <c r="H6" s="1297"/>
      <c r="I6" s="1298"/>
      <c r="J6" s="1289" t="s">
        <v>466</v>
      </c>
      <c r="K6" s="1289"/>
      <c r="L6" s="1289"/>
      <c r="M6" s="1289" t="s">
        <v>991</v>
      </c>
      <c r="N6" s="1289"/>
      <c r="O6" s="1289" t="s">
        <v>468</v>
      </c>
      <c r="P6" s="1289" t="s">
        <v>992</v>
      </c>
      <c r="Q6" s="1289"/>
      <c r="R6" s="1289" t="s">
        <v>470</v>
      </c>
      <c r="S6" s="1296" t="s">
        <v>993</v>
      </c>
      <c r="T6" s="1297"/>
      <c r="U6" s="1298"/>
      <c r="V6" s="1294" t="s">
        <v>1483</v>
      </c>
      <c r="W6" s="1289" t="s">
        <v>8</v>
      </c>
    </row>
    <row r="7" spans="1:33" ht="79.5" customHeight="1">
      <c r="A7" s="1289"/>
      <c r="B7" s="1289"/>
      <c r="C7" s="1289"/>
      <c r="D7" s="1295"/>
      <c r="E7" s="1289"/>
      <c r="F7" s="1289"/>
      <c r="G7" s="1299"/>
      <c r="H7" s="1300"/>
      <c r="I7" s="1301"/>
      <c r="J7" s="1043" t="s">
        <v>478</v>
      </c>
      <c r="K7" s="731" t="s">
        <v>475</v>
      </c>
      <c r="L7" s="747" t="s">
        <v>479</v>
      </c>
      <c r="M7" s="1043" t="s">
        <v>10</v>
      </c>
      <c r="N7" s="1043" t="s">
        <v>480</v>
      </c>
      <c r="O7" s="1289"/>
      <c r="P7" s="1043" t="s">
        <v>10</v>
      </c>
      <c r="Q7" s="1043" t="s">
        <v>480</v>
      </c>
      <c r="R7" s="1289"/>
      <c r="S7" s="1299"/>
      <c r="T7" s="1300"/>
      <c r="U7" s="1301"/>
      <c r="V7" s="1295"/>
      <c r="W7" s="1289"/>
    </row>
    <row r="8" spans="1:33">
      <c r="A8" s="727">
        <v>1</v>
      </c>
      <c r="B8" s="727">
        <v>2</v>
      </c>
      <c r="C8" s="727">
        <v>3</v>
      </c>
      <c r="D8" s="727">
        <v>4</v>
      </c>
      <c r="E8" s="727">
        <v>5</v>
      </c>
      <c r="F8" s="727">
        <v>6</v>
      </c>
      <c r="G8" s="727">
        <v>8</v>
      </c>
      <c r="H8" s="727">
        <v>7</v>
      </c>
      <c r="I8" s="727">
        <v>10</v>
      </c>
      <c r="J8" s="727">
        <v>11</v>
      </c>
      <c r="K8" s="727">
        <v>12</v>
      </c>
      <c r="L8" s="727">
        <v>13</v>
      </c>
      <c r="M8" s="727">
        <v>14</v>
      </c>
      <c r="N8" s="727">
        <v>15</v>
      </c>
      <c r="O8" s="727">
        <v>16</v>
      </c>
      <c r="P8" s="727">
        <v>17</v>
      </c>
      <c r="Q8" s="727">
        <v>18</v>
      </c>
      <c r="R8" s="727">
        <v>19</v>
      </c>
      <c r="S8" s="727">
        <v>20</v>
      </c>
      <c r="T8" s="727">
        <v>21</v>
      </c>
      <c r="U8" s="727">
        <v>22</v>
      </c>
      <c r="V8" s="727"/>
      <c r="W8" s="727">
        <v>8</v>
      </c>
    </row>
    <row r="9" spans="1:33" s="748" customFormat="1" ht="30">
      <c r="A9" s="1043" t="s">
        <v>39</v>
      </c>
      <c r="B9" s="732" t="s">
        <v>995</v>
      </c>
      <c r="C9" s="1043"/>
      <c r="D9" s="1043"/>
      <c r="E9" s="1043"/>
      <c r="F9" s="1043"/>
      <c r="G9" s="1043"/>
      <c r="H9" s="1043"/>
      <c r="I9" s="1043"/>
      <c r="J9" s="1043"/>
      <c r="K9" s="1043"/>
      <c r="L9" s="1043"/>
      <c r="M9" s="1043"/>
      <c r="N9" s="1043"/>
      <c r="O9" s="1043"/>
      <c r="P9" s="1043"/>
      <c r="Q9" s="1043"/>
      <c r="R9" s="1043"/>
      <c r="S9" s="1043"/>
      <c r="T9" s="1043"/>
      <c r="U9" s="1043"/>
      <c r="V9" s="1043"/>
      <c r="W9" s="1043"/>
    </row>
    <row r="10" spans="1:33">
      <c r="A10" s="1043">
        <v>1</v>
      </c>
      <c r="B10" s="732" t="s">
        <v>948</v>
      </c>
      <c r="C10" s="749"/>
      <c r="D10" s="727"/>
      <c r="E10" s="1043"/>
      <c r="F10" s="737"/>
      <c r="G10" s="751"/>
      <c r="H10" s="738"/>
      <c r="I10" s="752"/>
      <c r="J10" s="752"/>
      <c r="K10" s="752"/>
      <c r="L10" s="752"/>
      <c r="M10" s="752"/>
      <c r="N10" s="752"/>
      <c r="O10" s="752"/>
      <c r="P10" s="752"/>
      <c r="Q10" s="752"/>
      <c r="R10" s="752"/>
      <c r="S10" s="752"/>
      <c r="T10" s="752"/>
      <c r="U10" s="752"/>
      <c r="V10" s="752"/>
      <c r="W10" s="727"/>
    </row>
    <row r="11" spans="1:33" ht="31">
      <c r="A11" s="755" t="s">
        <v>205</v>
      </c>
      <c r="B11" s="726" t="s">
        <v>949</v>
      </c>
      <c r="C11" s="727" t="s">
        <v>950</v>
      </c>
      <c r="D11" s="727" t="s">
        <v>951</v>
      </c>
      <c r="E11" s="727" t="s">
        <v>1001</v>
      </c>
      <c r="F11" s="727">
        <v>2019</v>
      </c>
      <c r="G11" s="727"/>
      <c r="H11" s="1029">
        <v>3000</v>
      </c>
      <c r="I11" s="727"/>
      <c r="J11" s="727"/>
      <c r="K11" s="727"/>
      <c r="L11" s="727"/>
      <c r="M11" s="727"/>
      <c r="N11" s="727"/>
      <c r="O11" s="727"/>
      <c r="P11" s="727"/>
      <c r="Q11" s="727"/>
      <c r="R11" s="727"/>
      <c r="S11" s="727"/>
      <c r="T11" s="727"/>
      <c r="U11" s="727"/>
      <c r="V11" s="1044" t="s">
        <v>1484</v>
      </c>
      <c r="W11" s="727"/>
      <c r="X11" s="715">
        <v>1</v>
      </c>
    </row>
    <row r="12" spans="1:33" ht="30">
      <c r="A12" s="731">
        <v>3</v>
      </c>
      <c r="B12" s="753" t="s">
        <v>997</v>
      </c>
      <c r="C12" s="749"/>
      <c r="D12" s="727"/>
      <c r="E12" s="754"/>
      <c r="F12" s="737"/>
      <c r="G12" s="751"/>
      <c r="H12" s="1029"/>
      <c r="I12" s="752"/>
      <c r="J12" s="752"/>
      <c r="K12" s="752"/>
      <c r="L12" s="752"/>
      <c r="M12" s="752"/>
      <c r="N12" s="752"/>
      <c r="O12" s="752"/>
      <c r="P12" s="752"/>
      <c r="Q12" s="752"/>
      <c r="R12" s="752"/>
      <c r="S12" s="752"/>
      <c r="T12" s="752"/>
      <c r="U12" s="752"/>
      <c r="V12" s="752"/>
      <c r="W12" s="727"/>
    </row>
    <row r="13" spans="1:33" ht="62">
      <c r="A13" s="733" t="s">
        <v>725</v>
      </c>
      <c r="B13" s="916" t="s">
        <v>1008</v>
      </c>
      <c r="C13" s="750" t="s">
        <v>703</v>
      </c>
      <c r="D13" s="727" t="s">
        <v>687</v>
      </c>
      <c r="E13" s="727" t="s">
        <v>723</v>
      </c>
      <c r="F13" s="737">
        <v>2019</v>
      </c>
      <c r="G13" s="751"/>
      <c r="H13" s="917">
        <v>164.17</v>
      </c>
      <c r="I13" s="752"/>
      <c r="J13" s="752"/>
      <c r="K13" s="752"/>
      <c r="L13" s="752"/>
      <c r="M13" s="752"/>
      <c r="N13" s="752"/>
      <c r="O13" s="752"/>
      <c r="P13" s="752"/>
      <c r="Q13" s="752"/>
      <c r="R13" s="752"/>
      <c r="S13" s="752"/>
      <c r="T13" s="752"/>
      <c r="U13" s="752"/>
      <c r="V13" s="1044" t="s">
        <v>1485</v>
      </c>
      <c r="W13" s="727"/>
      <c r="X13" s="715">
        <v>1</v>
      </c>
    </row>
    <row r="14" spans="1:33" s="748" customFormat="1" ht="15">
      <c r="A14" s="718" t="s">
        <v>187</v>
      </c>
      <c r="B14" s="918" t="s">
        <v>1219</v>
      </c>
      <c r="C14" s="731"/>
      <c r="D14" s="718"/>
      <c r="E14" s="719"/>
      <c r="F14" s="718"/>
      <c r="G14" s="718"/>
      <c r="H14" s="919"/>
      <c r="I14" s="720"/>
      <c r="J14" s="720"/>
      <c r="K14" s="720"/>
      <c r="L14" s="720"/>
      <c r="M14" s="720"/>
      <c r="N14" s="720"/>
      <c r="O14" s="720"/>
      <c r="P14" s="720"/>
      <c r="Q14" s="720"/>
      <c r="R14" s="720"/>
      <c r="S14" s="720"/>
      <c r="T14" s="720"/>
      <c r="U14" s="720"/>
      <c r="V14" s="720"/>
      <c r="W14" s="720"/>
      <c r="X14" s="748">
        <f>SUM(X11:X13)</f>
        <v>2</v>
      </c>
    </row>
    <row r="15" spans="1:33" ht="30">
      <c r="A15" s="751">
        <v>2</v>
      </c>
      <c r="B15" s="923" t="s">
        <v>685</v>
      </c>
      <c r="C15" s="879"/>
      <c r="D15" s="1043"/>
      <c r="E15" s="879"/>
      <c r="F15" s="1043"/>
      <c r="G15" s="751"/>
      <c r="H15" s="924">
        <v>269174.35200000001</v>
      </c>
      <c r="I15" s="752"/>
      <c r="J15" s="752"/>
      <c r="K15" s="752"/>
      <c r="L15" s="752"/>
      <c r="M15" s="752"/>
      <c r="N15" s="752"/>
      <c r="O15" s="752"/>
      <c r="P15" s="752"/>
      <c r="Q15" s="752"/>
      <c r="R15" s="752"/>
      <c r="S15" s="752"/>
      <c r="T15" s="752"/>
      <c r="U15" s="752"/>
      <c r="V15" s="752"/>
      <c r="W15" s="752"/>
    </row>
    <row r="16" spans="1:33" ht="46.5">
      <c r="A16" s="920" t="s">
        <v>205</v>
      </c>
      <c r="B16" s="916" t="s">
        <v>1223</v>
      </c>
      <c r="C16" s="840" t="s">
        <v>663</v>
      </c>
      <c r="D16" s="727" t="s">
        <v>1224</v>
      </c>
      <c r="E16" s="727" t="s">
        <v>1225</v>
      </c>
      <c r="F16" s="727">
        <v>2020</v>
      </c>
      <c r="G16" s="751"/>
      <c r="H16" s="925">
        <v>96.046000000000006</v>
      </c>
      <c r="I16" s="752"/>
      <c r="J16" s="752"/>
      <c r="K16" s="752"/>
      <c r="L16" s="752"/>
      <c r="M16" s="752"/>
      <c r="N16" s="752"/>
      <c r="O16" s="752"/>
      <c r="P16" s="752"/>
      <c r="Q16" s="752"/>
      <c r="R16" s="752"/>
      <c r="S16" s="752"/>
      <c r="T16" s="752"/>
      <c r="U16" s="752"/>
      <c r="V16" s="916" t="s">
        <v>1481</v>
      </c>
      <c r="W16" s="752"/>
      <c r="X16" s="715">
        <v>1</v>
      </c>
    </row>
    <row r="17" spans="1:24" ht="46.5">
      <c r="A17" s="920" t="s">
        <v>207</v>
      </c>
      <c r="B17" s="916" t="s">
        <v>1154</v>
      </c>
      <c r="C17" s="840" t="s">
        <v>530</v>
      </c>
      <c r="D17" s="727" t="s">
        <v>1155</v>
      </c>
      <c r="E17" s="727" t="s">
        <v>1156</v>
      </c>
      <c r="F17" s="727">
        <v>2020</v>
      </c>
      <c r="G17" s="751"/>
      <c r="H17" s="925">
        <v>256</v>
      </c>
      <c r="I17" s="752"/>
      <c r="J17" s="752"/>
      <c r="K17" s="752"/>
      <c r="L17" s="752"/>
      <c r="M17" s="752"/>
      <c r="N17" s="752"/>
      <c r="O17" s="752"/>
      <c r="P17" s="752"/>
      <c r="Q17" s="752"/>
      <c r="R17" s="752"/>
      <c r="S17" s="752"/>
      <c r="T17" s="752"/>
      <c r="U17" s="752"/>
      <c r="V17" s="916" t="s">
        <v>1481</v>
      </c>
      <c r="W17" s="752"/>
      <c r="X17" s="715">
        <v>1</v>
      </c>
    </row>
    <row r="18" spans="1:24" ht="62">
      <c r="A18" s="920" t="s">
        <v>209</v>
      </c>
      <c r="B18" s="916" t="s">
        <v>1226</v>
      </c>
      <c r="C18" s="840" t="s">
        <v>689</v>
      </c>
      <c r="D18" s="727" t="s">
        <v>1227</v>
      </c>
      <c r="E18" s="727" t="s">
        <v>1228</v>
      </c>
      <c r="F18" s="727">
        <v>2020</v>
      </c>
      <c r="G18" s="751"/>
      <c r="H18" s="925">
        <v>233.16</v>
      </c>
      <c r="I18" s="752"/>
      <c r="J18" s="752"/>
      <c r="K18" s="752"/>
      <c r="L18" s="752"/>
      <c r="M18" s="752"/>
      <c r="N18" s="752"/>
      <c r="O18" s="752"/>
      <c r="P18" s="752"/>
      <c r="Q18" s="752"/>
      <c r="R18" s="752"/>
      <c r="S18" s="752"/>
      <c r="T18" s="752"/>
      <c r="U18" s="752"/>
      <c r="V18" s="916" t="s">
        <v>1481</v>
      </c>
      <c r="W18" s="752"/>
      <c r="X18" s="715">
        <v>1</v>
      </c>
    </row>
    <row r="19" spans="1:24" ht="46.5">
      <c r="A19" s="920" t="s">
        <v>210</v>
      </c>
      <c r="B19" s="916" t="s">
        <v>1229</v>
      </c>
      <c r="C19" s="840" t="s">
        <v>1230</v>
      </c>
      <c r="D19" s="727" t="s">
        <v>690</v>
      </c>
      <c r="E19" s="727" t="s">
        <v>1231</v>
      </c>
      <c r="F19" s="727">
        <v>2020</v>
      </c>
      <c r="G19" s="751"/>
      <c r="H19" s="925">
        <v>212.84200000000001</v>
      </c>
      <c r="I19" s="752"/>
      <c r="J19" s="752"/>
      <c r="K19" s="752"/>
      <c r="L19" s="752"/>
      <c r="M19" s="752"/>
      <c r="N19" s="752"/>
      <c r="O19" s="752"/>
      <c r="P19" s="752"/>
      <c r="Q19" s="752"/>
      <c r="R19" s="752"/>
      <c r="S19" s="752"/>
      <c r="T19" s="752"/>
      <c r="U19" s="752"/>
      <c r="V19" s="916" t="s">
        <v>1481</v>
      </c>
      <c r="W19" s="752"/>
      <c r="X19" s="715">
        <v>1</v>
      </c>
    </row>
    <row r="20" spans="1:24" ht="46.5">
      <c r="A20" s="920" t="s">
        <v>212</v>
      </c>
      <c r="B20" s="916" t="s">
        <v>1232</v>
      </c>
      <c r="C20" s="840" t="s">
        <v>1233</v>
      </c>
      <c r="D20" s="727" t="s">
        <v>691</v>
      </c>
      <c r="E20" s="727" t="s">
        <v>1234</v>
      </c>
      <c r="F20" s="727">
        <v>2020</v>
      </c>
      <c r="G20" s="751"/>
      <c r="H20" s="925">
        <v>83</v>
      </c>
      <c r="I20" s="752"/>
      <c r="J20" s="752"/>
      <c r="K20" s="752"/>
      <c r="L20" s="752"/>
      <c r="M20" s="752"/>
      <c r="N20" s="752"/>
      <c r="O20" s="752"/>
      <c r="P20" s="752"/>
      <c r="Q20" s="752"/>
      <c r="R20" s="752"/>
      <c r="S20" s="752"/>
      <c r="T20" s="752"/>
      <c r="U20" s="752"/>
      <c r="V20" s="916" t="s">
        <v>1481</v>
      </c>
      <c r="W20" s="752"/>
      <c r="X20" s="715">
        <v>1</v>
      </c>
    </row>
    <row r="21" spans="1:24" ht="46.5">
      <c r="A21" s="920" t="s">
        <v>436</v>
      </c>
      <c r="B21" s="916" t="s">
        <v>435</v>
      </c>
      <c r="C21" s="840" t="s">
        <v>692</v>
      </c>
      <c r="D21" s="727" t="s">
        <v>693</v>
      </c>
      <c r="E21" s="727" t="s">
        <v>694</v>
      </c>
      <c r="F21" s="727">
        <v>2020</v>
      </c>
      <c r="G21" s="751"/>
      <c r="H21" s="925">
        <v>224</v>
      </c>
      <c r="I21" s="752"/>
      <c r="J21" s="752"/>
      <c r="K21" s="752"/>
      <c r="L21" s="752"/>
      <c r="M21" s="752"/>
      <c r="N21" s="752"/>
      <c r="O21" s="752"/>
      <c r="P21" s="752"/>
      <c r="Q21" s="752"/>
      <c r="R21" s="752"/>
      <c r="S21" s="752"/>
      <c r="T21" s="752"/>
      <c r="U21" s="752"/>
      <c r="V21" s="916" t="s">
        <v>1481</v>
      </c>
      <c r="W21" s="752"/>
      <c r="X21" s="715">
        <v>1</v>
      </c>
    </row>
    <row r="22" spans="1:24" ht="46.5">
      <c r="A22" s="920" t="s">
        <v>437</v>
      </c>
      <c r="B22" s="916" t="s">
        <v>695</v>
      </c>
      <c r="C22" s="840" t="s">
        <v>1235</v>
      </c>
      <c r="D22" s="727" t="s">
        <v>1236</v>
      </c>
      <c r="E22" s="727" t="s">
        <v>696</v>
      </c>
      <c r="F22" s="727">
        <v>2020</v>
      </c>
      <c r="G22" s="751"/>
      <c r="H22" s="925">
        <v>212.542</v>
      </c>
      <c r="I22" s="752"/>
      <c r="J22" s="752"/>
      <c r="K22" s="752"/>
      <c r="L22" s="752"/>
      <c r="M22" s="752"/>
      <c r="N22" s="752"/>
      <c r="O22" s="752"/>
      <c r="P22" s="752"/>
      <c r="Q22" s="752"/>
      <c r="R22" s="752"/>
      <c r="S22" s="752"/>
      <c r="T22" s="752"/>
      <c r="U22" s="752"/>
      <c r="V22" s="916" t="s">
        <v>1481</v>
      </c>
      <c r="W22" s="752"/>
      <c r="X22" s="715">
        <v>1</v>
      </c>
    </row>
    <row r="23" spans="1:24" ht="46.5">
      <c r="A23" s="920" t="s">
        <v>438</v>
      </c>
      <c r="B23" s="916" t="s">
        <v>1237</v>
      </c>
      <c r="C23" s="840" t="s">
        <v>1238</v>
      </c>
      <c r="D23" s="727" t="s">
        <v>1236</v>
      </c>
      <c r="E23" s="727" t="s">
        <v>1239</v>
      </c>
      <c r="F23" s="727">
        <v>2020</v>
      </c>
      <c r="G23" s="751"/>
      <c r="H23" s="925">
        <v>174.91900000000001</v>
      </c>
      <c r="I23" s="752"/>
      <c r="J23" s="752"/>
      <c r="K23" s="752"/>
      <c r="L23" s="752"/>
      <c r="M23" s="752"/>
      <c r="N23" s="752"/>
      <c r="O23" s="752"/>
      <c r="P23" s="752"/>
      <c r="Q23" s="752"/>
      <c r="R23" s="752"/>
      <c r="S23" s="752"/>
      <c r="T23" s="752"/>
      <c r="U23" s="752"/>
      <c r="V23" s="916" t="s">
        <v>1481</v>
      </c>
      <c r="W23" s="752"/>
      <c r="X23" s="715">
        <v>1</v>
      </c>
    </row>
    <row r="24" spans="1:24" ht="46.5">
      <c r="A24" s="920" t="s">
        <v>439</v>
      </c>
      <c r="B24" s="916" t="s">
        <v>1240</v>
      </c>
      <c r="C24" s="840" t="s">
        <v>1241</v>
      </c>
      <c r="D24" s="727" t="s">
        <v>1242</v>
      </c>
      <c r="E24" s="727" t="s">
        <v>1243</v>
      </c>
      <c r="F24" s="727">
        <v>2020</v>
      </c>
      <c r="G24" s="751"/>
      <c r="H24" s="925">
        <v>196</v>
      </c>
      <c r="I24" s="752"/>
      <c r="J24" s="752"/>
      <c r="K24" s="752"/>
      <c r="L24" s="752"/>
      <c r="M24" s="752"/>
      <c r="N24" s="752"/>
      <c r="O24" s="752"/>
      <c r="P24" s="752"/>
      <c r="Q24" s="752"/>
      <c r="R24" s="752"/>
      <c r="S24" s="752"/>
      <c r="T24" s="752"/>
      <c r="U24" s="752"/>
      <c r="V24" s="916" t="s">
        <v>1481</v>
      </c>
      <c r="W24" s="752"/>
      <c r="X24" s="715">
        <v>1</v>
      </c>
    </row>
    <row r="25" spans="1:24" ht="46.5">
      <c r="A25" s="920" t="s">
        <v>440</v>
      </c>
      <c r="B25" s="916" t="s">
        <v>1244</v>
      </c>
      <c r="C25" s="840" t="s">
        <v>663</v>
      </c>
      <c r="D25" s="727" t="s">
        <v>697</v>
      </c>
      <c r="E25" s="727" t="s">
        <v>688</v>
      </c>
      <c r="F25" s="727">
        <v>2020</v>
      </c>
      <c r="G25" s="751"/>
      <c r="H25" s="925">
        <v>379.36700000000002</v>
      </c>
      <c r="I25" s="752"/>
      <c r="J25" s="752"/>
      <c r="K25" s="752"/>
      <c r="L25" s="752"/>
      <c r="M25" s="752"/>
      <c r="N25" s="752"/>
      <c r="O25" s="752"/>
      <c r="P25" s="752"/>
      <c r="Q25" s="752"/>
      <c r="R25" s="752"/>
      <c r="S25" s="752"/>
      <c r="T25" s="752"/>
      <c r="U25" s="752"/>
      <c r="V25" s="916" t="s">
        <v>1481</v>
      </c>
      <c r="W25" s="752"/>
      <c r="X25" s="715">
        <v>1</v>
      </c>
    </row>
    <row r="26" spans="1:24" ht="62">
      <c r="A26" s="920" t="s">
        <v>442</v>
      </c>
      <c r="B26" s="916" t="s">
        <v>698</v>
      </c>
      <c r="C26" s="840" t="s">
        <v>512</v>
      </c>
      <c r="D26" s="727" t="s">
        <v>699</v>
      </c>
      <c r="E26" s="727" t="s">
        <v>700</v>
      </c>
      <c r="F26" s="727">
        <v>2020</v>
      </c>
      <c r="G26" s="751"/>
      <c r="H26" s="925">
        <v>231</v>
      </c>
      <c r="I26" s="752"/>
      <c r="J26" s="752"/>
      <c r="K26" s="752"/>
      <c r="L26" s="752"/>
      <c r="M26" s="752"/>
      <c r="N26" s="752"/>
      <c r="O26" s="752"/>
      <c r="P26" s="752"/>
      <c r="Q26" s="752"/>
      <c r="R26" s="752"/>
      <c r="S26" s="752"/>
      <c r="T26" s="752"/>
      <c r="U26" s="752"/>
      <c r="V26" s="916" t="s">
        <v>1481</v>
      </c>
      <c r="W26" s="752"/>
      <c r="X26" s="715">
        <v>1</v>
      </c>
    </row>
    <row r="27" spans="1:24" ht="30">
      <c r="A27" s="751">
        <v>3</v>
      </c>
      <c r="B27" s="923" t="s">
        <v>701</v>
      </c>
      <c r="C27" s="879"/>
      <c r="D27" s="1043"/>
      <c r="E27" s="879"/>
      <c r="F27" s="1043"/>
      <c r="G27" s="751"/>
      <c r="H27" s="924">
        <v>244020.30000000002</v>
      </c>
      <c r="I27" s="752"/>
      <c r="J27" s="752"/>
      <c r="K27" s="752"/>
      <c r="L27" s="752"/>
      <c r="M27" s="752"/>
      <c r="N27" s="752"/>
      <c r="O27" s="752"/>
      <c r="P27" s="752"/>
      <c r="Q27" s="752"/>
      <c r="R27" s="752"/>
      <c r="S27" s="752"/>
      <c r="T27" s="752"/>
      <c r="U27" s="752"/>
      <c r="V27" s="752"/>
      <c r="W27" s="752"/>
    </row>
    <row r="28" spans="1:24" ht="62">
      <c r="A28" s="920" t="s">
        <v>725</v>
      </c>
      <c r="B28" s="916" t="s">
        <v>1245</v>
      </c>
      <c r="C28" s="840" t="s">
        <v>530</v>
      </c>
      <c r="D28" s="727" t="s">
        <v>1155</v>
      </c>
      <c r="E28" s="727" t="s">
        <v>1246</v>
      </c>
      <c r="F28" s="727">
        <v>2020</v>
      </c>
      <c r="G28" s="751"/>
      <c r="H28" s="925">
        <v>672</v>
      </c>
      <c r="I28" s="752"/>
      <c r="J28" s="752"/>
      <c r="K28" s="752"/>
      <c r="L28" s="752"/>
      <c r="M28" s="752"/>
      <c r="N28" s="752"/>
      <c r="O28" s="752"/>
      <c r="P28" s="752"/>
      <c r="Q28" s="752"/>
      <c r="R28" s="752"/>
      <c r="S28" s="752"/>
      <c r="T28" s="752"/>
      <c r="U28" s="752"/>
      <c r="V28" s="916" t="s">
        <v>1481</v>
      </c>
      <c r="W28" s="752"/>
      <c r="X28" s="715">
        <v>1</v>
      </c>
    </row>
    <row r="29" spans="1:24" ht="46.5">
      <c r="A29" s="920" t="s">
        <v>726</v>
      </c>
      <c r="B29" s="916" t="s">
        <v>441</v>
      </c>
      <c r="C29" s="840" t="s">
        <v>645</v>
      </c>
      <c r="D29" s="727" t="s">
        <v>646</v>
      </c>
      <c r="E29" s="727" t="s">
        <v>702</v>
      </c>
      <c r="F29" s="727">
        <f>F28</f>
        <v>2020</v>
      </c>
      <c r="G29" s="751"/>
      <c r="H29" s="925">
        <v>986.63599999999997</v>
      </c>
      <c r="I29" s="752"/>
      <c r="J29" s="752"/>
      <c r="K29" s="752"/>
      <c r="L29" s="752"/>
      <c r="M29" s="752"/>
      <c r="N29" s="752"/>
      <c r="O29" s="752"/>
      <c r="P29" s="752"/>
      <c r="Q29" s="752"/>
      <c r="R29" s="752"/>
      <c r="S29" s="752"/>
      <c r="T29" s="752"/>
      <c r="U29" s="752"/>
      <c r="V29" s="916" t="s">
        <v>1481</v>
      </c>
      <c r="W29" s="752"/>
      <c r="X29" s="715">
        <v>1</v>
      </c>
    </row>
    <row r="30" spans="1:24" ht="46.5">
      <c r="A30" s="920" t="s">
        <v>727</v>
      </c>
      <c r="B30" s="916" t="s">
        <v>1247</v>
      </c>
      <c r="C30" s="840" t="s">
        <v>645</v>
      </c>
      <c r="D30" s="727" t="s">
        <v>646</v>
      </c>
      <c r="E30" s="727" t="s">
        <v>1248</v>
      </c>
      <c r="F30" s="727">
        <f>F29</f>
        <v>2020</v>
      </c>
      <c r="G30" s="751"/>
      <c r="H30" s="925">
        <v>211.30500000000001</v>
      </c>
      <c r="I30" s="752"/>
      <c r="J30" s="752"/>
      <c r="K30" s="752"/>
      <c r="L30" s="752"/>
      <c r="M30" s="752"/>
      <c r="N30" s="752"/>
      <c r="O30" s="752"/>
      <c r="P30" s="752"/>
      <c r="Q30" s="752"/>
      <c r="R30" s="752"/>
      <c r="S30" s="752"/>
      <c r="T30" s="752"/>
      <c r="U30" s="752"/>
      <c r="V30" s="916" t="s">
        <v>1481</v>
      </c>
      <c r="W30" s="752"/>
      <c r="X30" s="715">
        <v>1</v>
      </c>
    </row>
    <row r="31" spans="1:24" ht="46.5">
      <c r="A31" s="920" t="s">
        <v>748</v>
      </c>
      <c r="B31" s="916" t="s">
        <v>1249</v>
      </c>
      <c r="C31" s="840" t="s">
        <v>703</v>
      </c>
      <c r="D31" s="727" t="s">
        <v>704</v>
      </c>
      <c r="E31" s="727" t="s">
        <v>1250</v>
      </c>
      <c r="F31" s="727">
        <v>2020</v>
      </c>
      <c r="G31" s="751"/>
      <c r="H31" s="925">
        <v>739.47500000000002</v>
      </c>
      <c r="I31" s="752"/>
      <c r="J31" s="752"/>
      <c r="K31" s="752"/>
      <c r="L31" s="752"/>
      <c r="M31" s="752"/>
      <c r="N31" s="752"/>
      <c r="O31" s="752"/>
      <c r="P31" s="752"/>
      <c r="Q31" s="752"/>
      <c r="R31" s="752"/>
      <c r="S31" s="752"/>
      <c r="T31" s="752"/>
      <c r="U31" s="752"/>
      <c r="V31" s="916" t="s">
        <v>1481</v>
      </c>
      <c r="W31" s="752"/>
      <c r="X31" s="715">
        <v>1</v>
      </c>
    </row>
    <row r="32" spans="1:24" ht="46.5">
      <c r="A32" s="920" t="s">
        <v>1007</v>
      </c>
      <c r="B32" s="916" t="s">
        <v>1251</v>
      </c>
      <c r="C32" s="840" t="s">
        <v>703</v>
      </c>
      <c r="D32" s="727" t="s">
        <v>704</v>
      </c>
      <c r="E32" s="727" t="s">
        <v>1252</v>
      </c>
      <c r="F32" s="727">
        <f>F31</f>
        <v>2020</v>
      </c>
      <c r="G32" s="751"/>
      <c r="H32" s="925">
        <v>1109.2149999999999</v>
      </c>
      <c r="I32" s="752"/>
      <c r="J32" s="752"/>
      <c r="K32" s="752"/>
      <c r="L32" s="752"/>
      <c r="M32" s="752"/>
      <c r="N32" s="752"/>
      <c r="O32" s="752"/>
      <c r="P32" s="752"/>
      <c r="Q32" s="752"/>
      <c r="R32" s="752"/>
      <c r="S32" s="752"/>
      <c r="T32" s="752"/>
      <c r="U32" s="752"/>
      <c r="V32" s="916" t="s">
        <v>1481</v>
      </c>
      <c r="W32" s="752"/>
      <c r="X32" s="715">
        <v>1</v>
      </c>
    </row>
    <row r="33" spans="1:24" ht="46.5">
      <c r="A33" s="920" t="s">
        <v>1253</v>
      </c>
      <c r="B33" s="916" t="s">
        <v>1254</v>
      </c>
      <c r="C33" s="840" t="s">
        <v>663</v>
      </c>
      <c r="D33" s="727" t="s">
        <v>1224</v>
      </c>
      <c r="E33" s="727" t="s">
        <v>1255</v>
      </c>
      <c r="F33" s="727">
        <v>2020</v>
      </c>
      <c r="G33" s="751"/>
      <c r="H33" s="925">
        <v>1413.943</v>
      </c>
      <c r="I33" s="752"/>
      <c r="J33" s="752"/>
      <c r="K33" s="752"/>
      <c r="L33" s="752"/>
      <c r="M33" s="752"/>
      <c r="N33" s="752"/>
      <c r="O33" s="752"/>
      <c r="P33" s="752"/>
      <c r="Q33" s="752"/>
      <c r="R33" s="752"/>
      <c r="S33" s="752"/>
      <c r="T33" s="752"/>
      <c r="U33" s="752"/>
      <c r="V33" s="916" t="s">
        <v>1481</v>
      </c>
      <c r="W33" s="752"/>
      <c r="X33" s="715">
        <v>1</v>
      </c>
    </row>
    <row r="34" spans="1:24" ht="46.5">
      <c r="A34" s="920" t="s">
        <v>1256</v>
      </c>
      <c r="B34" s="916" t="s">
        <v>1257</v>
      </c>
      <c r="C34" s="840" t="s">
        <v>663</v>
      </c>
      <c r="D34" s="727" t="s">
        <v>1224</v>
      </c>
      <c r="E34" s="727" t="s">
        <v>686</v>
      </c>
      <c r="F34" s="727">
        <f>F33</f>
        <v>2020</v>
      </c>
      <c r="G34" s="751"/>
      <c r="H34" s="925">
        <v>406.35</v>
      </c>
      <c r="I34" s="752"/>
      <c r="J34" s="752"/>
      <c r="K34" s="752"/>
      <c r="L34" s="752"/>
      <c r="M34" s="752"/>
      <c r="N34" s="752"/>
      <c r="O34" s="752"/>
      <c r="P34" s="752"/>
      <c r="Q34" s="752"/>
      <c r="R34" s="752"/>
      <c r="S34" s="752"/>
      <c r="T34" s="752"/>
      <c r="U34" s="752"/>
      <c r="V34" s="916" t="s">
        <v>1481</v>
      </c>
      <c r="W34" s="752"/>
      <c r="X34" s="715">
        <v>1</v>
      </c>
    </row>
    <row r="35" spans="1:24" ht="46.5">
      <c r="A35" s="920" t="s">
        <v>1258</v>
      </c>
      <c r="B35" s="916" t="s">
        <v>1259</v>
      </c>
      <c r="C35" s="840" t="s">
        <v>663</v>
      </c>
      <c r="D35" s="727" t="s">
        <v>1224</v>
      </c>
      <c r="E35" s="727" t="s">
        <v>688</v>
      </c>
      <c r="F35" s="727">
        <v>2020</v>
      </c>
      <c r="G35" s="751"/>
      <c r="H35" s="925">
        <v>369.40899999999999</v>
      </c>
      <c r="I35" s="752"/>
      <c r="J35" s="752"/>
      <c r="K35" s="752"/>
      <c r="L35" s="752"/>
      <c r="M35" s="752"/>
      <c r="N35" s="752"/>
      <c r="O35" s="752"/>
      <c r="P35" s="752"/>
      <c r="Q35" s="752"/>
      <c r="R35" s="752"/>
      <c r="S35" s="752"/>
      <c r="T35" s="752"/>
      <c r="U35" s="752"/>
      <c r="V35" s="916" t="s">
        <v>1481</v>
      </c>
      <c r="W35" s="752"/>
      <c r="X35" s="715">
        <v>1</v>
      </c>
    </row>
    <row r="36" spans="1:24" ht="46.5">
      <c r="A36" s="920" t="s">
        <v>1260</v>
      </c>
      <c r="B36" s="916" t="s">
        <v>1261</v>
      </c>
      <c r="C36" s="840" t="s">
        <v>663</v>
      </c>
      <c r="D36" s="727" t="s">
        <v>1224</v>
      </c>
      <c r="E36" s="727" t="s">
        <v>688</v>
      </c>
      <c r="F36" s="727">
        <f>F35</f>
        <v>2020</v>
      </c>
      <c r="G36" s="751"/>
      <c r="H36" s="925">
        <v>369.40899999999999</v>
      </c>
      <c r="I36" s="752"/>
      <c r="J36" s="752"/>
      <c r="K36" s="752"/>
      <c r="L36" s="752"/>
      <c r="M36" s="752"/>
      <c r="N36" s="752"/>
      <c r="O36" s="752"/>
      <c r="P36" s="752"/>
      <c r="Q36" s="752"/>
      <c r="R36" s="752"/>
      <c r="S36" s="752"/>
      <c r="T36" s="752"/>
      <c r="U36" s="752"/>
      <c r="V36" s="916" t="s">
        <v>1481</v>
      </c>
      <c r="W36" s="752"/>
      <c r="X36" s="715">
        <v>1</v>
      </c>
    </row>
    <row r="37" spans="1:24" ht="46.5">
      <c r="A37" s="920" t="s">
        <v>1262</v>
      </c>
      <c r="B37" s="916" t="s">
        <v>1263</v>
      </c>
      <c r="C37" s="840" t="s">
        <v>518</v>
      </c>
      <c r="D37" s="727" t="s">
        <v>1242</v>
      </c>
      <c r="E37" s="727" t="s">
        <v>686</v>
      </c>
      <c r="F37" s="727">
        <f>F36</f>
        <v>2020</v>
      </c>
      <c r="G37" s="751"/>
      <c r="H37" s="926">
        <v>419.738</v>
      </c>
      <c r="I37" s="752"/>
      <c r="J37" s="752"/>
      <c r="K37" s="752"/>
      <c r="L37" s="752"/>
      <c r="M37" s="752"/>
      <c r="N37" s="752"/>
      <c r="O37" s="752"/>
      <c r="P37" s="752"/>
      <c r="Q37" s="752"/>
      <c r="R37" s="752"/>
      <c r="S37" s="752"/>
      <c r="T37" s="752"/>
      <c r="U37" s="752"/>
      <c r="V37" s="916" t="s">
        <v>1481</v>
      </c>
      <c r="W37" s="752"/>
      <c r="X37" s="715">
        <v>1</v>
      </c>
    </row>
    <row r="38" spans="1:24" ht="46.5">
      <c r="A38" s="920" t="s">
        <v>1264</v>
      </c>
      <c r="B38" s="916" t="s">
        <v>1265</v>
      </c>
      <c r="C38" s="840" t="s">
        <v>518</v>
      </c>
      <c r="D38" s="727" t="s">
        <v>1242</v>
      </c>
      <c r="E38" s="727" t="s">
        <v>1266</v>
      </c>
      <c r="F38" s="727">
        <v>2020</v>
      </c>
      <c r="G38" s="751"/>
      <c r="H38" s="926">
        <v>530.17600000000004</v>
      </c>
      <c r="I38" s="752"/>
      <c r="J38" s="752"/>
      <c r="K38" s="752"/>
      <c r="L38" s="752"/>
      <c r="M38" s="752"/>
      <c r="N38" s="752"/>
      <c r="O38" s="752"/>
      <c r="P38" s="752"/>
      <c r="Q38" s="752"/>
      <c r="R38" s="752"/>
      <c r="S38" s="752"/>
      <c r="T38" s="752"/>
      <c r="U38" s="752"/>
      <c r="V38" s="916" t="s">
        <v>1481</v>
      </c>
      <c r="W38" s="752"/>
      <c r="X38" s="715">
        <v>1</v>
      </c>
    </row>
    <row r="39" spans="1:24" ht="46.5">
      <c r="A39" s="920" t="s">
        <v>1100</v>
      </c>
      <c r="B39" s="916" t="s">
        <v>1267</v>
      </c>
      <c r="C39" s="840" t="s">
        <v>560</v>
      </c>
      <c r="D39" s="727" t="s">
        <v>690</v>
      </c>
      <c r="E39" s="727" t="s">
        <v>1268</v>
      </c>
      <c r="F39" s="727">
        <f>F38</f>
        <v>2020</v>
      </c>
      <c r="G39" s="751"/>
      <c r="H39" s="926">
        <v>182.91200000000001</v>
      </c>
      <c r="I39" s="752"/>
      <c r="J39" s="752"/>
      <c r="K39" s="752"/>
      <c r="L39" s="752"/>
      <c r="M39" s="752"/>
      <c r="N39" s="752"/>
      <c r="O39" s="752"/>
      <c r="P39" s="752"/>
      <c r="Q39" s="752"/>
      <c r="R39" s="752"/>
      <c r="S39" s="752"/>
      <c r="T39" s="752"/>
      <c r="U39" s="752"/>
      <c r="V39" s="916" t="s">
        <v>1481</v>
      </c>
      <c r="W39" s="752"/>
      <c r="X39" s="715">
        <v>1</v>
      </c>
    </row>
    <row r="40" spans="1:24" ht="46.5">
      <c r="A40" s="920" t="s">
        <v>1269</v>
      </c>
      <c r="B40" s="916" t="s">
        <v>1270</v>
      </c>
      <c r="C40" s="840" t="s">
        <v>560</v>
      </c>
      <c r="D40" s="727" t="s">
        <v>690</v>
      </c>
      <c r="E40" s="727" t="s">
        <v>1271</v>
      </c>
      <c r="F40" s="727">
        <v>2020</v>
      </c>
      <c r="G40" s="751"/>
      <c r="H40" s="926">
        <v>314.61</v>
      </c>
      <c r="I40" s="752"/>
      <c r="J40" s="752"/>
      <c r="K40" s="752"/>
      <c r="L40" s="752"/>
      <c r="M40" s="752"/>
      <c r="N40" s="752"/>
      <c r="O40" s="752"/>
      <c r="P40" s="752"/>
      <c r="Q40" s="752"/>
      <c r="R40" s="752"/>
      <c r="S40" s="752"/>
      <c r="T40" s="752"/>
      <c r="U40" s="752"/>
      <c r="V40" s="916" t="s">
        <v>1481</v>
      </c>
      <c r="W40" s="752"/>
      <c r="X40" s="715">
        <v>1</v>
      </c>
    </row>
    <row r="41" spans="1:24" ht="46.5">
      <c r="A41" s="920" t="s">
        <v>1272</v>
      </c>
      <c r="B41" s="916" t="s">
        <v>1273</v>
      </c>
      <c r="C41" s="840" t="s">
        <v>560</v>
      </c>
      <c r="D41" s="727" t="s">
        <v>690</v>
      </c>
      <c r="E41" s="727" t="s">
        <v>1274</v>
      </c>
      <c r="F41" s="727">
        <f>F40</f>
        <v>2020</v>
      </c>
      <c r="G41" s="751"/>
      <c r="H41" s="926">
        <v>228.04599999999999</v>
      </c>
      <c r="I41" s="752"/>
      <c r="J41" s="752"/>
      <c r="K41" s="752"/>
      <c r="L41" s="752"/>
      <c r="M41" s="752"/>
      <c r="N41" s="752"/>
      <c r="O41" s="752"/>
      <c r="P41" s="752"/>
      <c r="Q41" s="752"/>
      <c r="R41" s="752"/>
      <c r="S41" s="752"/>
      <c r="T41" s="752"/>
      <c r="U41" s="752"/>
      <c r="V41" s="916" t="s">
        <v>1481</v>
      </c>
      <c r="W41" s="752"/>
      <c r="X41" s="715">
        <v>1</v>
      </c>
    </row>
    <row r="42" spans="1:24" ht="46.5">
      <c r="A42" s="920" t="s">
        <v>1275</v>
      </c>
      <c r="B42" s="916" t="s">
        <v>706</v>
      </c>
      <c r="C42" s="840" t="s">
        <v>560</v>
      </c>
      <c r="D42" s="727" t="s">
        <v>690</v>
      </c>
      <c r="E42" s="727" t="s">
        <v>707</v>
      </c>
      <c r="F42" s="727">
        <v>2020</v>
      </c>
      <c r="G42" s="751"/>
      <c r="H42" s="926">
        <v>365.90699999999998</v>
      </c>
      <c r="I42" s="752"/>
      <c r="J42" s="752"/>
      <c r="K42" s="752"/>
      <c r="L42" s="752"/>
      <c r="M42" s="752"/>
      <c r="N42" s="752"/>
      <c r="O42" s="752"/>
      <c r="P42" s="752"/>
      <c r="Q42" s="752"/>
      <c r="R42" s="752"/>
      <c r="S42" s="752"/>
      <c r="T42" s="752"/>
      <c r="U42" s="752"/>
      <c r="V42" s="916" t="s">
        <v>1481</v>
      </c>
      <c r="W42" s="752"/>
      <c r="X42" s="715">
        <v>1</v>
      </c>
    </row>
    <row r="43" spans="1:24" ht="46.5">
      <c r="A43" s="920" t="s">
        <v>1276</v>
      </c>
      <c r="B43" s="916" t="s">
        <v>1277</v>
      </c>
      <c r="C43" s="840" t="s">
        <v>703</v>
      </c>
      <c r="D43" s="727" t="s">
        <v>1278</v>
      </c>
      <c r="E43" s="727" t="s">
        <v>1279</v>
      </c>
      <c r="F43" s="727">
        <f>F42</f>
        <v>2020</v>
      </c>
      <c r="G43" s="751"/>
      <c r="H43" s="926">
        <v>2300</v>
      </c>
      <c r="I43" s="752"/>
      <c r="J43" s="752"/>
      <c r="K43" s="752"/>
      <c r="L43" s="752"/>
      <c r="M43" s="752"/>
      <c r="N43" s="752"/>
      <c r="O43" s="752"/>
      <c r="P43" s="752"/>
      <c r="Q43" s="752"/>
      <c r="R43" s="752"/>
      <c r="S43" s="752"/>
      <c r="T43" s="752"/>
      <c r="U43" s="752"/>
      <c r="V43" s="916" t="s">
        <v>1481</v>
      </c>
      <c r="W43" s="752"/>
      <c r="X43" s="715">
        <v>1</v>
      </c>
    </row>
    <row r="44" spans="1:24" ht="46.5">
      <c r="A44" s="920" t="s">
        <v>1280</v>
      </c>
      <c r="B44" s="916" t="s">
        <v>708</v>
      </c>
      <c r="C44" s="840" t="s">
        <v>493</v>
      </c>
      <c r="D44" s="727" t="s">
        <v>691</v>
      </c>
      <c r="E44" s="727" t="s">
        <v>709</v>
      </c>
      <c r="F44" s="727">
        <v>2020</v>
      </c>
      <c r="G44" s="751"/>
      <c r="H44" s="925">
        <v>444.779</v>
      </c>
      <c r="I44" s="752"/>
      <c r="J44" s="752"/>
      <c r="K44" s="752"/>
      <c r="L44" s="752"/>
      <c r="M44" s="752"/>
      <c r="N44" s="752"/>
      <c r="O44" s="752"/>
      <c r="P44" s="752"/>
      <c r="Q44" s="752"/>
      <c r="R44" s="752"/>
      <c r="S44" s="752"/>
      <c r="T44" s="752"/>
      <c r="U44" s="752"/>
      <c r="V44" s="916" t="s">
        <v>1481</v>
      </c>
      <c r="W44" s="752"/>
      <c r="X44" s="715">
        <v>1</v>
      </c>
    </row>
    <row r="45" spans="1:24" ht="46.5">
      <c r="A45" s="920" t="s">
        <v>1281</v>
      </c>
      <c r="B45" s="916" t="s">
        <v>711</v>
      </c>
      <c r="C45" s="840" t="s">
        <v>493</v>
      </c>
      <c r="D45" s="727" t="s">
        <v>691</v>
      </c>
      <c r="E45" s="727" t="s">
        <v>712</v>
      </c>
      <c r="F45" s="727">
        <v>2020</v>
      </c>
      <c r="G45" s="751"/>
      <c r="H45" s="925">
        <v>444.779</v>
      </c>
      <c r="I45" s="752"/>
      <c r="J45" s="752"/>
      <c r="K45" s="752"/>
      <c r="L45" s="752"/>
      <c r="M45" s="752"/>
      <c r="N45" s="752"/>
      <c r="O45" s="752"/>
      <c r="P45" s="752"/>
      <c r="Q45" s="752"/>
      <c r="R45" s="752"/>
      <c r="S45" s="752"/>
      <c r="T45" s="752"/>
      <c r="U45" s="752"/>
      <c r="V45" s="916" t="s">
        <v>1481</v>
      </c>
      <c r="W45" s="752"/>
      <c r="X45" s="715">
        <v>1</v>
      </c>
    </row>
    <row r="46" spans="1:24" ht="46.5">
      <c r="A46" s="920" t="s">
        <v>1282</v>
      </c>
      <c r="B46" s="916" t="s">
        <v>1284</v>
      </c>
      <c r="C46" s="840" t="s">
        <v>645</v>
      </c>
      <c r="D46" s="727" t="s">
        <v>693</v>
      </c>
      <c r="E46" s="727" t="s">
        <v>709</v>
      </c>
      <c r="F46" s="727">
        <f t="shared" ref="F46:F51" si="0">F45</f>
        <v>2020</v>
      </c>
      <c r="G46" s="751"/>
      <c r="H46" s="925">
        <v>488.44200000000001</v>
      </c>
      <c r="I46" s="752"/>
      <c r="J46" s="752"/>
      <c r="K46" s="752"/>
      <c r="L46" s="752"/>
      <c r="M46" s="752"/>
      <c r="N46" s="752"/>
      <c r="O46" s="752"/>
      <c r="P46" s="752"/>
      <c r="Q46" s="752"/>
      <c r="R46" s="752"/>
      <c r="S46" s="752"/>
      <c r="T46" s="752"/>
      <c r="U46" s="752"/>
      <c r="V46" s="916" t="s">
        <v>1481</v>
      </c>
      <c r="W46" s="752"/>
      <c r="X46" s="715">
        <v>1</v>
      </c>
    </row>
    <row r="47" spans="1:24" ht="46.5">
      <c r="A47" s="920" t="s">
        <v>1283</v>
      </c>
      <c r="B47" s="916" t="s">
        <v>1286</v>
      </c>
      <c r="C47" s="840" t="s">
        <v>645</v>
      </c>
      <c r="D47" s="727" t="s">
        <v>693</v>
      </c>
      <c r="E47" s="727" t="s">
        <v>1243</v>
      </c>
      <c r="F47" s="727">
        <f t="shared" si="0"/>
        <v>2020</v>
      </c>
      <c r="G47" s="751"/>
      <c r="H47" s="925">
        <v>489.79199999999997</v>
      </c>
      <c r="I47" s="752"/>
      <c r="J47" s="752"/>
      <c r="K47" s="752"/>
      <c r="L47" s="752"/>
      <c r="M47" s="752"/>
      <c r="N47" s="752"/>
      <c r="O47" s="752"/>
      <c r="P47" s="752"/>
      <c r="Q47" s="752"/>
      <c r="R47" s="752"/>
      <c r="S47" s="752"/>
      <c r="T47" s="752"/>
      <c r="U47" s="752"/>
      <c r="V47" s="916" t="s">
        <v>1481</v>
      </c>
      <c r="W47" s="752"/>
      <c r="X47" s="715">
        <v>1</v>
      </c>
    </row>
    <row r="48" spans="1:24" ht="46.5">
      <c r="A48" s="920" t="s">
        <v>1285</v>
      </c>
      <c r="B48" s="916" t="s">
        <v>1288</v>
      </c>
      <c r="C48" s="840" t="s">
        <v>560</v>
      </c>
      <c r="D48" s="727" t="s">
        <v>690</v>
      </c>
      <c r="E48" s="727" t="s">
        <v>1289</v>
      </c>
      <c r="F48" s="727">
        <f t="shared" si="0"/>
        <v>2020</v>
      </c>
      <c r="G48" s="751"/>
      <c r="H48" s="925">
        <v>469.48399999999998</v>
      </c>
      <c r="I48" s="752"/>
      <c r="J48" s="752"/>
      <c r="K48" s="752"/>
      <c r="L48" s="752"/>
      <c r="M48" s="752"/>
      <c r="N48" s="752"/>
      <c r="O48" s="752"/>
      <c r="P48" s="752"/>
      <c r="Q48" s="752"/>
      <c r="R48" s="752"/>
      <c r="S48" s="752"/>
      <c r="T48" s="752"/>
      <c r="U48" s="752"/>
      <c r="V48" s="916" t="s">
        <v>1481</v>
      </c>
      <c r="W48" s="752"/>
      <c r="X48" s="715">
        <v>1</v>
      </c>
    </row>
    <row r="49" spans="1:24" ht="62">
      <c r="A49" s="920" t="s">
        <v>1287</v>
      </c>
      <c r="B49" s="916" t="s">
        <v>1291</v>
      </c>
      <c r="C49" s="840" t="s">
        <v>560</v>
      </c>
      <c r="D49" s="727" t="s">
        <v>690</v>
      </c>
      <c r="E49" s="727" t="s">
        <v>1292</v>
      </c>
      <c r="F49" s="727">
        <f t="shared" si="0"/>
        <v>2020</v>
      </c>
      <c r="G49" s="751"/>
      <c r="H49" s="925">
        <v>393.83</v>
      </c>
      <c r="I49" s="752"/>
      <c r="J49" s="752"/>
      <c r="K49" s="752"/>
      <c r="L49" s="752"/>
      <c r="M49" s="752"/>
      <c r="N49" s="752"/>
      <c r="O49" s="752"/>
      <c r="P49" s="752"/>
      <c r="Q49" s="752"/>
      <c r="R49" s="752"/>
      <c r="S49" s="752"/>
      <c r="T49" s="752"/>
      <c r="U49" s="752"/>
      <c r="V49" s="916" t="s">
        <v>1481</v>
      </c>
      <c r="W49" s="752"/>
      <c r="X49" s="715">
        <v>1</v>
      </c>
    </row>
    <row r="50" spans="1:24" ht="46.5">
      <c r="A50" s="920" t="s">
        <v>1290</v>
      </c>
      <c r="B50" s="916" t="s">
        <v>1294</v>
      </c>
      <c r="C50" s="840" t="s">
        <v>560</v>
      </c>
      <c r="D50" s="727" t="s">
        <v>690</v>
      </c>
      <c r="E50" s="727" t="s">
        <v>1295</v>
      </c>
      <c r="F50" s="727">
        <f t="shared" si="0"/>
        <v>2020</v>
      </c>
      <c r="G50" s="751"/>
      <c r="H50" s="925">
        <v>339.05200000000002</v>
      </c>
      <c r="I50" s="752"/>
      <c r="J50" s="752"/>
      <c r="K50" s="752"/>
      <c r="L50" s="752"/>
      <c r="M50" s="752"/>
      <c r="N50" s="752"/>
      <c r="O50" s="752"/>
      <c r="P50" s="752"/>
      <c r="Q50" s="752"/>
      <c r="R50" s="752"/>
      <c r="S50" s="752"/>
      <c r="T50" s="752"/>
      <c r="U50" s="752"/>
      <c r="V50" s="916" t="s">
        <v>1481</v>
      </c>
      <c r="W50" s="752"/>
      <c r="X50" s="715">
        <v>1</v>
      </c>
    </row>
    <row r="51" spans="1:24" ht="62">
      <c r="A51" s="920" t="s">
        <v>1293</v>
      </c>
      <c r="B51" s="916" t="s">
        <v>1297</v>
      </c>
      <c r="C51" s="840" t="s">
        <v>560</v>
      </c>
      <c r="D51" s="727" t="s">
        <v>690</v>
      </c>
      <c r="E51" s="727" t="s">
        <v>1298</v>
      </c>
      <c r="F51" s="727">
        <f t="shared" si="0"/>
        <v>2020</v>
      </c>
      <c r="G51" s="751"/>
      <c r="H51" s="925">
        <v>489</v>
      </c>
      <c r="I51" s="752"/>
      <c r="J51" s="752"/>
      <c r="K51" s="752"/>
      <c r="L51" s="752"/>
      <c r="M51" s="752"/>
      <c r="N51" s="752"/>
      <c r="O51" s="752"/>
      <c r="P51" s="752"/>
      <c r="Q51" s="752"/>
      <c r="R51" s="752"/>
      <c r="S51" s="752"/>
      <c r="T51" s="752"/>
      <c r="U51" s="752"/>
      <c r="V51" s="916" t="s">
        <v>1481</v>
      </c>
      <c r="W51" s="752"/>
      <c r="X51" s="715">
        <v>1</v>
      </c>
    </row>
    <row r="52" spans="1:24" ht="46.5">
      <c r="A52" s="920" t="s">
        <v>1296</v>
      </c>
      <c r="B52" s="916" t="s">
        <v>714</v>
      </c>
      <c r="C52" s="840" t="s">
        <v>518</v>
      </c>
      <c r="D52" s="727" t="s">
        <v>715</v>
      </c>
      <c r="E52" s="727" t="s">
        <v>716</v>
      </c>
      <c r="F52" s="727">
        <v>2020</v>
      </c>
      <c r="G52" s="751"/>
      <c r="H52" s="925">
        <v>477.76100000000002</v>
      </c>
      <c r="I52" s="752"/>
      <c r="J52" s="752"/>
      <c r="K52" s="752"/>
      <c r="L52" s="752"/>
      <c r="M52" s="752"/>
      <c r="N52" s="752"/>
      <c r="O52" s="752"/>
      <c r="P52" s="752"/>
      <c r="Q52" s="752"/>
      <c r="R52" s="752"/>
      <c r="S52" s="752"/>
      <c r="T52" s="752"/>
      <c r="U52" s="752"/>
      <c r="V52" s="916" t="s">
        <v>1481</v>
      </c>
      <c r="W52" s="752"/>
      <c r="X52" s="715">
        <v>1</v>
      </c>
    </row>
    <row r="53" spans="1:24" ht="46.5">
      <c r="A53" s="920" t="s">
        <v>1299</v>
      </c>
      <c r="B53" s="916" t="s">
        <v>1301</v>
      </c>
      <c r="C53" s="840" t="s">
        <v>663</v>
      </c>
      <c r="D53" s="727" t="s">
        <v>697</v>
      </c>
      <c r="E53" s="727" t="s">
        <v>1302</v>
      </c>
      <c r="F53" s="727">
        <v>2020</v>
      </c>
      <c r="G53" s="751"/>
      <c r="H53" s="925">
        <v>659.71299999999997</v>
      </c>
      <c r="I53" s="752"/>
      <c r="J53" s="752"/>
      <c r="K53" s="752"/>
      <c r="L53" s="752"/>
      <c r="M53" s="752"/>
      <c r="N53" s="752"/>
      <c r="O53" s="752"/>
      <c r="P53" s="752"/>
      <c r="Q53" s="752"/>
      <c r="R53" s="752"/>
      <c r="S53" s="752"/>
      <c r="T53" s="752"/>
      <c r="U53" s="752"/>
      <c r="V53" s="916" t="s">
        <v>1481</v>
      </c>
      <c r="W53" s="752"/>
      <c r="X53" s="715">
        <v>1</v>
      </c>
    </row>
    <row r="54" spans="1:24" ht="46.5">
      <c r="A54" s="920" t="s">
        <v>1300</v>
      </c>
      <c r="B54" s="916" t="s">
        <v>1082</v>
      </c>
      <c r="C54" s="840" t="s">
        <v>939</v>
      </c>
      <c r="D54" s="727" t="s">
        <v>699</v>
      </c>
      <c r="E54" s="727" t="s">
        <v>1083</v>
      </c>
      <c r="F54" s="727">
        <v>2020</v>
      </c>
      <c r="G54" s="751"/>
      <c r="H54" s="925">
        <v>490</v>
      </c>
      <c r="I54" s="752"/>
      <c r="J54" s="752"/>
      <c r="K54" s="752"/>
      <c r="L54" s="752"/>
      <c r="M54" s="752"/>
      <c r="N54" s="752"/>
      <c r="O54" s="752"/>
      <c r="P54" s="752"/>
      <c r="Q54" s="752"/>
      <c r="R54" s="752"/>
      <c r="S54" s="752"/>
      <c r="T54" s="752"/>
      <c r="U54" s="752"/>
      <c r="V54" s="916" t="s">
        <v>1481</v>
      </c>
      <c r="W54" s="752"/>
      <c r="X54" s="715">
        <v>1</v>
      </c>
    </row>
    <row r="55" spans="1:24" ht="46.5">
      <c r="A55" s="920" t="s">
        <v>1303</v>
      </c>
      <c r="B55" s="916" t="s">
        <v>1064</v>
      </c>
      <c r="C55" s="840" t="s">
        <v>493</v>
      </c>
      <c r="D55" s="727" t="s">
        <v>691</v>
      </c>
      <c r="E55" s="840" t="s">
        <v>1304</v>
      </c>
      <c r="F55" s="727">
        <v>2020</v>
      </c>
      <c r="G55" s="751"/>
      <c r="H55" s="926">
        <v>332.97500000000002</v>
      </c>
      <c r="I55" s="752"/>
      <c r="J55" s="752"/>
      <c r="K55" s="752"/>
      <c r="L55" s="752"/>
      <c r="M55" s="752"/>
      <c r="N55" s="752"/>
      <c r="O55" s="752"/>
      <c r="P55" s="752"/>
      <c r="Q55" s="752"/>
      <c r="R55" s="752"/>
      <c r="S55" s="752"/>
      <c r="T55" s="752"/>
      <c r="U55" s="752"/>
      <c r="V55" s="916" t="s">
        <v>1481</v>
      </c>
      <c r="W55" s="752"/>
      <c r="X55" s="715">
        <v>1</v>
      </c>
    </row>
    <row r="56" spans="1:24">
      <c r="A56" s="751">
        <v>4</v>
      </c>
      <c r="B56" s="927" t="s">
        <v>1305</v>
      </c>
      <c r="C56" s="927"/>
      <c r="D56" s="915"/>
      <c r="E56" s="927"/>
      <c r="F56" s="731"/>
      <c r="G56" s="751"/>
      <c r="H56" s="835">
        <v>6105.2520000000004</v>
      </c>
      <c r="I56" s="752"/>
      <c r="J56" s="752"/>
      <c r="K56" s="752"/>
      <c r="L56" s="752"/>
      <c r="M56" s="752"/>
      <c r="N56" s="752"/>
      <c r="O56" s="752"/>
      <c r="P56" s="752"/>
      <c r="Q56" s="752"/>
      <c r="R56" s="752"/>
      <c r="S56" s="752"/>
      <c r="T56" s="752"/>
      <c r="U56" s="752"/>
      <c r="V56" s="752"/>
      <c r="W56" s="752"/>
    </row>
    <row r="57" spans="1:24" ht="46.5">
      <c r="A57" s="920" t="s">
        <v>728</v>
      </c>
      <c r="B57" s="916" t="s">
        <v>1306</v>
      </c>
      <c r="C57" s="750" t="s">
        <v>512</v>
      </c>
      <c r="D57" s="750" t="s">
        <v>585</v>
      </c>
      <c r="E57" s="737" t="s">
        <v>720</v>
      </c>
      <c r="F57" s="737">
        <v>2020</v>
      </c>
      <c r="G57" s="751"/>
      <c r="H57" s="925">
        <v>1667</v>
      </c>
      <c r="I57" s="752"/>
      <c r="J57" s="752"/>
      <c r="K57" s="752"/>
      <c r="L57" s="752"/>
      <c r="M57" s="752"/>
      <c r="N57" s="752"/>
      <c r="O57" s="752"/>
      <c r="P57" s="752"/>
      <c r="Q57" s="752"/>
      <c r="R57" s="752"/>
      <c r="S57" s="752"/>
      <c r="T57" s="752"/>
      <c r="U57" s="752"/>
      <c r="V57" s="916" t="s">
        <v>1481</v>
      </c>
      <c r="W57" s="752"/>
      <c r="X57" s="715">
        <v>1</v>
      </c>
    </row>
    <row r="58" spans="1:24" ht="46.5">
      <c r="A58" s="920" t="s">
        <v>729</v>
      </c>
      <c r="B58" s="916" t="s">
        <v>721</v>
      </c>
      <c r="C58" s="750" t="s">
        <v>512</v>
      </c>
      <c r="D58" s="750" t="s">
        <v>585</v>
      </c>
      <c r="E58" s="737" t="s">
        <v>722</v>
      </c>
      <c r="F58" s="737">
        <v>2020</v>
      </c>
      <c r="G58" s="751"/>
      <c r="H58" s="921">
        <v>4438.2520000000004</v>
      </c>
      <c r="I58" s="752"/>
      <c r="J58" s="752"/>
      <c r="K58" s="752"/>
      <c r="L58" s="752"/>
      <c r="M58" s="752"/>
      <c r="N58" s="752"/>
      <c r="O58" s="752"/>
      <c r="P58" s="752"/>
      <c r="Q58" s="752"/>
      <c r="R58" s="752"/>
      <c r="S58" s="752"/>
      <c r="T58" s="752"/>
      <c r="U58" s="752"/>
      <c r="V58" s="916" t="s">
        <v>1481</v>
      </c>
      <c r="W58" s="752"/>
      <c r="X58" s="715">
        <v>1</v>
      </c>
    </row>
    <row r="59" spans="1:24" s="748" customFormat="1" ht="15">
      <c r="A59" s="928">
        <v>5</v>
      </c>
      <c r="B59" s="923" t="s">
        <v>1307</v>
      </c>
      <c r="C59" s="915"/>
      <c r="D59" s="915"/>
      <c r="E59" s="929"/>
      <c r="F59" s="929"/>
      <c r="G59" s="718"/>
      <c r="H59" s="835"/>
      <c r="I59" s="720"/>
      <c r="J59" s="720"/>
      <c r="K59" s="720"/>
      <c r="L59" s="720"/>
      <c r="M59" s="720"/>
      <c r="N59" s="720"/>
      <c r="O59" s="720"/>
      <c r="P59" s="720"/>
      <c r="Q59" s="720"/>
      <c r="R59" s="720"/>
      <c r="S59" s="720"/>
      <c r="T59" s="720"/>
      <c r="U59" s="720"/>
      <c r="V59" s="720"/>
      <c r="W59" s="720"/>
    </row>
    <row r="60" spans="1:24" ht="46.5">
      <c r="A60" s="920" t="s">
        <v>1308</v>
      </c>
      <c r="B60" s="840" t="s">
        <v>949</v>
      </c>
      <c r="C60" s="727" t="s">
        <v>950</v>
      </c>
      <c r="D60" s="727" t="s">
        <v>951</v>
      </c>
      <c r="E60" s="727" t="s">
        <v>1001</v>
      </c>
      <c r="F60" s="751">
        <v>2020</v>
      </c>
      <c r="G60" s="751"/>
      <c r="H60" s="1029">
        <v>4769450</v>
      </c>
      <c r="I60" s="752"/>
      <c r="J60" s="752"/>
      <c r="K60" s="752"/>
      <c r="L60" s="752"/>
      <c r="M60" s="752"/>
      <c r="N60" s="752"/>
      <c r="O60" s="752"/>
      <c r="P60" s="752"/>
      <c r="Q60" s="752"/>
      <c r="R60" s="752"/>
      <c r="S60" s="752"/>
      <c r="T60" s="752"/>
      <c r="U60" s="752"/>
      <c r="V60" s="916" t="s">
        <v>1481</v>
      </c>
      <c r="W60" s="752"/>
      <c r="X60" s="715">
        <v>1</v>
      </c>
    </row>
    <row r="61" spans="1:24" ht="46.5">
      <c r="A61" s="920" t="s">
        <v>1309</v>
      </c>
      <c r="B61" s="930" t="s">
        <v>952</v>
      </c>
      <c r="C61" s="727" t="s">
        <v>663</v>
      </c>
      <c r="D61" s="727" t="s">
        <v>951</v>
      </c>
      <c r="E61" s="727" t="s">
        <v>1031</v>
      </c>
      <c r="F61" s="751">
        <v>2020</v>
      </c>
      <c r="G61" s="751"/>
      <c r="H61" s="1029">
        <v>873655</v>
      </c>
      <c r="I61" s="752"/>
      <c r="J61" s="752"/>
      <c r="K61" s="752"/>
      <c r="L61" s="752"/>
      <c r="M61" s="752"/>
      <c r="N61" s="752"/>
      <c r="O61" s="752"/>
      <c r="P61" s="752"/>
      <c r="Q61" s="752"/>
      <c r="R61" s="752"/>
      <c r="S61" s="752"/>
      <c r="T61" s="752"/>
      <c r="U61" s="752"/>
      <c r="V61" s="916" t="s">
        <v>1481</v>
      </c>
      <c r="W61" s="752"/>
      <c r="X61" s="715">
        <v>1</v>
      </c>
    </row>
    <row r="62" spans="1:24" ht="46.5">
      <c r="A62" s="920" t="s">
        <v>1310</v>
      </c>
      <c r="B62" s="930" t="s">
        <v>953</v>
      </c>
      <c r="C62" s="727" t="s">
        <v>645</v>
      </c>
      <c r="D62" s="727" t="s">
        <v>951</v>
      </c>
      <c r="E62" s="727" t="s">
        <v>1031</v>
      </c>
      <c r="F62" s="751">
        <v>2020</v>
      </c>
      <c r="G62" s="751"/>
      <c r="H62" s="1029">
        <v>1126345</v>
      </c>
      <c r="I62" s="752"/>
      <c r="J62" s="752"/>
      <c r="K62" s="752"/>
      <c r="L62" s="752"/>
      <c r="M62" s="752"/>
      <c r="N62" s="752"/>
      <c r="O62" s="752"/>
      <c r="P62" s="752"/>
      <c r="Q62" s="752"/>
      <c r="R62" s="752"/>
      <c r="S62" s="752"/>
      <c r="T62" s="752"/>
      <c r="U62" s="752"/>
      <c r="V62" s="916" t="s">
        <v>1481</v>
      </c>
      <c r="W62" s="752"/>
      <c r="X62" s="715">
        <v>1</v>
      </c>
    </row>
    <row r="63" spans="1:24" ht="46.5">
      <c r="A63" s="920" t="s">
        <v>1311</v>
      </c>
      <c r="B63" s="930" t="s">
        <v>1036</v>
      </c>
      <c r="C63" s="727" t="s">
        <v>680</v>
      </c>
      <c r="D63" s="727" t="s">
        <v>951</v>
      </c>
      <c r="E63" s="727"/>
      <c r="F63" s="751">
        <v>2020</v>
      </c>
      <c r="G63" s="751"/>
      <c r="H63" s="1029">
        <v>2993.2</v>
      </c>
      <c r="I63" s="752"/>
      <c r="J63" s="752"/>
      <c r="K63" s="752"/>
      <c r="L63" s="752"/>
      <c r="M63" s="752"/>
      <c r="N63" s="752"/>
      <c r="O63" s="752"/>
      <c r="P63" s="752"/>
      <c r="Q63" s="752"/>
      <c r="R63" s="752"/>
      <c r="S63" s="752"/>
      <c r="T63" s="752"/>
      <c r="U63" s="752"/>
      <c r="V63" s="916" t="s">
        <v>1481</v>
      </c>
      <c r="W63" s="752"/>
      <c r="X63" s="715">
        <v>1</v>
      </c>
    </row>
    <row r="64" spans="1:24" ht="46.5">
      <c r="A64" s="920" t="s">
        <v>1312</v>
      </c>
      <c r="B64" s="930" t="s">
        <v>1315</v>
      </c>
      <c r="C64" s="727" t="s">
        <v>518</v>
      </c>
      <c r="D64" s="727" t="s">
        <v>951</v>
      </c>
      <c r="E64" s="727"/>
      <c r="F64" s="751">
        <v>2020</v>
      </c>
      <c r="G64" s="751"/>
      <c r="H64" s="1029">
        <v>692</v>
      </c>
      <c r="I64" s="752"/>
      <c r="J64" s="752"/>
      <c r="K64" s="752"/>
      <c r="L64" s="752"/>
      <c r="M64" s="752"/>
      <c r="N64" s="752"/>
      <c r="O64" s="752"/>
      <c r="P64" s="752"/>
      <c r="Q64" s="752"/>
      <c r="R64" s="752"/>
      <c r="S64" s="752"/>
      <c r="T64" s="752"/>
      <c r="U64" s="752"/>
      <c r="V64" s="916" t="s">
        <v>1481</v>
      </c>
      <c r="W64" s="752"/>
      <c r="X64" s="715">
        <v>1</v>
      </c>
    </row>
    <row r="65" spans="1:24" ht="46.5">
      <c r="A65" s="920" t="s">
        <v>1313</v>
      </c>
      <c r="B65" s="930" t="s">
        <v>1317</v>
      </c>
      <c r="C65" s="727" t="s">
        <v>645</v>
      </c>
      <c r="D65" s="727" t="s">
        <v>951</v>
      </c>
      <c r="E65" s="727"/>
      <c r="F65" s="751">
        <v>2020</v>
      </c>
      <c r="G65" s="751"/>
      <c r="H65" s="1029">
        <v>1126</v>
      </c>
      <c r="I65" s="752"/>
      <c r="J65" s="752"/>
      <c r="K65" s="752"/>
      <c r="L65" s="752"/>
      <c r="M65" s="752"/>
      <c r="N65" s="752"/>
      <c r="O65" s="752"/>
      <c r="P65" s="752"/>
      <c r="Q65" s="752"/>
      <c r="R65" s="752"/>
      <c r="S65" s="752"/>
      <c r="T65" s="752"/>
      <c r="U65" s="752"/>
      <c r="V65" s="916" t="s">
        <v>1481</v>
      </c>
      <c r="W65" s="752"/>
      <c r="X65" s="715">
        <v>1</v>
      </c>
    </row>
    <row r="66" spans="1:24" ht="46.5">
      <c r="A66" s="920" t="s">
        <v>1314</v>
      </c>
      <c r="B66" s="840" t="s">
        <v>954</v>
      </c>
      <c r="C66" s="727" t="s">
        <v>525</v>
      </c>
      <c r="D66" s="727" t="s">
        <v>955</v>
      </c>
      <c r="E66" s="727"/>
      <c r="F66" s="751">
        <v>2020</v>
      </c>
      <c r="G66" s="751"/>
      <c r="H66" s="1029">
        <v>4000000</v>
      </c>
      <c r="I66" s="752"/>
      <c r="J66" s="752"/>
      <c r="K66" s="752"/>
      <c r="L66" s="752"/>
      <c r="M66" s="752"/>
      <c r="N66" s="752"/>
      <c r="O66" s="752"/>
      <c r="P66" s="752"/>
      <c r="Q66" s="752"/>
      <c r="R66" s="752"/>
      <c r="S66" s="752"/>
      <c r="T66" s="752"/>
      <c r="U66" s="752"/>
      <c r="V66" s="916" t="s">
        <v>1481</v>
      </c>
      <c r="W66" s="752"/>
      <c r="X66" s="715">
        <v>1</v>
      </c>
    </row>
    <row r="67" spans="1:24" ht="46.5">
      <c r="A67" s="920" t="s">
        <v>1316</v>
      </c>
      <c r="B67" s="840" t="s">
        <v>960</v>
      </c>
      <c r="C67" s="727" t="s">
        <v>961</v>
      </c>
      <c r="D67" s="727" t="s">
        <v>955</v>
      </c>
      <c r="E67" s="727"/>
      <c r="F67" s="751">
        <v>2020</v>
      </c>
      <c r="G67" s="751"/>
      <c r="H67" s="1029">
        <v>6967690</v>
      </c>
      <c r="I67" s="752"/>
      <c r="J67" s="752"/>
      <c r="K67" s="752"/>
      <c r="L67" s="752"/>
      <c r="M67" s="752"/>
      <c r="N67" s="752"/>
      <c r="O67" s="752"/>
      <c r="P67" s="752"/>
      <c r="Q67" s="752"/>
      <c r="R67" s="752"/>
      <c r="S67" s="752"/>
      <c r="T67" s="752"/>
      <c r="U67" s="752"/>
      <c r="V67" s="916" t="s">
        <v>1481</v>
      </c>
      <c r="W67" s="752"/>
      <c r="X67" s="715">
        <v>1</v>
      </c>
    </row>
    <row r="68" spans="1:24" ht="46.5">
      <c r="A68" s="920" t="s">
        <v>1318</v>
      </c>
      <c r="B68" s="840" t="s">
        <v>962</v>
      </c>
      <c r="C68" s="727" t="s">
        <v>512</v>
      </c>
      <c r="D68" s="727" t="s">
        <v>955</v>
      </c>
      <c r="E68" s="727"/>
      <c r="F68" s="751">
        <v>2020</v>
      </c>
      <c r="G68" s="751"/>
      <c r="H68" s="1029">
        <v>4000000</v>
      </c>
      <c r="I68" s="752"/>
      <c r="J68" s="752"/>
      <c r="K68" s="752"/>
      <c r="L68" s="752"/>
      <c r="M68" s="752"/>
      <c r="N68" s="752"/>
      <c r="O68" s="752"/>
      <c r="P68" s="752"/>
      <c r="Q68" s="752"/>
      <c r="R68" s="752"/>
      <c r="S68" s="752"/>
      <c r="T68" s="752"/>
      <c r="U68" s="752"/>
      <c r="V68" s="916" t="s">
        <v>1481</v>
      </c>
      <c r="W68" s="752"/>
      <c r="X68" s="715">
        <v>1</v>
      </c>
    </row>
    <row r="69" spans="1:24" ht="46.5">
      <c r="A69" s="920" t="s">
        <v>1319</v>
      </c>
      <c r="B69" s="840" t="s">
        <v>1039</v>
      </c>
      <c r="C69" s="727" t="s">
        <v>500</v>
      </c>
      <c r="D69" s="727" t="s">
        <v>955</v>
      </c>
      <c r="E69" s="727"/>
      <c r="F69" s="751">
        <v>2020</v>
      </c>
      <c r="G69" s="751"/>
      <c r="H69" s="1029">
        <v>4500000</v>
      </c>
      <c r="I69" s="752"/>
      <c r="J69" s="752"/>
      <c r="K69" s="752"/>
      <c r="L69" s="752"/>
      <c r="M69" s="752"/>
      <c r="N69" s="752"/>
      <c r="O69" s="752"/>
      <c r="P69" s="752"/>
      <c r="Q69" s="752"/>
      <c r="R69" s="752"/>
      <c r="S69" s="752"/>
      <c r="T69" s="752"/>
      <c r="U69" s="752"/>
      <c r="V69" s="916" t="s">
        <v>1481</v>
      </c>
      <c r="W69" s="752"/>
      <c r="X69" s="715">
        <v>1</v>
      </c>
    </row>
    <row r="70" spans="1:24" ht="46.5">
      <c r="A70" s="920" t="s">
        <v>1320</v>
      </c>
      <c r="B70" s="840" t="s">
        <v>963</v>
      </c>
      <c r="C70" s="727" t="s">
        <v>964</v>
      </c>
      <c r="D70" s="727" t="s">
        <v>965</v>
      </c>
      <c r="E70" s="727" t="s">
        <v>966</v>
      </c>
      <c r="F70" s="751">
        <v>2020</v>
      </c>
      <c r="G70" s="751"/>
      <c r="H70" s="1029">
        <v>2000000</v>
      </c>
      <c r="I70" s="752"/>
      <c r="J70" s="752"/>
      <c r="K70" s="752"/>
      <c r="L70" s="752"/>
      <c r="M70" s="752"/>
      <c r="N70" s="752"/>
      <c r="O70" s="752"/>
      <c r="P70" s="752"/>
      <c r="Q70" s="752"/>
      <c r="R70" s="752"/>
      <c r="S70" s="752"/>
      <c r="T70" s="752"/>
      <c r="U70" s="752"/>
      <c r="V70" s="916" t="s">
        <v>1481</v>
      </c>
      <c r="W70" s="752"/>
      <c r="X70" s="715">
        <v>1</v>
      </c>
    </row>
    <row r="71" spans="1:24" ht="31">
      <c r="A71" s="920" t="s">
        <v>1321</v>
      </c>
      <c r="B71" s="931" t="s">
        <v>967</v>
      </c>
      <c r="C71" s="727" t="s">
        <v>493</v>
      </c>
      <c r="D71" s="754" t="s">
        <v>387</v>
      </c>
      <c r="E71" s="727" t="s">
        <v>968</v>
      </c>
      <c r="F71" s="751">
        <v>2020</v>
      </c>
      <c r="G71" s="751"/>
      <c r="H71" s="1029">
        <v>2000000</v>
      </c>
      <c r="I71" s="752"/>
      <c r="J71" s="752"/>
      <c r="K71" s="752"/>
      <c r="L71" s="752"/>
      <c r="M71" s="752"/>
      <c r="N71" s="752"/>
      <c r="O71" s="752"/>
      <c r="P71" s="752"/>
      <c r="Q71" s="752"/>
      <c r="R71" s="752"/>
      <c r="S71" s="752"/>
      <c r="T71" s="752"/>
      <c r="U71" s="752"/>
      <c r="V71" s="1302" t="s">
        <v>1465</v>
      </c>
      <c r="W71" s="752"/>
      <c r="X71" s="932">
        <v>1</v>
      </c>
    </row>
    <row r="72" spans="1:24" ht="31">
      <c r="A72" s="920" t="s">
        <v>1322</v>
      </c>
      <c r="B72" s="931" t="s">
        <v>970</v>
      </c>
      <c r="C72" s="727" t="s">
        <v>530</v>
      </c>
      <c r="D72" s="754" t="s">
        <v>387</v>
      </c>
      <c r="E72" s="727" t="s">
        <v>971</v>
      </c>
      <c r="F72" s="751">
        <v>2020</v>
      </c>
      <c r="G72" s="751"/>
      <c r="H72" s="1029">
        <v>1000000</v>
      </c>
      <c r="I72" s="752"/>
      <c r="J72" s="752"/>
      <c r="K72" s="752"/>
      <c r="L72" s="752"/>
      <c r="M72" s="752"/>
      <c r="N72" s="752"/>
      <c r="O72" s="752"/>
      <c r="P72" s="752"/>
      <c r="Q72" s="752"/>
      <c r="R72" s="752"/>
      <c r="S72" s="752"/>
      <c r="T72" s="752"/>
      <c r="U72" s="752"/>
      <c r="V72" s="1303"/>
      <c r="W72" s="752"/>
      <c r="X72" s="932">
        <v>1</v>
      </c>
    </row>
    <row r="73" spans="1:24" ht="31">
      <c r="A73" s="920" t="s">
        <v>1323</v>
      </c>
      <c r="B73" s="931" t="s">
        <v>974</v>
      </c>
      <c r="C73" s="727" t="s">
        <v>545</v>
      </c>
      <c r="D73" s="754" t="s">
        <v>387</v>
      </c>
      <c r="E73" s="727" t="s">
        <v>975</v>
      </c>
      <c r="F73" s="751">
        <v>2020</v>
      </c>
      <c r="G73" s="751"/>
      <c r="H73" s="1029">
        <v>700000</v>
      </c>
      <c r="I73" s="752"/>
      <c r="J73" s="752"/>
      <c r="K73" s="752"/>
      <c r="L73" s="752"/>
      <c r="M73" s="752"/>
      <c r="N73" s="752"/>
      <c r="O73" s="752"/>
      <c r="P73" s="752"/>
      <c r="Q73" s="752"/>
      <c r="R73" s="752"/>
      <c r="S73" s="752"/>
      <c r="T73" s="752"/>
      <c r="U73" s="752"/>
      <c r="V73" s="1303"/>
      <c r="W73" s="752"/>
      <c r="X73" s="932">
        <v>1</v>
      </c>
    </row>
    <row r="74" spans="1:24" ht="31">
      <c r="A74" s="920" t="s">
        <v>1324</v>
      </c>
      <c r="B74" s="931" t="s">
        <v>976</v>
      </c>
      <c r="C74" s="727" t="s">
        <v>560</v>
      </c>
      <c r="D74" s="754" t="s">
        <v>387</v>
      </c>
      <c r="E74" s="727" t="s">
        <v>968</v>
      </c>
      <c r="F74" s="751">
        <v>2020</v>
      </c>
      <c r="G74" s="751"/>
      <c r="H74" s="1029">
        <v>2000000</v>
      </c>
      <c r="I74" s="752"/>
      <c r="J74" s="752"/>
      <c r="K74" s="752"/>
      <c r="L74" s="752"/>
      <c r="M74" s="752"/>
      <c r="N74" s="752"/>
      <c r="O74" s="752"/>
      <c r="P74" s="752"/>
      <c r="Q74" s="752"/>
      <c r="R74" s="752"/>
      <c r="S74" s="752"/>
      <c r="T74" s="752"/>
      <c r="U74" s="752"/>
      <c r="V74" s="1303"/>
      <c r="W74" s="752"/>
      <c r="X74" s="932">
        <v>1</v>
      </c>
    </row>
    <row r="75" spans="1:24" ht="31">
      <c r="A75" s="920" t="s">
        <v>1325</v>
      </c>
      <c r="B75" s="931" t="s">
        <v>978</v>
      </c>
      <c r="C75" s="727" t="s">
        <v>979</v>
      </c>
      <c r="D75" s="754" t="s">
        <v>387</v>
      </c>
      <c r="E75" s="727" t="s">
        <v>980</v>
      </c>
      <c r="F75" s="751">
        <v>2020</v>
      </c>
      <c r="G75" s="751"/>
      <c r="H75" s="1029">
        <v>900000</v>
      </c>
      <c r="I75" s="752"/>
      <c r="J75" s="752"/>
      <c r="K75" s="752"/>
      <c r="L75" s="752"/>
      <c r="M75" s="752"/>
      <c r="N75" s="752"/>
      <c r="O75" s="752"/>
      <c r="P75" s="752"/>
      <c r="Q75" s="752"/>
      <c r="R75" s="752"/>
      <c r="S75" s="752"/>
      <c r="T75" s="752"/>
      <c r="U75" s="752"/>
      <c r="V75" s="1303"/>
      <c r="W75" s="752"/>
      <c r="X75" s="932">
        <v>1</v>
      </c>
    </row>
    <row r="76" spans="1:24" ht="31">
      <c r="A76" s="920" t="s">
        <v>1326</v>
      </c>
      <c r="B76" s="931" t="s">
        <v>981</v>
      </c>
      <c r="C76" s="727" t="s">
        <v>982</v>
      </c>
      <c r="D76" s="754" t="s">
        <v>387</v>
      </c>
      <c r="E76" s="727" t="s">
        <v>968</v>
      </c>
      <c r="F76" s="751">
        <v>2020</v>
      </c>
      <c r="G76" s="751"/>
      <c r="H76" s="1029">
        <v>2000000</v>
      </c>
      <c r="I76" s="752"/>
      <c r="J76" s="752"/>
      <c r="K76" s="752"/>
      <c r="L76" s="752"/>
      <c r="M76" s="752"/>
      <c r="N76" s="752"/>
      <c r="O76" s="752"/>
      <c r="P76" s="752"/>
      <c r="Q76" s="752"/>
      <c r="R76" s="752"/>
      <c r="S76" s="752"/>
      <c r="T76" s="752"/>
      <c r="U76" s="752"/>
      <c r="V76" s="1303"/>
      <c r="W76" s="752"/>
      <c r="X76" s="932">
        <v>1</v>
      </c>
    </row>
    <row r="77" spans="1:24" ht="31">
      <c r="A77" s="920" t="s">
        <v>1327</v>
      </c>
      <c r="B77" s="931" t="s">
        <v>983</v>
      </c>
      <c r="C77" s="727" t="s">
        <v>493</v>
      </c>
      <c r="D77" s="754" t="s">
        <v>387</v>
      </c>
      <c r="E77" s="727" t="s">
        <v>984</v>
      </c>
      <c r="F77" s="751">
        <v>2020</v>
      </c>
      <c r="G77" s="751"/>
      <c r="H77" s="1029">
        <v>4500000</v>
      </c>
      <c r="I77" s="752"/>
      <c r="J77" s="752"/>
      <c r="K77" s="752"/>
      <c r="L77" s="752"/>
      <c r="M77" s="752"/>
      <c r="N77" s="752"/>
      <c r="O77" s="752"/>
      <c r="P77" s="752"/>
      <c r="Q77" s="752"/>
      <c r="R77" s="752"/>
      <c r="S77" s="752"/>
      <c r="T77" s="752"/>
      <c r="U77" s="752"/>
      <c r="V77" s="1303"/>
      <c r="W77" s="752"/>
      <c r="X77" s="932">
        <v>1</v>
      </c>
    </row>
    <row r="78" spans="1:24" ht="31">
      <c r="A78" s="920" t="s">
        <v>1328</v>
      </c>
      <c r="B78" s="931" t="s">
        <v>985</v>
      </c>
      <c r="C78" s="727" t="s">
        <v>530</v>
      </c>
      <c r="D78" s="754" t="s">
        <v>387</v>
      </c>
      <c r="E78" s="727" t="s">
        <v>986</v>
      </c>
      <c r="F78" s="751">
        <v>2020</v>
      </c>
      <c r="G78" s="751"/>
      <c r="H78" s="1029">
        <v>1000000</v>
      </c>
      <c r="I78" s="752"/>
      <c r="J78" s="752"/>
      <c r="K78" s="752"/>
      <c r="L78" s="752"/>
      <c r="M78" s="752"/>
      <c r="N78" s="752"/>
      <c r="O78" s="752"/>
      <c r="P78" s="752"/>
      <c r="Q78" s="752"/>
      <c r="R78" s="752"/>
      <c r="S78" s="752"/>
      <c r="T78" s="752"/>
      <c r="U78" s="752"/>
      <c r="V78" s="1303"/>
      <c r="W78" s="752"/>
      <c r="X78" s="932">
        <v>1</v>
      </c>
    </row>
    <row r="79" spans="1:24" ht="31">
      <c r="A79" s="920" t="s">
        <v>1329</v>
      </c>
      <c r="B79" s="931" t="s">
        <v>1061</v>
      </c>
      <c r="C79" s="727" t="s">
        <v>724</v>
      </c>
      <c r="D79" s="754" t="s">
        <v>387</v>
      </c>
      <c r="E79" s="727" t="s">
        <v>1062</v>
      </c>
      <c r="F79" s="751">
        <v>2020</v>
      </c>
      <c r="G79" s="751"/>
      <c r="H79" s="1029">
        <v>999304</v>
      </c>
      <c r="I79" s="752"/>
      <c r="J79" s="752"/>
      <c r="K79" s="752"/>
      <c r="L79" s="752"/>
      <c r="M79" s="752"/>
      <c r="N79" s="752"/>
      <c r="O79" s="752"/>
      <c r="P79" s="752"/>
      <c r="Q79" s="752"/>
      <c r="R79" s="752"/>
      <c r="S79" s="752"/>
      <c r="T79" s="752"/>
      <c r="U79" s="752"/>
      <c r="V79" s="1303"/>
      <c r="W79" s="752"/>
      <c r="X79" s="932">
        <v>1</v>
      </c>
    </row>
    <row r="80" spans="1:24" ht="31">
      <c r="A80" s="920" t="s">
        <v>1330</v>
      </c>
      <c r="B80" s="726" t="s">
        <v>1332</v>
      </c>
      <c r="C80" s="727" t="s">
        <v>518</v>
      </c>
      <c r="D80" s="750" t="s">
        <v>387</v>
      </c>
      <c r="E80" s="727" t="s">
        <v>969</v>
      </c>
      <c r="F80" s="751">
        <v>2020</v>
      </c>
      <c r="G80" s="751"/>
      <c r="H80" s="734">
        <v>546600</v>
      </c>
      <c r="I80" s="752"/>
      <c r="J80" s="752"/>
      <c r="K80" s="752"/>
      <c r="L80" s="752"/>
      <c r="M80" s="752"/>
      <c r="N80" s="752"/>
      <c r="O80" s="752"/>
      <c r="P80" s="752"/>
      <c r="Q80" s="752"/>
      <c r="R80" s="752"/>
      <c r="S80" s="752"/>
      <c r="T80" s="752"/>
      <c r="U80" s="752"/>
      <c r="V80" s="1303"/>
      <c r="W80" s="752"/>
      <c r="X80" s="932">
        <v>1</v>
      </c>
    </row>
    <row r="81" spans="1:24" ht="31">
      <c r="A81" s="920" t="s">
        <v>1331</v>
      </c>
      <c r="B81" s="931" t="s">
        <v>1333</v>
      </c>
      <c r="C81" s="727" t="s">
        <v>518</v>
      </c>
      <c r="D81" s="754" t="s">
        <v>387</v>
      </c>
      <c r="E81" s="727" t="s">
        <v>1334</v>
      </c>
      <c r="F81" s="751">
        <v>2020</v>
      </c>
      <c r="G81" s="751"/>
      <c r="H81" s="1029">
        <v>900000</v>
      </c>
      <c r="I81" s="752"/>
      <c r="J81" s="752"/>
      <c r="K81" s="752"/>
      <c r="L81" s="752"/>
      <c r="M81" s="752"/>
      <c r="N81" s="752"/>
      <c r="O81" s="752"/>
      <c r="P81" s="752"/>
      <c r="Q81" s="752"/>
      <c r="R81" s="752"/>
      <c r="S81" s="752"/>
      <c r="T81" s="752"/>
      <c r="U81" s="752"/>
      <c r="V81" s="1304"/>
      <c r="W81" s="752"/>
      <c r="X81" s="932">
        <v>1</v>
      </c>
    </row>
    <row r="83" spans="1:24">
      <c r="X83" s="715">
        <f>SUM(X15:X81)</f>
        <v>63</v>
      </c>
    </row>
  </sheetData>
  <mergeCells count="21">
    <mergeCell ref="R6:R7"/>
    <mergeCell ref="S6:U7"/>
    <mergeCell ref="V6:V7"/>
    <mergeCell ref="W6:W7"/>
    <mergeCell ref="V71:V81"/>
    <mergeCell ref="P6:Q6"/>
    <mergeCell ref="A1:W1"/>
    <mergeCell ref="A2:W2"/>
    <mergeCell ref="A3:W3"/>
    <mergeCell ref="A4:W4"/>
    <mergeCell ref="S5:W5"/>
    <mergeCell ref="A6:A7"/>
    <mergeCell ref="B6:B7"/>
    <mergeCell ref="C6:C7"/>
    <mergeCell ref="D6:D7"/>
    <mergeCell ref="E6:E7"/>
    <mergeCell ref="F6:F7"/>
    <mergeCell ref="G6:I7"/>
    <mergeCell ref="J6:L6"/>
    <mergeCell ref="M6:N6"/>
    <mergeCell ref="O6:O7"/>
  </mergeCells>
  <pageMargins left="0.39370078740157483" right="0.19685039370078741" top="0.74803149606299213" bottom="0.74803149606299213" header="0.31496062992125984" footer="0.31496062992125984"/>
  <pageSetup paperSize="9" scale="95" orientation="landscape" verticalDpi="0"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56"/>
  <sheetViews>
    <sheetView topLeftCell="XEK1" workbookViewId="0">
      <selection activeCell="XFD13" sqref="XFD13"/>
    </sheetView>
  </sheetViews>
  <sheetFormatPr defaultRowHeight="15.5"/>
  <cols>
    <col min="1" max="1" width="6" style="713" customWidth="1"/>
    <col min="2" max="2" width="35.7265625" style="744" customWidth="1"/>
    <col min="3" max="3" width="12.81640625" style="715" customWidth="1"/>
    <col min="4" max="4" width="15.54296875" style="713" customWidth="1"/>
    <col min="5" max="5" width="17.7265625" style="714" customWidth="1"/>
    <col min="6" max="6" width="11.453125" style="713" customWidth="1"/>
    <col min="7" max="7" width="11.81640625" style="713" hidden="1" customWidth="1"/>
    <col min="8" max="8" width="11.7265625" style="715" customWidth="1"/>
    <col min="9" max="9" width="11.54296875" style="715" hidden="1" customWidth="1"/>
    <col min="10" max="11" width="9.26953125" style="715" hidden="1" customWidth="1"/>
    <col min="12" max="12" width="7.453125" style="715" hidden="1" customWidth="1"/>
    <col min="13" max="14" width="11" style="715" hidden="1" customWidth="1"/>
    <col min="15" max="15" width="12.26953125" style="715" hidden="1" customWidth="1"/>
    <col min="16" max="16" width="9.1796875" style="715" hidden="1" customWidth="1"/>
    <col min="17" max="17" width="8.7265625" style="715" hidden="1" customWidth="1"/>
    <col min="18" max="18" width="9.54296875" style="715" hidden="1" customWidth="1"/>
    <col min="19" max="19" width="10.26953125" style="715" hidden="1" customWidth="1"/>
    <col min="20" max="20" width="9.453125" style="715" hidden="1" customWidth="1"/>
    <col min="21" max="21" width="11.26953125" style="715" hidden="1" customWidth="1"/>
    <col min="22" max="22" width="28.453125" style="715" customWidth="1"/>
    <col min="23" max="23" width="8.26953125" style="715" customWidth="1"/>
    <col min="24" max="24" width="14.81640625" style="715" customWidth="1"/>
    <col min="25" max="256" width="9.1796875" style="715"/>
    <col min="257" max="257" width="6" style="715" customWidth="1"/>
    <col min="258" max="258" width="37.1796875" style="715" customWidth="1"/>
    <col min="259" max="259" width="12.81640625" style="715" customWidth="1"/>
    <col min="260" max="261" width="15.54296875" style="715" customWidth="1"/>
    <col min="262" max="262" width="11.453125" style="715" customWidth="1"/>
    <col min="263" max="263" width="0" style="715" hidden="1" customWidth="1"/>
    <col min="264" max="264" width="9.7265625" style="715" customWidth="1"/>
    <col min="265" max="277" width="0" style="715" hidden="1" customWidth="1"/>
    <col min="278" max="278" width="23.26953125" style="715" customWidth="1"/>
    <col min="279" max="279" width="11.1796875" style="715" customWidth="1"/>
    <col min="280" max="280" width="14.81640625" style="715" customWidth="1"/>
    <col min="281" max="512" width="9.1796875" style="715"/>
    <col min="513" max="513" width="6" style="715" customWidth="1"/>
    <col min="514" max="514" width="37.1796875" style="715" customWidth="1"/>
    <col min="515" max="515" width="12.81640625" style="715" customWidth="1"/>
    <col min="516" max="517" width="15.54296875" style="715" customWidth="1"/>
    <col min="518" max="518" width="11.453125" style="715" customWidth="1"/>
    <col min="519" max="519" width="0" style="715" hidden="1" customWidth="1"/>
    <col min="520" max="520" width="9.7265625" style="715" customWidth="1"/>
    <col min="521" max="533" width="0" style="715" hidden="1" customWidth="1"/>
    <col min="534" max="534" width="23.26953125" style="715" customWidth="1"/>
    <col min="535" max="535" width="11.1796875" style="715" customWidth="1"/>
    <col min="536" max="536" width="14.81640625" style="715" customWidth="1"/>
    <col min="537" max="768" width="9.1796875" style="715"/>
    <col min="769" max="769" width="6" style="715" customWidth="1"/>
    <col min="770" max="770" width="37.1796875" style="715" customWidth="1"/>
    <col min="771" max="771" width="12.81640625" style="715" customWidth="1"/>
    <col min="772" max="773" width="15.54296875" style="715" customWidth="1"/>
    <col min="774" max="774" width="11.453125" style="715" customWidth="1"/>
    <col min="775" max="775" width="0" style="715" hidden="1" customWidth="1"/>
    <col min="776" max="776" width="9.7265625" style="715" customWidth="1"/>
    <col min="777" max="789" width="0" style="715" hidden="1" customWidth="1"/>
    <col min="790" max="790" width="23.26953125" style="715" customWidth="1"/>
    <col min="791" max="791" width="11.1796875" style="715" customWidth="1"/>
    <col min="792" max="792" width="14.81640625" style="715" customWidth="1"/>
    <col min="793" max="1024" width="9.1796875" style="715"/>
    <col min="1025" max="1025" width="6" style="715" customWidth="1"/>
    <col min="1026" max="1026" width="37.1796875" style="715" customWidth="1"/>
    <col min="1027" max="1027" width="12.81640625" style="715" customWidth="1"/>
    <col min="1028" max="1029" width="15.54296875" style="715" customWidth="1"/>
    <col min="1030" max="1030" width="11.453125" style="715" customWidth="1"/>
    <col min="1031" max="1031" width="0" style="715" hidden="1" customWidth="1"/>
    <col min="1032" max="1032" width="9.7265625" style="715" customWidth="1"/>
    <col min="1033" max="1045" width="0" style="715" hidden="1" customWidth="1"/>
    <col min="1046" max="1046" width="23.26953125" style="715" customWidth="1"/>
    <col min="1047" max="1047" width="11.1796875" style="715" customWidth="1"/>
    <col min="1048" max="1048" width="14.81640625" style="715" customWidth="1"/>
    <col min="1049" max="1280" width="9.1796875" style="715"/>
    <col min="1281" max="1281" width="6" style="715" customWidth="1"/>
    <col min="1282" max="1282" width="37.1796875" style="715" customWidth="1"/>
    <col min="1283" max="1283" width="12.81640625" style="715" customWidth="1"/>
    <col min="1284" max="1285" width="15.54296875" style="715" customWidth="1"/>
    <col min="1286" max="1286" width="11.453125" style="715" customWidth="1"/>
    <col min="1287" max="1287" width="0" style="715" hidden="1" customWidth="1"/>
    <col min="1288" max="1288" width="9.7265625" style="715" customWidth="1"/>
    <col min="1289" max="1301" width="0" style="715" hidden="1" customWidth="1"/>
    <col min="1302" max="1302" width="23.26953125" style="715" customWidth="1"/>
    <col min="1303" max="1303" width="11.1796875" style="715" customWidth="1"/>
    <col min="1304" max="1304" width="14.81640625" style="715" customWidth="1"/>
    <col min="1305" max="1536" width="9.1796875" style="715"/>
    <col min="1537" max="1537" width="6" style="715" customWidth="1"/>
    <col min="1538" max="1538" width="37.1796875" style="715" customWidth="1"/>
    <col min="1539" max="1539" width="12.81640625" style="715" customWidth="1"/>
    <col min="1540" max="1541" width="15.54296875" style="715" customWidth="1"/>
    <col min="1542" max="1542" width="11.453125" style="715" customWidth="1"/>
    <col min="1543" max="1543" width="0" style="715" hidden="1" customWidth="1"/>
    <col min="1544" max="1544" width="9.7265625" style="715" customWidth="1"/>
    <col min="1545" max="1557" width="0" style="715" hidden="1" customWidth="1"/>
    <col min="1558" max="1558" width="23.26953125" style="715" customWidth="1"/>
    <col min="1559" max="1559" width="11.1796875" style="715" customWidth="1"/>
    <col min="1560" max="1560" width="14.81640625" style="715" customWidth="1"/>
    <col min="1561" max="1792" width="9.1796875" style="715"/>
    <col min="1793" max="1793" width="6" style="715" customWidth="1"/>
    <col min="1794" max="1794" width="37.1796875" style="715" customWidth="1"/>
    <col min="1795" max="1795" width="12.81640625" style="715" customWidth="1"/>
    <col min="1796" max="1797" width="15.54296875" style="715" customWidth="1"/>
    <col min="1798" max="1798" width="11.453125" style="715" customWidth="1"/>
    <col min="1799" max="1799" width="0" style="715" hidden="1" customWidth="1"/>
    <col min="1800" max="1800" width="9.7265625" style="715" customWidth="1"/>
    <col min="1801" max="1813" width="0" style="715" hidden="1" customWidth="1"/>
    <col min="1814" max="1814" width="23.26953125" style="715" customWidth="1"/>
    <col min="1815" max="1815" width="11.1796875" style="715" customWidth="1"/>
    <col min="1816" max="1816" width="14.81640625" style="715" customWidth="1"/>
    <col min="1817" max="2048" width="9.1796875" style="715"/>
    <col min="2049" max="2049" width="6" style="715" customWidth="1"/>
    <col min="2050" max="2050" width="37.1796875" style="715" customWidth="1"/>
    <col min="2051" max="2051" width="12.81640625" style="715" customWidth="1"/>
    <col min="2052" max="2053" width="15.54296875" style="715" customWidth="1"/>
    <col min="2054" max="2054" width="11.453125" style="715" customWidth="1"/>
    <col min="2055" max="2055" width="0" style="715" hidden="1" customWidth="1"/>
    <col min="2056" max="2056" width="9.7265625" style="715" customWidth="1"/>
    <col min="2057" max="2069" width="0" style="715" hidden="1" customWidth="1"/>
    <col min="2070" max="2070" width="23.26953125" style="715" customWidth="1"/>
    <col min="2071" max="2071" width="11.1796875" style="715" customWidth="1"/>
    <col min="2072" max="2072" width="14.81640625" style="715" customWidth="1"/>
    <col min="2073" max="2304" width="9.1796875" style="715"/>
    <col min="2305" max="2305" width="6" style="715" customWidth="1"/>
    <col min="2306" max="2306" width="37.1796875" style="715" customWidth="1"/>
    <col min="2307" max="2307" width="12.81640625" style="715" customWidth="1"/>
    <col min="2308" max="2309" width="15.54296875" style="715" customWidth="1"/>
    <col min="2310" max="2310" width="11.453125" style="715" customWidth="1"/>
    <col min="2311" max="2311" width="0" style="715" hidden="1" customWidth="1"/>
    <col min="2312" max="2312" width="9.7265625" style="715" customWidth="1"/>
    <col min="2313" max="2325" width="0" style="715" hidden="1" customWidth="1"/>
    <col min="2326" max="2326" width="23.26953125" style="715" customWidth="1"/>
    <col min="2327" max="2327" width="11.1796875" style="715" customWidth="1"/>
    <col min="2328" max="2328" width="14.81640625" style="715" customWidth="1"/>
    <col min="2329" max="2560" width="9.1796875" style="715"/>
    <col min="2561" max="2561" width="6" style="715" customWidth="1"/>
    <col min="2562" max="2562" width="37.1796875" style="715" customWidth="1"/>
    <col min="2563" max="2563" width="12.81640625" style="715" customWidth="1"/>
    <col min="2564" max="2565" width="15.54296875" style="715" customWidth="1"/>
    <col min="2566" max="2566" width="11.453125" style="715" customWidth="1"/>
    <col min="2567" max="2567" width="0" style="715" hidden="1" customWidth="1"/>
    <col min="2568" max="2568" width="9.7265625" style="715" customWidth="1"/>
    <col min="2569" max="2581" width="0" style="715" hidden="1" customWidth="1"/>
    <col min="2582" max="2582" width="23.26953125" style="715" customWidth="1"/>
    <col min="2583" max="2583" width="11.1796875" style="715" customWidth="1"/>
    <col min="2584" max="2584" width="14.81640625" style="715" customWidth="1"/>
    <col min="2585" max="2816" width="9.1796875" style="715"/>
    <col min="2817" max="2817" width="6" style="715" customWidth="1"/>
    <col min="2818" max="2818" width="37.1796875" style="715" customWidth="1"/>
    <col min="2819" max="2819" width="12.81640625" style="715" customWidth="1"/>
    <col min="2820" max="2821" width="15.54296875" style="715" customWidth="1"/>
    <col min="2822" max="2822" width="11.453125" style="715" customWidth="1"/>
    <col min="2823" max="2823" width="0" style="715" hidden="1" customWidth="1"/>
    <col min="2824" max="2824" width="9.7265625" style="715" customWidth="1"/>
    <col min="2825" max="2837" width="0" style="715" hidden="1" customWidth="1"/>
    <col min="2838" max="2838" width="23.26953125" style="715" customWidth="1"/>
    <col min="2839" max="2839" width="11.1796875" style="715" customWidth="1"/>
    <col min="2840" max="2840" width="14.81640625" style="715" customWidth="1"/>
    <col min="2841" max="3072" width="9.1796875" style="715"/>
    <col min="3073" max="3073" width="6" style="715" customWidth="1"/>
    <col min="3074" max="3074" width="37.1796875" style="715" customWidth="1"/>
    <col min="3075" max="3075" width="12.81640625" style="715" customWidth="1"/>
    <col min="3076" max="3077" width="15.54296875" style="715" customWidth="1"/>
    <col min="3078" max="3078" width="11.453125" style="715" customWidth="1"/>
    <col min="3079" max="3079" width="0" style="715" hidden="1" customWidth="1"/>
    <col min="3080" max="3080" width="9.7265625" style="715" customWidth="1"/>
    <col min="3081" max="3093" width="0" style="715" hidden="1" customWidth="1"/>
    <col min="3094" max="3094" width="23.26953125" style="715" customWidth="1"/>
    <col min="3095" max="3095" width="11.1796875" style="715" customWidth="1"/>
    <col min="3096" max="3096" width="14.81640625" style="715" customWidth="1"/>
    <col min="3097" max="3328" width="9.1796875" style="715"/>
    <col min="3329" max="3329" width="6" style="715" customWidth="1"/>
    <col min="3330" max="3330" width="37.1796875" style="715" customWidth="1"/>
    <col min="3331" max="3331" width="12.81640625" style="715" customWidth="1"/>
    <col min="3332" max="3333" width="15.54296875" style="715" customWidth="1"/>
    <col min="3334" max="3334" width="11.453125" style="715" customWidth="1"/>
    <col min="3335" max="3335" width="0" style="715" hidden="1" customWidth="1"/>
    <col min="3336" max="3336" width="9.7265625" style="715" customWidth="1"/>
    <col min="3337" max="3349" width="0" style="715" hidden="1" customWidth="1"/>
    <col min="3350" max="3350" width="23.26953125" style="715" customWidth="1"/>
    <col min="3351" max="3351" width="11.1796875" style="715" customWidth="1"/>
    <col min="3352" max="3352" width="14.81640625" style="715" customWidth="1"/>
    <col min="3353" max="3584" width="9.1796875" style="715"/>
    <col min="3585" max="3585" width="6" style="715" customWidth="1"/>
    <col min="3586" max="3586" width="37.1796875" style="715" customWidth="1"/>
    <col min="3587" max="3587" width="12.81640625" style="715" customWidth="1"/>
    <col min="3588" max="3589" width="15.54296875" style="715" customWidth="1"/>
    <col min="3590" max="3590" width="11.453125" style="715" customWidth="1"/>
    <col min="3591" max="3591" width="0" style="715" hidden="1" customWidth="1"/>
    <col min="3592" max="3592" width="9.7265625" style="715" customWidth="1"/>
    <col min="3593" max="3605" width="0" style="715" hidden="1" customWidth="1"/>
    <col min="3606" max="3606" width="23.26953125" style="715" customWidth="1"/>
    <col min="3607" max="3607" width="11.1796875" style="715" customWidth="1"/>
    <col min="3608" max="3608" width="14.81640625" style="715" customWidth="1"/>
    <col min="3609" max="3840" width="9.1796875" style="715"/>
    <col min="3841" max="3841" width="6" style="715" customWidth="1"/>
    <col min="3842" max="3842" width="37.1796875" style="715" customWidth="1"/>
    <col min="3843" max="3843" width="12.81640625" style="715" customWidth="1"/>
    <col min="3844" max="3845" width="15.54296875" style="715" customWidth="1"/>
    <col min="3846" max="3846" width="11.453125" style="715" customWidth="1"/>
    <col min="3847" max="3847" width="0" style="715" hidden="1" customWidth="1"/>
    <col min="3848" max="3848" width="9.7265625" style="715" customWidth="1"/>
    <col min="3849" max="3861" width="0" style="715" hidden="1" customWidth="1"/>
    <col min="3862" max="3862" width="23.26953125" style="715" customWidth="1"/>
    <col min="3863" max="3863" width="11.1796875" style="715" customWidth="1"/>
    <col min="3864" max="3864" width="14.81640625" style="715" customWidth="1"/>
    <col min="3865" max="4096" width="9.1796875" style="715"/>
    <col min="4097" max="4097" width="6" style="715" customWidth="1"/>
    <col min="4098" max="4098" width="37.1796875" style="715" customWidth="1"/>
    <col min="4099" max="4099" width="12.81640625" style="715" customWidth="1"/>
    <col min="4100" max="4101" width="15.54296875" style="715" customWidth="1"/>
    <col min="4102" max="4102" width="11.453125" style="715" customWidth="1"/>
    <col min="4103" max="4103" width="0" style="715" hidden="1" customWidth="1"/>
    <col min="4104" max="4104" width="9.7265625" style="715" customWidth="1"/>
    <col min="4105" max="4117" width="0" style="715" hidden="1" customWidth="1"/>
    <col min="4118" max="4118" width="23.26953125" style="715" customWidth="1"/>
    <col min="4119" max="4119" width="11.1796875" style="715" customWidth="1"/>
    <col min="4120" max="4120" width="14.81640625" style="715" customWidth="1"/>
    <col min="4121" max="4352" width="9.1796875" style="715"/>
    <col min="4353" max="4353" width="6" style="715" customWidth="1"/>
    <col min="4354" max="4354" width="37.1796875" style="715" customWidth="1"/>
    <col min="4355" max="4355" width="12.81640625" style="715" customWidth="1"/>
    <col min="4356" max="4357" width="15.54296875" style="715" customWidth="1"/>
    <col min="4358" max="4358" width="11.453125" style="715" customWidth="1"/>
    <col min="4359" max="4359" width="0" style="715" hidden="1" customWidth="1"/>
    <col min="4360" max="4360" width="9.7265625" style="715" customWidth="1"/>
    <col min="4361" max="4373" width="0" style="715" hidden="1" customWidth="1"/>
    <col min="4374" max="4374" width="23.26953125" style="715" customWidth="1"/>
    <col min="4375" max="4375" width="11.1796875" style="715" customWidth="1"/>
    <col min="4376" max="4376" width="14.81640625" style="715" customWidth="1"/>
    <col min="4377" max="4608" width="9.1796875" style="715"/>
    <col min="4609" max="4609" width="6" style="715" customWidth="1"/>
    <col min="4610" max="4610" width="37.1796875" style="715" customWidth="1"/>
    <col min="4611" max="4611" width="12.81640625" style="715" customWidth="1"/>
    <col min="4612" max="4613" width="15.54296875" style="715" customWidth="1"/>
    <col min="4614" max="4614" width="11.453125" style="715" customWidth="1"/>
    <col min="4615" max="4615" width="0" style="715" hidden="1" customWidth="1"/>
    <col min="4616" max="4616" width="9.7265625" style="715" customWidth="1"/>
    <col min="4617" max="4629" width="0" style="715" hidden="1" customWidth="1"/>
    <col min="4630" max="4630" width="23.26953125" style="715" customWidth="1"/>
    <col min="4631" max="4631" width="11.1796875" style="715" customWidth="1"/>
    <col min="4632" max="4632" width="14.81640625" style="715" customWidth="1"/>
    <col min="4633" max="4864" width="9.1796875" style="715"/>
    <col min="4865" max="4865" width="6" style="715" customWidth="1"/>
    <col min="4866" max="4866" width="37.1796875" style="715" customWidth="1"/>
    <col min="4867" max="4867" width="12.81640625" style="715" customWidth="1"/>
    <col min="4868" max="4869" width="15.54296875" style="715" customWidth="1"/>
    <col min="4870" max="4870" width="11.453125" style="715" customWidth="1"/>
    <col min="4871" max="4871" width="0" style="715" hidden="1" customWidth="1"/>
    <col min="4872" max="4872" width="9.7265625" style="715" customWidth="1"/>
    <col min="4873" max="4885" width="0" style="715" hidden="1" customWidth="1"/>
    <col min="4886" max="4886" width="23.26953125" style="715" customWidth="1"/>
    <col min="4887" max="4887" width="11.1796875" style="715" customWidth="1"/>
    <col min="4888" max="4888" width="14.81640625" style="715" customWidth="1"/>
    <col min="4889" max="5120" width="9.1796875" style="715"/>
    <col min="5121" max="5121" width="6" style="715" customWidth="1"/>
    <col min="5122" max="5122" width="37.1796875" style="715" customWidth="1"/>
    <col min="5123" max="5123" width="12.81640625" style="715" customWidth="1"/>
    <col min="5124" max="5125" width="15.54296875" style="715" customWidth="1"/>
    <col min="5126" max="5126" width="11.453125" style="715" customWidth="1"/>
    <col min="5127" max="5127" width="0" style="715" hidden="1" customWidth="1"/>
    <col min="5128" max="5128" width="9.7265625" style="715" customWidth="1"/>
    <col min="5129" max="5141" width="0" style="715" hidden="1" customWidth="1"/>
    <col min="5142" max="5142" width="23.26953125" style="715" customWidth="1"/>
    <col min="5143" max="5143" width="11.1796875" style="715" customWidth="1"/>
    <col min="5144" max="5144" width="14.81640625" style="715" customWidth="1"/>
    <col min="5145" max="5376" width="9.1796875" style="715"/>
    <col min="5377" max="5377" width="6" style="715" customWidth="1"/>
    <col min="5378" max="5378" width="37.1796875" style="715" customWidth="1"/>
    <col min="5379" max="5379" width="12.81640625" style="715" customWidth="1"/>
    <col min="5380" max="5381" width="15.54296875" style="715" customWidth="1"/>
    <col min="5382" max="5382" width="11.453125" style="715" customWidth="1"/>
    <col min="5383" max="5383" width="0" style="715" hidden="1" customWidth="1"/>
    <col min="5384" max="5384" width="9.7265625" style="715" customWidth="1"/>
    <col min="5385" max="5397" width="0" style="715" hidden="1" customWidth="1"/>
    <col min="5398" max="5398" width="23.26953125" style="715" customWidth="1"/>
    <col min="5399" max="5399" width="11.1796875" style="715" customWidth="1"/>
    <col min="5400" max="5400" width="14.81640625" style="715" customWidth="1"/>
    <col min="5401" max="5632" width="9.1796875" style="715"/>
    <col min="5633" max="5633" width="6" style="715" customWidth="1"/>
    <col min="5634" max="5634" width="37.1796875" style="715" customWidth="1"/>
    <col min="5635" max="5635" width="12.81640625" style="715" customWidth="1"/>
    <col min="5636" max="5637" width="15.54296875" style="715" customWidth="1"/>
    <col min="5638" max="5638" width="11.453125" style="715" customWidth="1"/>
    <col min="5639" max="5639" width="0" style="715" hidden="1" customWidth="1"/>
    <col min="5640" max="5640" width="9.7265625" style="715" customWidth="1"/>
    <col min="5641" max="5653" width="0" style="715" hidden="1" customWidth="1"/>
    <col min="5654" max="5654" width="23.26953125" style="715" customWidth="1"/>
    <col min="5655" max="5655" width="11.1796875" style="715" customWidth="1"/>
    <col min="5656" max="5656" width="14.81640625" style="715" customWidth="1"/>
    <col min="5657" max="5888" width="9.1796875" style="715"/>
    <col min="5889" max="5889" width="6" style="715" customWidth="1"/>
    <col min="5890" max="5890" width="37.1796875" style="715" customWidth="1"/>
    <col min="5891" max="5891" width="12.81640625" style="715" customWidth="1"/>
    <col min="5892" max="5893" width="15.54296875" style="715" customWidth="1"/>
    <col min="5894" max="5894" width="11.453125" style="715" customWidth="1"/>
    <col min="5895" max="5895" width="0" style="715" hidden="1" customWidth="1"/>
    <col min="5896" max="5896" width="9.7265625" style="715" customWidth="1"/>
    <col min="5897" max="5909" width="0" style="715" hidden="1" customWidth="1"/>
    <col min="5910" max="5910" width="23.26953125" style="715" customWidth="1"/>
    <col min="5911" max="5911" width="11.1796875" style="715" customWidth="1"/>
    <col min="5912" max="5912" width="14.81640625" style="715" customWidth="1"/>
    <col min="5913" max="6144" width="9.1796875" style="715"/>
    <col min="6145" max="6145" width="6" style="715" customWidth="1"/>
    <col min="6146" max="6146" width="37.1796875" style="715" customWidth="1"/>
    <col min="6147" max="6147" width="12.81640625" style="715" customWidth="1"/>
    <col min="6148" max="6149" width="15.54296875" style="715" customWidth="1"/>
    <col min="6150" max="6150" width="11.453125" style="715" customWidth="1"/>
    <col min="6151" max="6151" width="0" style="715" hidden="1" customWidth="1"/>
    <col min="6152" max="6152" width="9.7265625" style="715" customWidth="1"/>
    <col min="6153" max="6165" width="0" style="715" hidden="1" customWidth="1"/>
    <col min="6166" max="6166" width="23.26953125" style="715" customWidth="1"/>
    <col min="6167" max="6167" width="11.1796875" style="715" customWidth="1"/>
    <col min="6168" max="6168" width="14.81640625" style="715" customWidth="1"/>
    <col min="6169" max="6400" width="9.1796875" style="715"/>
    <col min="6401" max="6401" width="6" style="715" customWidth="1"/>
    <col min="6402" max="6402" width="37.1796875" style="715" customWidth="1"/>
    <col min="6403" max="6403" width="12.81640625" style="715" customWidth="1"/>
    <col min="6404" max="6405" width="15.54296875" style="715" customWidth="1"/>
    <col min="6406" max="6406" width="11.453125" style="715" customWidth="1"/>
    <col min="6407" max="6407" width="0" style="715" hidden="1" customWidth="1"/>
    <col min="6408" max="6408" width="9.7265625" style="715" customWidth="1"/>
    <col min="6409" max="6421" width="0" style="715" hidden="1" customWidth="1"/>
    <col min="6422" max="6422" width="23.26953125" style="715" customWidth="1"/>
    <col min="6423" max="6423" width="11.1796875" style="715" customWidth="1"/>
    <col min="6424" max="6424" width="14.81640625" style="715" customWidth="1"/>
    <col min="6425" max="6656" width="9.1796875" style="715"/>
    <col min="6657" max="6657" width="6" style="715" customWidth="1"/>
    <col min="6658" max="6658" width="37.1796875" style="715" customWidth="1"/>
    <col min="6659" max="6659" width="12.81640625" style="715" customWidth="1"/>
    <col min="6660" max="6661" width="15.54296875" style="715" customWidth="1"/>
    <col min="6662" max="6662" width="11.453125" style="715" customWidth="1"/>
    <col min="6663" max="6663" width="0" style="715" hidden="1" customWidth="1"/>
    <col min="6664" max="6664" width="9.7265625" style="715" customWidth="1"/>
    <col min="6665" max="6677" width="0" style="715" hidden="1" customWidth="1"/>
    <col min="6678" max="6678" width="23.26953125" style="715" customWidth="1"/>
    <col min="6679" max="6679" width="11.1796875" style="715" customWidth="1"/>
    <col min="6680" max="6680" width="14.81640625" style="715" customWidth="1"/>
    <col min="6681" max="6912" width="9.1796875" style="715"/>
    <col min="6913" max="6913" width="6" style="715" customWidth="1"/>
    <col min="6914" max="6914" width="37.1796875" style="715" customWidth="1"/>
    <col min="6915" max="6915" width="12.81640625" style="715" customWidth="1"/>
    <col min="6916" max="6917" width="15.54296875" style="715" customWidth="1"/>
    <col min="6918" max="6918" width="11.453125" style="715" customWidth="1"/>
    <col min="6919" max="6919" width="0" style="715" hidden="1" customWidth="1"/>
    <col min="6920" max="6920" width="9.7265625" style="715" customWidth="1"/>
    <col min="6921" max="6933" width="0" style="715" hidden="1" customWidth="1"/>
    <col min="6934" max="6934" width="23.26953125" style="715" customWidth="1"/>
    <col min="6935" max="6935" width="11.1796875" style="715" customWidth="1"/>
    <col min="6936" max="6936" width="14.81640625" style="715" customWidth="1"/>
    <col min="6937" max="7168" width="9.1796875" style="715"/>
    <col min="7169" max="7169" width="6" style="715" customWidth="1"/>
    <col min="7170" max="7170" width="37.1796875" style="715" customWidth="1"/>
    <col min="7171" max="7171" width="12.81640625" style="715" customWidth="1"/>
    <col min="7172" max="7173" width="15.54296875" style="715" customWidth="1"/>
    <col min="7174" max="7174" width="11.453125" style="715" customWidth="1"/>
    <col min="7175" max="7175" width="0" style="715" hidden="1" customWidth="1"/>
    <col min="7176" max="7176" width="9.7265625" style="715" customWidth="1"/>
    <col min="7177" max="7189" width="0" style="715" hidden="1" customWidth="1"/>
    <col min="7190" max="7190" width="23.26953125" style="715" customWidth="1"/>
    <col min="7191" max="7191" width="11.1796875" style="715" customWidth="1"/>
    <col min="7192" max="7192" width="14.81640625" style="715" customWidth="1"/>
    <col min="7193" max="7424" width="9.1796875" style="715"/>
    <col min="7425" max="7425" width="6" style="715" customWidth="1"/>
    <col min="7426" max="7426" width="37.1796875" style="715" customWidth="1"/>
    <col min="7427" max="7427" width="12.81640625" style="715" customWidth="1"/>
    <col min="7428" max="7429" width="15.54296875" style="715" customWidth="1"/>
    <col min="7430" max="7430" width="11.453125" style="715" customWidth="1"/>
    <col min="7431" max="7431" width="0" style="715" hidden="1" customWidth="1"/>
    <col min="7432" max="7432" width="9.7265625" style="715" customWidth="1"/>
    <col min="7433" max="7445" width="0" style="715" hidden="1" customWidth="1"/>
    <col min="7446" max="7446" width="23.26953125" style="715" customWidth="1"/>
    <col min="7447" max="7447" width="11.1796875" style="715" customWidth="1"/>
    <col min="7448" max="7448" width="14.81640625" style="715" customWidth="1"/>
    <col min="7449" max="7680" width="9.1796875" style="715"/>
    <col min="7681" max="7681" width="6" style="715" customWidth="1"/>
    <col min="7682" max="7682" width="37.1796875" style="715" customWidth="1"/>
    <col min="7683" max="7683" width="12.81640625" style="715" customWidth="1"/>
    <col min="7684" max="7685" width="15.54296875" style="715" customWidth="1"/>
    <col min="7686" max="7686" width="11.453125" style="715" customWidth="1"/>
    <col min="7687" max="7687" width="0" style="715" hidden="1" customWidth="1"/>
    <col min="7688" max="7688" width="9.7265625" style="715" customWidth="1"/>
    <col min="7689" max="7701" width="0" style="715" hidden="1" customWidth="1"/>
    <col min="7702" max="7702" width="23.26953125" style="715" customWidth="1"/>
    <col min="7703" max="7703" width="11.1796875" style="715" customWidth="1"/>
    <col min="7704" max="7704" width="14.81640625" style="715" customWidth="1"/>
    <col min="7705" max="7936" width="9.1796875" style="715"/>
    <col min="7937" max="7937" width="6" style="715" customWidth="1"/>
    <col min="7938" max="7938" width="37.1796875" style="715" customWidth="1"/>
    <col min="7939" max="7939" width="12.81640625" style="715" customWidth="1"/>
    <col min="7940" max="7941" width="15.54296875" style="715" customWidth="1"/>
    <col min="7942" max="7942" width="11.453125" style="715" customWidth="1"/>
    <col min="7943" max="7943" width="0" style="715" hidden="1" customWidth="1"/>
    <col min="7944" max="7944" width="9.7265625" style="715" customWidth="1"/>
    <col min="7945" max="7957" width="0" style="715" hidden="1" customWidth="1"/>
    <col min="7958" max="7958" width="23.26953125" style="715" customWidth="1"/>
    <col min="7959" max="7959" width="11.1796875" style="715" customWidth="1"/>
    <col min="7960" max="7960" width="14.81640625" style="715" customWidth="1"/>
    <col min="7961" max="8192" width="9.1796875" style="715"/>
    <col min="8193" max="8193" width="6" style="715" customWidth="1"/>
    <col min="8194" max="8194" width="37.1796875" style="715" customWidth="1"/>
    <col min="8195" max="8195" width="12.81640625" style="715" customWidth="1"/>
    <col min="8196" max="8197" width="15.54296875" style="715" customWidth="1"/>
    <col min="8198" max="8198" width="11.453125" style="715" customWidth="1"/>
    <col min="8199" max="8199" width="0" style="715" hidden="1" customWidth="1"/>
    <col min="8200" max="8200" width="9.7265625" style="715" customWidth="1"/>
    <col min="8201" max="8213" width="0" style="715" hidden="1" customWidth="1"/>
    <col min="8214" max="8214" width="23.26953125" style="715" customWidth="1"/>
    <col min="8215" max="8215" width="11.1796875" style="715" customWidth="1"/>
    <col min="8216" max="8216" width="14.81640625" style="715" customWidth="1"/>
    <col min="8217" max="8448" width="9.1796875" style="715"/>
    <col min="8449" max="8449" width="6" style="715" customWidth="1"/>
    <col min="8450" max="8450" width="37.1796875" style="715" customWidth="1"/>
    <col min="8451" max="8451" width="12.81640625" style="715" customWidth="1"/>
    <col min="8452" max="8453" width="15.54296875" style="715" customWidth="1"/>
    <col min="8454" max="8454" width="11.453125" style="715" customWidth="1"/>
    <col min="8455" max="8455" width="0" style="715" hidden="1" customWidth="1"/>
    <col min="8456" max="8456" width="9.7265625" style="715" customWidth="1"/>
    <col min="8457" max="8469" width="0" style="715" hidden="1" customWidth="1"/>
    <col min="8470" max="8470" width="23.26953125" style="715" customWidth="1"/>
    <col min="8471" max="8471" width="11.1796875" style="715" customWidth="1"/>
    <col min="8472" max="8472" width="14.81640625" style="715" customWidth="1"/>
    <col min="8473" max="8704" width="9.1796875" style="715"/>
    <col min="8705" max="8705" width="6" style="715" customWidth="1"/>
    <col min="8706" max="8706" width="37.1796875" style="715" customWidth="1"/>
    <col min="8707" max="8707" width="12.81640625" style="715" customWidth="1"/>
    <col min="8708" max="8709" width="15.54296875" style="715" customWidth="1"/>
    <col min="8710" max="8710" width="11.453125" style="715" customWidth="1"/>
    <col min="8711" max="8711" width="0" style="715" hidden="1" customWidth="1"/>
    <col min="8712" max="8712" width="9.7265625" style="715" customWidth="1"/>
    <col min="8713" max="8725" width="0" style="715" hidden="1" customWidth="1"/>
    <col min="8726" max="8726" width="23.26953125" style="715" customWidth="1"/>
    <col min="8727" max="8727" width="11.1796875" style="715" customWidth="1"/>
    <col min="8728" max="8728" width="14.81640625" style="715" customWidth="1"/>
    <col min="8729" max="8960" width="9.1796875" style="715"/>
    <col min="8961" max="8961" width="6" style="715" customWidth="1"/>
    <col min="8962" max="8962" width="37.1796875" style="715" customWidth="1"/>
    <col min="8963" max="8963" width="12.81640625" style="715" customWidth="1"/>
    <col min="8964" max="8965" width="15.54296875" style="715" customWidth="1"/>
    <col min="8966" max="8966" width="11.453125" style="715" customWidth="1"/>
    <col min="8967" max="8967" width="0" style="715" hidden="1" customWidth="1"/>
    <col min="8968" max="8968" width="9.7265625" style="715" customWidth="1"/>
    <col min="8969" max="8981" width="0" style="715" hidden="1" customWidth="1"/>
    <col min="8982" max="8982" width="23.26953125" style="715" customWidth="1"/>
    <col min="8983" max="8983" width="11.1796875" style="715" customWidth="1"/>
    <col min="8984" max="8984" width="14.81640625" style="715" customWidth="1"/>
    <col min="8985" max="9216" width="9.1796875" style="715"/>
    <col min="9217" max="9217" width="6" style="715" customWidth="1"/>
    <col min="9218" max="9218" width="37.1796875" style="715" customWidth="1"/>
    <col min="9219" max="9219" width="12.81640625" style="715" customWidth="1"/>
    <col min="9220" max="9221" width="15.54296875" style="715" customWidth="1"/>
    <col min="9222" max="9222" width="11.453125" style="715" customWidth="1"/>
    <col min="9223" max="9223" width="0" style="715" hidden="1" customWidth="1"/>
    <col min="9224" max="9224" width="9.7265625" style="715" customWidth="1"/>
    <col min="9225" max="9237" width="0" style="715" hidden="1" customWidth="1"/>
    <col min="9238" max="9238" width="23.26953125" style="715" customWidth="1"/>
    <col min="9239" max="9239" width="11.1796875" style="715" customWidth="1"/>
    <col min="9240" max="9240" width="14.81640625" style="715" customWidth="1"/>
    <col min="9241" max="9472" width="9.1796875" style="715"/>
    <col min="9473" max="9473" width="6" style="715" customWidth="1"/>
    <col min="9474" max="9474" width="37.1796875" style="715" customWidth="1"/>
    <col min="9475" max="9475" width="12.81640625" style="715" customWidth="1"/>
    <col min="9476" max="9477" width="15.54296875" style="715" customWidth="1"/>
    <col min="9478" max="9478" width="11.453125" style="715" customWidth="1"/>
    <col min="9479" max="9479" width="0" style="715" hidden="1" customWidth="1"/>
    <col min="9480" max="9480" width="9.7265625" style="715" customWidth="1"/>
    <col min="9481" max="9493" width="0" style="715" hidden="1" customWidth="1"/>
    <col min="9494" max="9494" width="23.26953125" style="715" customWidth="1"/>
    <col min="9495" max="9495" width="11.1796875" style="715" customWidth="1"/>
    <col min="9496" max="9496" width="14.81640625" style="715" customWidth="1"/>
    <col min="9497" max="9728" width="9.1796875" style="715"/>
    <col min="9729" max="9729" width="6" style="715" customWidth="1"/>
    <col min="9730" max="9730" width="37.1796875" style="715" customWidth="1"/>
    <col min="9731" max="9731" width="12.81640625" style="715" customWidth="1"/>
    <col min="9732" max="9733" width="15.54296875" style="715" customWidth="1"/>
    <col min="9734" max="9734" width="11.453125" style="715" customWidth="1"/>
    <col min="9735" max="9735" width="0" style="715" hidden="1" customWidth="1"/>
    <col min="9736" max="9736" width="9.7265625" style="715" customWidth="1"/>
    <col min="9737" max="9749" width="0" style="715" hidden="1" customWidth="1"/>
    <col min="9750" max="9750" width="23.26953125" style="715" customWidth="1"/>
    <col min="9751" max="9751" width="11.1796875" style="715" customWidth="1"/>
    <col min="9752" max="9752" width="14.81640625" style="715" customWidth="1"/>
    <col min="9753" max="9984" width="9.1796875" style="715"/>
    <col min="9985" max="9985" width="6" style="715" customWidth="1"/>
    <col min="9986" max="9986" width="37.1796875" style="715" customWidth="1"/>
    <col min="9987" max="9987" width="12.81640625" style="715" customWidth="1"/>
    <col min="9988" max="9989" width="15.54296875" style="715" customWidth="1"/>
    <col min="9990" max="9990" width="11.453125" style="715" customWidth="1"/>
    <col min="9991" max="9991" width="0" style="715" hidden="1" customWidth="1"/>
    <col min="9992" max="9992" width="9.7265625" style="715" customWidth="1"/>
    <col min="9993" max="10005" width="0" style="715" hidden="1" customWidth="1"/>
    <col min="10006" max="10006" width="23.26953125" style="715" customWidth="1"/>
    <col min="10007" max="10007" width="11.1796875" style="715" customWidth="1"/>
    <col min="10008" max="10008" width="14.81640625" style="715" customWidth="1"/>
    <col min="10009" max="10240" width="9.1796875" style="715"/>
    <col min="10241" max="10241" width="6" style="715" customWidth="1"/>
    <col min="10242" max="10242" width="37.1796875" style="715" customWidth="1"/>
    <col min="10243" max="10243" width="12.81640625" style="715" customWidth="1"/>
    <col min="10244" max="10245" width="15.54296875" style="715" customWidth="1"/>
    <col min="10246" max="10246" width="11.453125" style="715" customWidth="1"/>
    <col min="10247" max="10247" width="0" style="715" hidden="1" customWidth="1"/>
    <col min="10248" max="10248" width="9.7265625" style="715" customWidth="1"/>
    <col min="10249" max="10261" width="0" style="715" hidden="1" customWidth="1"/>
    <col min="10262" max="10262" width="23.26953125" style="715" customWidth="1"/>
    <col min="10263" max="10263" width="11.1796875" style="715" customWidth="1"/>
    <col min="10264" max="10264" width="14.81640625" style="715" customWidth="1"/>
    <col min="10265" max="10496" width="9.1796875" style="715"/>
    <col min="10497" max="10497" width="6" style="715" customWidth="1"/>
    <col min="10498" max="10498" width="37.1796875" style="715" customWidth="1"/>
    <col min="10499" max="10499" width="12.81640625" style="715" customWidth="1"/>
    <col min="10500" max="10501" width="15.54296875" style="715" customWidth="1"/>
    <col min="10502" max="10502" width="11.453125" style="715" customWidth="1"/>
    <col min="10503" max="10503" width="0" style="715" hidden="1" customWidth="1"/>
    <col min="10504" max="10504" width="9.7265625" style="715" customWidth="1"/>
    <col min="10505" max="10517" width="0" style="715" hidden="1" customWidth="1"/>
    <col min="10518" max="10518" width="23.26953125" style="715" customWidth="1"/>
    <col min="10519" max="10519" width="11.1796875" style="715" customWidth="1"/>
    <col min="10520" max="10520" width="14.81640625" style="715" customWidth="1"/>
    <col min="10521" max="10752" width="9.1796875" style="715"/>
    <col min="10753" max="10753" width="6" style="715" customWidth="1"/>
    <col min="10754" max="10754" width="37.1796875" style="715" customWidth="1"/>
    <col min="10755" max="10755" width="12.81640625" style="715" customWidth="1"/>
    <col min="10756" max="10757" width="15.54296875" style="715" customWidth="1"/>
    <col min="10758" max="10758" width="11.453125" style="715" customWidth="1"/>
    <col min="10759" max="10759" width="0" style="715" hidden="1" customWidth="1"/>
    <col min="10760" max="10760" width="9.7265625" style="715" customWidth="1"/>
    <col min="10761" max="10773" width="0" style="715" hidden="1" customWidth="1"/>
    <col min="10774" max="10774" width="23.26953125" style="715" customWidth="1"/>
    <col min="10775" max="10775" width="11.1796875" style="715" customWidth="1"/>
    <col min="10776" max="10776" width="14.81640625" style="715" customWidth="1"/>
    <col min="10777" max="11008" width="9.1796875" style="715"/>
    <col min="11009" max="11009" width="6" style="715" customWidth="1"/>
    <col min="11010" max="11010" width="37.1796875" style="715" customWidth="1"/>
    <col min="11011" max="11011" width="12.81640625" style="715" customWidth="1"/>
    <col min="11012" max="11013" width="15.54296875" style="715" customWidth="1"/>
    <col min="11014" max="11014" width="11.453125" style="715" customWidth="1"/>
    <col min="11015" max="11015" width="0" style="715" hidden="1" customWidth="1"/>
    <col min="11016" max="11016" width="9.7265625" style="715" customWidth="1"/>
    <col min="11017" max="11029" width="0" style="715" hidden="1" customWidth="1"/>
    <col min="11030" max="11030" width="23.26953125" style="715" customWidth="1"/>
    <col min="11031" max="11031" width="11.1796875" style="715" customWidth="1"/>
    <col min="11032" max="11032" width="14.81640625" style="715" customWidth="1"/>
    <col min="11033" max="11264" width="9.1796875" style="715"/>
    <col min="11265" max="11265" width="6" style="715" customWidth="1"/>
    <col min="11266" max="11266" width="37.1796875" style="715" customWidth="1"/>
    <col min="11267" max="11267" width="12.81640625" style="715" customWidth="1"/>
    <col min="11268" max="11269" width="15.54296875" style="715" customWidth="1"/>
    <col min="11270" max="11270" width="11.453125" style="715" customWidth="1"/>
    <col min="11271" max="11271" width="0" style="715" hidden="1" customWidth="1"/>
    <col min="11272" max="11272" width="9.7265625" style="715" customWidth="1"/>
    <col min="11273" max="11285" width="0" style="715" hidden="1" customWidth="1"/>
    <col min="11286" max="11286" width="23.26953125" style="715" customWidth="1"/>
    <col min="11287" max="11287" width="11.1796875" style="715" customWidth="1"/>
    <col min="11288" max="11288" width="14.81640625" style="715" customWidth="1"/>
    <col min="11289" max="11520" width="9.1796875" style="715"/>
    <col min="11521" max="11521" width="6" style="715" customWidth="1"/>
    <col min="11522" max="11522" width="37.1796875" style="715" customWidth="1"/>
    <col min="11523" max="11523" width="12.81640625" style="715" customWidth="1"/>
    <col min="11524" max="11525" width="15.54296875" style="715" customWidth="1"/>
    <col min="11526" max="11526" width="11.453125" style="715" customWidth="1"/>
    <col min="11527" max="11527" width="0" style="715" hidden="1" customWidth="1"/>
    <col min="11528" max="11528" width="9.7265625" style="715" customWidth="1"/>
    <col min="11529" max="11541" width="0" style="715" hidden="1" customWidth="1"/>
    <col min="11542" max="11542" width="23.26953125" style="715" customWidth="1"/>
    <col min="11543" max="11543" width="11.1796875" style="715" customWidth="1"/>
    <col min="11544" max="11544" width="14.81640625" style="715" customWidth="1"/>
    <col min="11545" max="11776" width="9.1796875" style="715"/>
    <col min="11777" max="11777" width="6" style="715" customWidth="1"/>
    <col min="11778" max="11778" width="37.1796875" style="715" customWidth="1"/>
    <col min="11779" max="11779" width="12.81640625" style="715" customWidth="1"/>
    <col min="11780" max="11781" width="15.54296875" style="715" customWidth="1"/>
    <col min="11782" max="11782" width="11.453125" style="715" customWidth="1"/>
    <col min="11783" max="11783" width="0" style="715" hidden="1" customWidth="1"/>
    <col min="11784" max="11784" width="9.7265625" style="715" customWidth="1"/>
    <col min="11785" max="11797" width="0" style="715" hidden="1" customWidth="1"/>
    <col min="11798" max="11798" width="23.26953125" style="715" customWidth="1"/>
    <col min="11799" max="11799" width="11.1796875" style="715" customWidth="1"/>
    <col min="11800" max="11800" width="14.81640625" style="715" customWidth="1"/>
    <col min="11801" max="12032" width="9.1796875" style="715"/>
    <col min="12033" max="12033" width="6" style="715" customWidth="1"/>
    <col min="12034" max="12034" width="37.1796875" style="715" customWidth="1"/>
    <col min="12035" max="12035" width="12.81640625" style="715" customWidth="1"/>
    <col min="12036" max="12037" width="15.54296875" style="715" customWidth="1"/>
    <col min="12038" max="12038" width="11.453125" style="715" customWidth="1"/>
    <col min="12039" max="12039" width="0" style="715" hidden="1" customWidth="1"/>
    <col min="12040" max="12040" width="9.7265625" style="715" customWidth="1"/>
    <col min="12041" max="12053" width="0" style="715" hidden="1" customWidth="1"/>
    <col min="12054" max="12054" width="23.26953125" style="715" customWidth="1"/>
    <col min="12055" max="12055" width="11.1796875" style="715" customWidth="1"/>
    <col min="12056" max="12056" width="14.81640625" style="715" customWidth="1"/>
    <col min="12057" max="12288" width="9.1796875" style="715"/>
    <col min="12289" max="12289" width="6" style="715" customWidth="1"/>
    <col min="12290" max="12290" width="37.1796875" style="715" customWidth="1"/>
    <col min="12291" max="12291" width="12.81640625" style="715" customWidth="1"/>
    <col min="12292" max="12293" width="15.54296875" style="715" customWidth="1"/>
    <col min="12294" max="12294" width="11.453125" style="715" customWidth="1"/>
    <col min="12295" max="12295" width="0" style="715" hidden="1" customWidth="1"/>
    <col min="12296" max="12296" width="9.7265625" style="715" customWidth="1"/>
    <col min="12297" max="12309" width="0" style="715" hidden="1" customWidth="1"/>
    <col min="12310" max="12310" width="23.26953125" style="715" customWidth="1"/>
    <col min="12311" max="12311" width="11.1796875" style="715" customWidth="1"/>
    <col min="12312" max="12312" width="14.81640625" style="715" customWidth="1"/>
    <col min="12313" max="12544" width="9.1796875" style="715"/>
    <col min="12545" max="12545" width="6" style="715" customWidth="1"/>
    <col min="12546" max="12546" width="37.1796875" style="715" customWidth="1"/>
    <col min="12547" max="12547" width="12.81640625" style="715" customWidth="1"/>
    <col min="12548" max="12549" width="15.54296875" style="715" customWidth="1"/>
    <col min="12550" max="12550" width="11.453125" style="715" customWidth="1"/>
    <col min="12551" max="12551" width="0" style="715" hidden="1" customWidth="1"/>
    <col min="12552" max="12552" width="9.7265625" style="715" customWidth="1"/>
    <col min="12553" max="12565" width="0" style="715" hidden="1" customWidth="1"/>
    <col min="12566" max="12566" width="23.26953125" style="715" customWidth="1"/>
    <col min="12567" max="12567" width="11.1796875" style="715" customWidth="1"/>
    <col min="12568" max="12568" width="14.81640625" style="715" customWidth="1"/>
    <col min="12569" max="12800" width="9.1796875" style="715"/>
    <col min="12801" max="12801" width="6" style="715" customWidth="1"/>
    <col min="12802" max="12802" width="37.1796875" style="715" customWidth="1"/>
    <col min="12803" max="12803" width="12.81640625" style="715" customWidth="1"/>
    <col min="12804" max="12805" width="15.54296875" style="715" customWidth="1"/>
    <col min="12806" max="12806" width="11.453125" style="715" customWidth="1"/>
    <col min="12807" max="12807" width="0" style="715" hidden="1" customWidth="1"/>
    <col min="12808" max="12808" width="9.7265625" style="715" customWidth="1"/>
    <col min="12809" max="12821" width="0" style="715" hidden="1" customWidth="1"/>
    <col min="12822" max="12822" width="23.26953125" style="715" customWidth="1"/>
    <col min="12823" max="12823" width="11.1796875" style="715" customWidth="1"/>
    <col min="12824" max="12824" width="14.81640625" style="715" customWidth="1"/>
    <col min="12825" max="13056" width="9.1796875" style="715"/>
    <col min="13057" max="13057" width="6" style="715" customWidth="1"/>
    <col min="13058" max="13058" width="37.1796875" style="715" customWidth="1"/>
    <col min="13059" max="13059" width="12.81640625" style="715" customWidth="1"/>
    <col min="13060" max="13061" width="15.54296875" style="715" customWidth="1"/>
    <col min="13062" max="13062" width="11.453125" style="715" customWidth="1"/>
    <col min="13063" max="13063" width="0" style="715" hidden="1" customWidth="1"/>
    <col min="13064" max="13064" width="9.7265625" style="715" customWidth="1"/>
    <col min="13065" max="13077" width="0" style="715" hidden="1" customWidth="1"/>
    <col min="13078" max="13078" width="23.26953125" style="715" customWidth="1"/>
    <col min="13079" max="13079" width="11.1796875" style="715" customWidth="1"/>
    <col min="13080" max="13080" width="14.81640625" style="715" customWidth="1"/>
    <col min="13081" max="13312" width="9.1796875" style="715"/>
    <col min="13313" max="13313" width="6" style="715" customWidth="1"/>
    <col min="13314" max="13314" width="37.1796875" style="715" customWidth="1"/>
    <col min="13315" max="13315" width="12.81640625" style="715" customWidth="1"/>
    <col min="13316" max="13317" width="15.54296875" style="715" customWidth="1"/>
    <col min="13318" max="13318" width="11.453125" style="715" customWidth="1"/>
    <col min="13319" max="13319" width="0" style="715" hidden="1" customWidth="1"/>
    <col min="13320" max="13320" width="9.7265625" style="715" customWidth="1"/>
    <col min="13321" max="13333" width="0" style="715" hidden="1" customWidth="1"/>
    <col min="13334" max="13334" width="23.26953125" style="715" customWidth="1"/>
    <col min="13335" max="13335" width="11.1796875" style="715" customWidth="1"/>
    <col min="13336" max="13336" width="14.81640625" style="715" customWidth="1"/>
    <col min="13337" max="13568" width="9.1796875" style="715"/>
    <col min="13569" max="13569" width="6" style="715" customWidth="1"/>
    <col min="13570" max="13570" width="37.1796875" style="715" customWidth="1"/>
    <col min="13571" max="13571" width="12.81640625" style="715" customWidth="1"/>
    <col min="13572" max="13573" width="15.54296875" style="715" customWidth="1"/>
    <col min="13574" max="13574" width="11.453125" style="715" customWidth="1"/>
    <col min="13575" max="13575" width="0" style="715" hidden="1" customWidth="1"/>
    <col min="13576" max="13576" width="9.7265625" style="715" customWidth="1"/>
    <col min="13577" max="13589" width="0" style="715" hidden="1" customWidth="1"/>
    <col min="13590" max="13590" width="23.26953125" style="715" customWidth="1"/>
    <col min="13591" max="13591" width="11.1796875" style="715" customWidth="1"/>
    <col min="13592" max="13592" width="14.81640625" style="715" customWidth="1"/>
    <col min="13593" max="13824" width="9.1796875" style="715"/>
    <col min="13825" max="13825" width="6" style="715" customWidth="1"/>
    <col min="13826" max="13826" width="37.1796875" style="715" customWidth="1"/>
    <col min="13827" max="13827" width="12.81640625" style="715" customWidth="1"/>
    <col min="13828" max="13829" width="15.54296875" style="715" customWidth="1"/>
    <col min="13830" max="13830" width="11.453125" style="715" customWidth="1"/>
    <col min="13831" max="13831" width="0" style="715" hidden="1" customWidth="1"/>
    <col min="13832" max="13832" width="9.7265625" style="715" customWidth="1"/>
    <col min="13833" max="13845" width="0" style="715" hidden="1" customWidth="1"/>
    <col min="13846" max="13846" width="23.26953125" style="715" customWidth="1"/>
    <col min="13847" max="13847" width="11.1796875" style="715" customWidth="1"/>
    <col min="13848" max="13848" width="14.81640625" style="715" customWidth="1"/>
    <col min="13849" max="14080" width="9.1796875" style="715"/>
    <col min="14081" max="14081" width="6" style="715" customWidth="1"/>
    <col min="14082" max="14082" width="37.1796875" style="715" customWidth="1"/>
    <col min="14083" max="14083" width="12.81640625" style="715" customWidth="1"/>
    <col min="14084" max="14085" width="15.54296875" style="715" customWidth="1"/>
    <col min="14086" max="14086" width="11.453125" style="715" customWidth="1"/>
    <col min="14087" max="14087" width="0" style="715" hidden="1" customWidth="1"/>
    <col min="14088" max="14088" width="9.7265625" style="715" customWidth="1"/>
    <col min="14089" max="14101" width="0" style="715" hidden="1" customWidth="1"/>
    <col min="14102" max="14102" width="23.26953125" style="715" customWidth="1"/>
    <col min="14103" max="14103" width="11.1796875" style="715" customWidth="1"/>
    <col min="14104" max="14104" width="14.81640625" style="715" customWidth="1"/>
    <col min="14105" max="14336" width="9.1796875" style="715"/>
    <col min="14337" max="14337" width="6" style="715" customWidth="1"/>
    <col min="14338" max="14338" width="37.1796875" style="715" customWidth="1"/>
    <col min="14339" max="14339" width="12.81640625" style="715" customWidth="1"/>
    <col min="14340" max="14341" width="15.54296875" style="715" customWidth="1"/>
    <col min="14342" max="14342" width="11.453125" style="715" customWidth="1"/>
    <col min="14343" max="14343" width="0" style="715" hidden="1" customWidth="1"/>
    <col min="14344" max="14344" width="9.7265625" style="715" customWidth="1"/>
    <col min="14345" max="14357" width="0" style="715" hidden="1" customWidth="1"/>
    <col min="14358" max="14358" width="23.26953125" style="715" customWidth="1"/>
    <col min="14359" max="14359" width="11.1796875" style="715" customWidth="1"/>
    <col min="14360" max="14360" width="14.81640625" style="715" customWidth="1"/>
    <col min="14361" max="14592" width="9.1796875" style="715"/>
    <col min="14593" max="14593" width="6" style="715" customWidth="1"/>
    <col min="14594" max="14594" width="37.1796875" style="715" customWidth="1"/>
    <col min="14595" max="14595" width="12.81640625" style="715" customWidth="1"/>
    <col min="14596" max="14597" width="15.54296875" style="715" customWidth="1"/>
    <col min="14598" max="14598" width="11.453125" style="715" customWidth="1"/>
    <col min="14599" max="14599" width="0" style="715" hidden="1" customWidth="1"/>
    <col min="14600" max="14600" width="9.7265625" style="715" customWidth="1"/>
    <col min="14601" max="14613" width="0" style="715" hidden="1" customWidth="1"/>
    <col min="14614" max="14614" width="23.26953125" style="715" customWidth="1"/>
    <col min="14615" max="14615" width="11.1796875" style="715" customWidth="1"/>
    <col min="14616" max="14616" width="14.81640625" style="715" customWidth="1"/>
    <col min="14617" max="14848" width="9.1796875" style="715"/>
    <col min="14849" max="14849" width="6" style="715" customWidth="1"/>
    <col min="14850" max="14850" width="37.1796875" style="715" customWidth="1"/>
    <col min="14851" max="14851" width="12.81640625" style="715" customWidth="1"/>
    <col min="14852" max="14853" width="15.54296875" style="715" customWidth="1"/>
    <col min="14854" max="14854" width="11.453125" style="715" customWidth="1"/>
    <col min="14855" max="14855" width="0" style="715" hidden="1" customWidth="1"/>
    <col min="14856" max="14856" width="9.7265625" style="715" customWidth="1"/>
    <col min="14857" max="14869" width="0" style="715" hidden="1" customWidth="1"/>
    <col min="14870" max="14870" width="23.26953125" style="715" customWidth="1"/>
    <col min="14871" max="14871" width="11.1796875" style="715" customWidth="1"/>
    <col min="14872" max="14872" width="14.81640625" style="715" customWidth="1"/>
    <col min="14873" max="15104" width="9.1796875" style="715"/>
    <col min="15105" max="15105" width="6" style="715" customWidth="1"/>
    <col min="15106" max="15106" width="37.1796875" style="715" customWidth="1"/>
    <col min="15107" max="15107" width="12.81640625" style="715" customWidth="1"/>
    <col min="15108" max="15109" width="15.54296875" style="715" customWidth="1"/>
    <col min="15110" max="15110" width="11.453125" style="715" customWidth="1"/>
    <col min="15111" max="15111" width="0" style="715" hidden="1" customWidth="1"/>
    <col min="15112" max="15112" width="9.7265625" style="715" customWidth="1"/>
    <col min="15113" max="15125" width="0" style="715" hidden="1" customWidth="1"/>
    <col min="15126" max="15126" width="23.26953125" style="715" customWidth="1"/>
    <col min="15127" max="15127" width="11.1796875" style="715" customWidth="1"/>
    <col min="15128" max="15128" width="14.81640625" style="715" customWidth="1"/>
    <col min="15129" max="15360" width="9.1796875" style="715"/>
    <col min="15361" max="15361" width="6" style="715" customWidth="1"/>
    <col min="15362" max="15362" width="37.1796875" style="715" customWidth="1"/>
    <col min="15363" max="15363" width="12.81640625" style="715" customWidth="1"/>
    <col min="15364" max="15365" width="15.54296875" style="715" customWidth="1"/>
    <col min="15366" max="15366" width="11.453125" style="715" customWidth="1"/>
    <col min="15367" max="15367" width="0" style="715" hidden="1" customWidth="1"/>
    <col min="15368" max="15368" width="9.7265625" style="715" customWidth="1"/>
    <col min="15369" max="15381" width="0" style="715" hidden="1" customWidth="1"/>
    <col min="15382" max="15382" width="23.26953125" style="715" customWidth="1"/>
    <col min="15383" max="15383" width="11.1796875" style="715" customWidth="1"/>
    <col min="15384" max="15384" width="14.81640625" style="715" customWidth="1"/>
    <col min="15385" max="15616" width="9.1796875" style="715"/>
    <col min="15617" max="15617" width="6" style="715" customWidth="1"/>
    <col min="15618" max="15618" width="37.1796875" style="715" customWidth="1"/>
    <col min="15619" max="15619" width="12.81640625" style="715" customWidth="1"/>
    <col min="15620" max="15621" width="15.54296875" style="715" customWidth="1"/>
    <col min="15622" max="15622" width="11.453125" style="715" customWidth="1"/>
    <col min="15623" max="15623" width="0" style="715" hidden="1" customWidth="1"/>
    <col min="15624" max="15624" width="9.7265625" style="715" customWidth="1"/>
    <col min="15625" max="15637" width="0" style="715" hidden="1" customWidth="1"/>
    <col min="15638" max="15638" width="23.26953125" style="715" customWidth="1"/>
    <col min="15639" max="15639" width="11.1796875" style="715" customWidth="1"/>
    <col min="15640" max="15640" width="14.81640625" style="715" customWidth="1"/>
    <col min="15641" max="15872" width="9.1796875" style="715"/>
    <col min="15873" max="15873" width="6" style="715" customWidth="1"/>
    <col min="15874" max="15874" width="37.1796875" style="715" customWidth="1"/>
    <col min="15875" max="15875" width="12.81640625" style="715" customWidth="1"/>
    <col min="15876" max="15877" width="15.54296875" style="715" customWidth="1"/>
    <col min="15878" max="15878" width="11.453125" style="715" customWidth="1"/>
    <col min="15879" max="15879" width="0" style="715" hidden="1" customWidth="1"/>
    <col min="15880" max="15880" width="9.7265625" style="715" customWidth="1"/>
    <col min="15881" max="15893" width="0" style="715" hidden="1" customWidth="1"/>
    <col min="15894" max="15894" width="23.26953125" style="715" customWidth="1"/>
    <col min="15895" max="15895" width="11.1796875" style="715" customWidth="1"/>
    <col min="15896" max="15896" width="14.81640625" style="715" customWidth="1"/>
    <col min="15897" max="16128" width="9.1796875" style="715"/>
    <col min="16129" max="16129" width="6" style="715" customWidth="1"/>
    <col min="16130" max="16130" width="37.1796875" style="715" customWidth="1"/>
    <col min="16131" max="16131" width="12.81640625" style="715" customWidth="1"/>
    <col min="16132" max="16133" width="15.54296875" style="715" customWidth="1"/>
    <col min="16134" max="16134" width="11.453125" style="715" customWidth="1"/>
    <col min="16135" max="16135" width="0" style="715" hidden="1" customWidth="1"/>
    <col min="16136" max="16136" width="9.7265625" style="715" customWidth="1"/>
    <col min="16137" max="16149" width="0" style="715" hidden="1" customWidth="1"/>
    <col min="16150" max="16150" width="23.26953125" style="715" customWidth="1"/>
    <col min="16151" max="16151" width="11.1796875" style="715" customWidth="1"/>
    <col min="16152" max="16152" width="14.81640625" style="715" customWidth="1"/>
    <col min="16153" max="16384" width="9.1796875" style="715"/>
  </cols>
  <sheetData>
    <row r="1" spans="1:33">
      <c r="A1" s="1290" t="s">
        <v>1088</v>
      </c>
      <c r="B1" s="1290"/>
      <c r="C1" s="1290"/>
      <c r="D1" s="1290"/>
      <c r="E1" s="1290"/>
      <c r="F1" s="1290"/>
      <c r="G1" s="1290"/>
      <c r="H1" s="1290"/>
      <c r="I1" s="1290"/>
      <c r="J1" s="1290"/>
      <c r="K1" s="1290"/>
      <c r="L1" s="1290"/>
      <c r="M1" s="1290"/>
      <c r="N1" s="1290"/>
      <c r="O1" s="1290"/>
      <c r="P1" s="1290"/>
      <c r="Q1" s="1290"/>
      <c r="R1" s="1290"/>
      <c r="S1" s="1290"/>
      <c r="T1" s="1290"/>
      <c r="U1" s="1290"/>
      <c r="V1" s="1290"/>
      <c r="W1" s="1290"/>
    </row>
    <row r="2" spans="1:33" ht="15.75" customHeight="1">
      <c r="A2" s="1291" t="s">
        <v>987</v>
      </c>
      <c r="B2" s="1290"/>
      <c r="C2" s="1290"/>
      <c r="D2" s="1290"/>
      <c r="E2" s="1290"/>
      <c r="F2" s="1290"/>
      <c r="G2" s="1290"/>
      <c r="H2" s="1290"/>
      <c r="I2" s="1290"/>
      <c r="J2" s="1290"/>
      <c r="K2" s="1290"/>
      <c r="L2" s="1290"/>
      <c r="M2" s="1290"/>
      <c r="N2" s="1290"/>
      <c r="O2" s="1290"/>
      <c r="P2" s="1290"/>
      <c r="Q2" s="1290"/>
      <c r="R2" s="1290"/>
      <c r="S2" s="1290"/>
      <c r="T2" s="1290"/>
      <c r="U2" s="1290"/>
      <c r="V2" s="1290"/>
      <c r="W2" s="1290"/>
    </row>
    <row r="3" spans="1:33" ht="15.75" customHeight="1">
      <c r="A3" s="1292" t="str">
        <f>'pl01'!A3:P3</f>
        <v>(Kèm theo Báo cáo số             /BC-TCKH, ngày           tháng 04 năm 2022 của  Phòng Tài chính - Kế hoạch)</v>
      </c>
      <c r="B3" s="1292"/>
      <c r="C3" s="1292"/>
      <c r="D3" s="1292"/>
      <c r="E3" s="1292"/>
      <c r="F3" s="1292"/>
      <c r="G3" s="1292"/>
      <c r="H3" s="1292"/>
      <c r="I3" s="1292"/>
      <c r="J3" s="1292"/>
      <c r="K3" s="1292"/>
      <c r="L3" s="1292"/>
      <c r="M3" s="1292"/>
      <c r="N3" s="1292"/>
      <c r="O3" s="1292"/>
      <c r="P3" s="1292"/>
      <c r="Q3" s="1292"/>
      <c r="R3" s="1292"/>
      <c r="S3" s="1292"/>
      <c r="T3" s="1292"/>
      <c r="U3" s="1292"/>
      <c r="V3" s="1292"/>
      <c r="W3" s="1292"/>
      <c r="X3" s="743"/>
      <c r="Y3" s="743"/>
      <c r="Z3" s="743"/>
      <c r="AA3" s="743"/>
      <c r="AB3" s="743"/>
      <c r="AC3" s="743"/>
      <c r="AD3" s="743"/>
      <c r="AE3" s="743"/>
      <c r="AF3" s="743"/>
      <c r="AG3" s="743"/>
    </row>
    <row r="4" spans="1:33" ht="15.75" hidden="1" customHeight="1">
      <c r="A4" s="1292" t="s">
        <v>923</v>
      </c>
      <c r="B4" s="1292"/>
      <c r="C4" s="1292"/>
      <c r="D4" s="1292"/>
      <c r="E4" s="1292"/>
      <c r="F4" s="1292"/>
      <c r="G4" s="1292"/>
      <c r="H4" s="1292"/>
      <c r="I4" s="1292"/>
      <c r="J4" s="1292"/>
      <c r="K4" s="1292"/>
      <c r="L4" s="1292"/>
      <c r="M4" s="1292"/>
      <c r="N4" s="1292"/>
      <c r="O4" s="1292"/>
      <c r="P4" s="1292"/>
      <c r="Q4" s="1292"/>
      <c r="R4" s="1292"/>
      <c r="S4" s="1292"/>
      <c r="T4" s="1292"/>
      <c r="U4" s="1292"/>
      <c r="V4" s="1292"/>
      <c r="W4" s="1292"/>
      <c r="X4" s="743"/>
      <c r="Y4" s="743"/>
      <c r="Z4" s="743"/>
      <c r="AA4" s="743"/>
      <c r="AB4" s="743"/>
      <c r="AC4" s="743"/>
      <c r="AD4" s="743"/>
      <c r="AE4" s="743"/>
      <c r="AF4" s="743"/>
      <c r="AG4" s="743"/>
    </row>
    <row r="5" spans="1:33">
      <c r="E5" s="745"/>
      <c r="O5" s="746"/>
      <c r="S5" s="1293" t="s">
        <v>988</v>
      </c>
      <c r="T5" s="1293"/>
      <c r="U5" s="1293"/>
      <c r="V5" s="1293"/>
      <c r="W5" s="1293"/>
    </row>
    <row r="6" spans="1:33" ht="15.75" customHeight="1">
      <c r="A6" s="1289" t="s">
        <v>4</v>
      </c>
      <c r="B6" s="1289" t="s">
        <v>463</v>
      </c>
      <c r="C6" s="1289" t="s">
        <v>465</v>
      </c>
      <c r="D6" s="1294" t="s">
        <v>339</v>
      </c>
      <c r="E6" s="1289" t="s">
        <v>32</v>
      </c>
      <c r="F6" s="1289" t="s">
        <v>989</v>
      </c>
      <c r="G6" s="1296" t="s">
        <v>990</v>
      </c>
      <c r="H6" s="1297"/>
      <c r="I6" s="1298"/>
      <c r="J6" s="1289" t="s">
        <v>466</v>
      </c>
      <c r="K6" s="1289"/>
      <c r="L6" s="1289"/>
      <c r="M6" s="1289" t="s">
        <v>991</v>
      </c>
      <c r="N6" s="1289"/>
      <c r="O6" s="1289" t="s">
        <v>468</v>
      </c>
      <c r="P6" s="1289" t="s">
        <v>992</v>
      </c>
      <c r="Q6" s="1289"/>
      <c r="R6" s="1289" t="s">
        <v>470</v>
      </c>
      <c r="S6" s="1296" t="s">
        <v>993</v>
      </c>
      <c r="T6" s="1297"/>
      <c r="U6" s="1298"/>
      <c r="V6" s="1294" t="s">
        <v>994</v>
      </c>
      <c r="W6" s="1289" t="s">
        <v>8</v>
      </c>
    </row>
    <row r="7" spans="1:33" ht="79.5" customHeight="1">
      <c r="A7" s="1289"/>
      <c r="B7" s="1289"/>
      <c r="C7" s="1289"/>
      <c r="D7" s="1295"/>
      <c r="E7" s="1289"/>
      <c r="F7" s="1289"/>
      <c r="G7" s="1299"/>
      <c r="H7" s="1300"/>
      <c r="I7" s="1301"/>
      <c r="J7" s="1052" t="s">
        <v>478</v>
      </c>
      <c r="K7" s="731" t="s">
        <v>475</v>
      </c>
      <c r="L7" s="747" t="s">
        <v>479</v>
      </c>
      <c r="M7" s="1052" t="s">
        <v>10</v>
      </c>
      <c r="N7" s="1052" t="s">
        <v>480</v>
      </c>
      <c r="O7" s="1289"/>
      <c r="P7" s="1052" t="s">
        <v>10</v>
      </c>
      <c r="Q7" s="1052" t="s">
        <v>480</v>
      </c>
      <c r="R7" s="1289"/>
      <c r="S7" s="1299"/>
      <c r="T7" s="1300"/>
      <c r="U7" s="1301"/>
      <c r="V7" s="1295"/>
      <c r="W7" s="1289"/>
    </row>
    <row r="8" spans="1:33">
      <c r="A8" s="727">
        <v>1</v>
      </c>
      <c r="B8" s="727">
        <v>2</v>
      </c>
      <c r="C8" s="727">
        <v>3</v>
      </c>
      <c r="D8" s="727">
        <v>4</v>
      </c>
      <c r="E8" s="727">
        <v>5</v>
      </c>
      <c r="F8" s="727">
        <v>6</v>
      </c>
      <c r="G8" s="727">
        <v>8</v>
      </c>
      <c r="H8" s="727">
        <v>7</v>
      </c>
      <c r="I8" s="727">
        <v>10</v>
      </c>
      <c r="J8" s="727">
        <v>11</v>
      </c>
      <c r="K8" s="727">
        <v>12</v>
      </c>
      <c r="L8" s="727">
        <v>13</v>
      </c>
      <c r="M8" s="727">
        <v>14</v>
      </c>
      <c r="N8" s="727">
        <v>15</v>
      </c>
      <c r="O8" s="727">
        <v>16</v>
      </c>
      <c r="P8" s="727">
        <v>17</v>
      </c>
      <c r="Q8" s="727">
        <v>18</v>
      </c>
      <c r="R8" s="727">
        <v>19</v>
      </c>
      <c r="S8" s="727">
        <v>20</v>
      </c>
      <c r="T8" s="727">
        <v>21</v>
      </c>
      <c r="U8" s="727">
        <v>22</v>
      </c>
      <c r="V8" s="727"/>
      <c r="W8" s="727">
        <v>8</v>
      </c>
    </row>
    <row r="9" spans="1:33" s="748" customFormat="1" ht="30">
      <c r="A9" s="1052" t="s">
        <v>39</v>
      </c>
      <c r="B9" s="732" t="s">
        <v>995</v>
      </c>
      <c r="C9" s="1052"/>
      <c r="D9" s="1052"/>
      <c r="E9" s="1052"/>
      <c r="F9" s="1052"/>
      <c r="G9" s="1052"/>
      <c r="H9" s="1052"/>
      <c r="I9" s="1052"/>
      <c r="J9" s="1052"/>
      <c r="K9" s="1052"/>
      <c r="L9" s="1052"/>
      <c r="M9" s="1052"/>
      <c r="N9" s="1052"/>
      <c r="O9" s="1052"/>
      <c r="P9" s="1052"/>
      <c r="Q9" s="1052"/>
      <c r="R9" s="1052"/>
      <c r="S9" s="1052"/>
      <c r="T9" s="1052"/>
      <c r="U9" s="1052"/>
      <c r="V9" s="1052"/>
      <c r="W9" s="1052"/>
    </row>
    <row r="10" spans="1:33">
      <c r="A10" s="1052">
        <v>1</v>
      </c>
      <c r="B10" s="732" t="s">
        <v>948</v>
      </c>
      <c r="C10" s="749"/>
      <c r="D10" s="727"/>
      <c r="E10" s="1052"/>
      <c r="F10" s="737"/>
      <c r="G10" s="751"/>
      <c r="H10" s="738"/>
      <c r="I10" s="752"/>
      <c r="J10" s="752"/>
      <c r="K10" s="752"/>
      <c r="L10" s="752"/>
      <c r="M10" s="752"/>
      <c r="N10" s="752"/>
      <c r="O10" s="752"/>
      <c r="P10" s="752"/>
      <c r="Q10" s="752"/>
      <c r="R10" s="752"/>
      <c r="S10" s="752"/>
      <c r="T10" s="752"/>
      <c r="U10" s="752"/>
      <c r="V10" s="752"/>
      <c r="W10" s="727"/>
    </row>
    <row r="11" spans="1:33" ht="31">
      <c r="A11" s="755" t="s">
        <v>420</v>
      </c>
      <c r="B11" s="726" t="s">
        <v>996</v>
      </c>
      <c r="C11" s="749" t="s">
        <v>525</v>
      </c>
      <c r="D11" s="727" t="s">
        <v>863</v>
      </c>
      <c r="E11" s="750"/>
      <c r="F11" s="737">
        <v>2017</v>
      </c>
      <c r="G11" s="751"/>
      <c r="H11" s="734">
        <v>4017.6640000000002</v>
      </c>
      <c r="I11" s="752"/>
      <c r="J11" s="752"/>
      <c r="K11" s="752"/>
      <c r="L11" s="752"/>
      <c r="M11" s="752"/>
      <c r="N11" s="752"/>
      <c r="O11" s="752"/>
      <c r="P11" s="752"/>
      <c r="Q11" s="752"/>
      <c r="R11" s="752"/>
      <c r="S11" s="752"/>
      <c r="T11" s="752"/>
      <c r="U11" s="752"/>
      <c r="V11" s="727" t="s">
        <v>1480</v>
      </c>
      <c r="W11" s="727"/>
      <c r="X11" s="715">
        <v>1</v>
      </c>
    </row>
    <row r="12" spans="1:33" s="748" customFormat="1" ht="15">
      <c r="A12" s="718" t="s">
        <v>187</v>
      </c>
      <c r="B12" s="918" t="s">
        <v>1219</v>
      </c>
      <c r="C12" s="731"/>
      <c r="D12" s="718"/>
      <c r="E12" s="719"/>
      <c r="F12" s="718"/>
      <c r="G12" s="718"/>
      <c r="H12" s="919"/>
      <c r="I12" s="720"/>
      <c r="J12" s="720"/>
      <c r="K12" s="720"/>
      <c r="L12" s="720"/>
      <c r="M12" s="720"/>
      <c r="N12" s="720"/>
      <c r="O12" s="720"/>
      <c r="P12" s="720"/>
      <c r="Q12" s="720"/>
      <c r="R12" s="720"/>
      <c r="S12" s="720"/>
      <c r="T12" s="720"/>
      <c r="U12" s="720"/>
      <c r="V12" s="720"/>
      <c r="W12" s="720"/>
      <c r="X12" s="748">
        <f>SUM(X11:X11)</f>
        <v>1</v>
      </c>
    </row>
    <row r="13" spans="1:33" s="748" customFormat="1" ht="15">
      <c r="A13" s="718">
        <v>1</v>
      </c>
      <c r="B13" s="918" t="s">
        <v>1220</v>
      </c>
      <c r="C13" s="731"/>
      <c r="D13" s="718"/>
      <c r="E13" s="719"/>
      <c r="F13" s="718"/>
      <c r="G13" s="718"/>
      <c r="H13" s="919"/>
      <c r="I13" s="720"/>
      <c r="J13" s="720"/>
      <c r="K13" s="720"/>
      <c r="L13" s="720"/>
      <c r="M13" s="720"/>
      <c r="N13" s="720"/>
      <c r="O13" s="720"/>
      <c r="P13" s="720"/>
      <c r="Q13" s="720"/>
      <c r="R13" s="720"/>
      <c r="S13" s="720"/>
      <c r="T13" s="720"/>
      <c r="U13" s="720"/>
      <c r="V13" s="720"/>
      <c r="W13" s="720"/>
    </row>
    <row r="14" spans="1:33" ht="46.5">
      <c r="A14" s="920" t="s">
        <v>420</v>
      </c>
      <c r="B14" s="916" t="s">
        <v>1221</v>
      </c>
      <c r="C14" s="750" t="s">
        <v>680</v>
      </c>
      <c r="D14" s="750" t="s">
        <v>538</v>
      </c>
      <c r="E14" s="922"/>
      <c r="F14" s="727">
        <v>2020</v>
      </c>
      <c r="G14" s="751"/>
      <c r="H14" s="921">
        <v>2200</v>
      </c>
      <c r="I14" s="752"/>
      <c r="J14" s="752"/>
      <c r="K14" s="752"/>
      <c r="L14" s="752"/>
      <c r="M14" s="752"/>
      <c r="N14" s="752"/>
      <c r="O14" s="752"/>
      <c r="P14" s="752"/>
      <c r="Q14" s="752"/>
      <c r="R14" s="752"/>
      <c r="S14" s="752"/>
      <c r="T14" s="752"/>
      <c r="U14" s="752"/>
      <c r="V14" s="916" t="s">
        <v>1516</v>
      </c>
      <c r="W14" s="752"/>
      <c r="X14" s="715">
        <v>1</v>
      </c>
    </row>
    <row r="15" spans="1:33" ht="31">
      <c r="A15" s="920" t="s">
        <v>421</v>
      </c>
      <c r="B15" s="726" t="s">
        <v>682</v>
      </c>
      <c r="C15" s="750" t="s">
        <v>656</v>
      </c>
      <c r="D15" s="750" t="s">
        <v>391</v>
      </c>
      <c r="E15" s="727"/>
      <c r="F15" s="725">
        <v>2020</v>
      </c>
      <c r="G15" s="751"/>
      <c r="H15" s="921">
        <v>1000</v>
      </c>
      <c r="I15" s="752"/>
      <c r="J15" s="752"/>
      <c r="K15" s="752"/>
      <c r="L15" s="752"/>
      <c r="M15" s="752"/>
      <c r="N15" s="752"/>
      <c r="O15" s="752"/>
      <c r="P15" s="752"/>
      <c r="Q15" s="752"/>
      <c r="R15" s="752"/>
      <c r="S15" s="752"/>
      <c r="T15" s="752"/>
      <c r="U15" s="752"/>
      <c r="V15" s="916" t="s">
        <v>1481</v>
      </c>
      <c r="W15" s="752"/>
      <c r="X15" s="715">
        <v>1</v>
      </c>
    </row>
    <row r="16" spans="1:33" ht="68.25" customHeight="1">
      <c r="A16" s="920" t="s">
        <v>422</v>
      </c>
      <c r="B16" s="726" t="s">
        <v>1222</v>
      </c>
      <c r="C16" s="750" t="s">
        <v>500</v>
      </c>
      <c r="D16" s="750" t="s">
        <v>719</v>
      </c>
      <c r="E16" s="727"/>
      <c r="F16" s="725">
        <v>2018</v>
      </c>
      <c r="G16" s="751"/>
      <c r="H16" s="921">
        <v>4158</v>
      </c>
      <c r="I16" s="752"/>
      <c r="J16" s="752"/>
      <c r="K16" s="752"/>
      <c r="L16" s="752"/>
      <c r="M16" s="752"/>
      <c r="N16" s="752"/>
      <c r="O16" s="752"/>
      <c r="P16" s="752"/>
      <c r="Q16" s="752"/>
      <c r="R16" s="752"/>
      <c r="S16" s="752"/>
      <c r="T16" s="752"/>
      <c r="U16" s="752"/>
      <c r="V16" s="916" t="s">
        <v>1517</v>
      </c>
      <c r="W16" s="752"/>
      <c r="X16" s="715">
        <v>1</v>
      </c>
    </row>
    <row r="17" spans="1:24" ht="30">
      <c r="A17" s="751">
        <v>2</v>
      </c>
      <c r="B17" s="923" t="s">
        <v>685</v>
      </c>
      <c r="C17" s="879"/>
      <c r="D17" s="1052"/>
      <c r="E17" s="879"/>
      <c r="F17" s="1052"/>
      <c r="G17" s="751"/>
      <c r="H17" s="924">
        <v>269174.35200000001</v>
      </c>
      <c r="I17" s="752"/>
      <c r="J17" s="752"/>
      <c r="K17" s="752"/>
      <c r="L17" s="752"/>
      <c r="M17" s="752"/>
      <c r="N17" s="752"/>
      <c r="O17" s="752"/>
      <c r="P17" s="752"/>
      <c r="Q17" s="752"/>
      <c r="R17" s="752"/>
      <c r="S17" s="752"/>
      <c r="T17" s="752"/>
      <c r="U17" s="752"/>
      <c r="V17" s="752"/>
      <c r="W17" s="752"/>
    </row>
    <row r="18" spans="1:24" ht="77.5">
      <c r="A18" s="920" t="s">
        <v>205</v>
      </c>
      <c r="B18" s="916" t="s">
        <v>1154</v>
      </c>
      <c r="C18" s="840" t="s">
        <v>530</v>
      </c>
      <c r="D18" s="727" t="s">
        <v>1155</v>
      </c>
      <c r="E18" s="727" t="s">
        <v>1156</v>
      </c>
      <c r="F18" s="727">
        <v>2020</v>
      </c>
      <c r="G18" s="751"/>
      <c r="H18" s="925">
        <v>256</v>
      </c>
      <c r="I18" s="752"/>
      <c r="J18" s="752"/>
      <c r="K18" s="752"/>
      <c r="L18" s="752"/>
      <c r="M18" s="752"/>
      <c r="N18" s="752"/>
      <c r="O18" s="752"/>
      <c r="P18" s="752"/>
      <c r="Q18" s="752"/>
      <c r="R18" s="752"/>
      <c r="S18" s="752"/>
      <c r="T18" s="752"/>
      <c r="U18" s="752"/>
      <c r="V18" s="916" t="s">
        <v>1518</v>
      </c>
      <c r="W18" s="752"/>
      <c r="X18" s="715">
        <v>1</v>
      </c>
    </row>
    <row r="19" spans="1:24" ht="46.5">
      <c r="A19" s="920" t="s">
        <v>207</v>
      </c>
      <c r="B19" s="916" t="s">
        <v>1229</v>
      </c>
      <c r="C19" s="840" t="s">
        <v>1230</v>
      </c>
      <c r="D19" s="727" t="s">
        <v>690</v>
      </c>
      <c r="E19" s="727" t="s">
        <v>1231</v>
      </c>
      <c r="F19" s="727">
        <v>2020</v>
      </c>
      <c r="G19" s="751"/>
      <c r="H19" s="925">
        <v>212.84200000000001</v>
      </c>
      <c r="I19" s="752"/>
      <c r="J19" s="752"/>
      <c r="K19" s="752"/>
      <c r="L19" s="752"/>
      <c r="M19" s="752"/>
      <c r="N19" s="752"/>
      <c r="O19" s="752"/>
      <c r="P19" s="752"/>
      <c r="Q19" s="752"/>
      <c r="R19" s="752"/>
      <c r="S19" s="752"/>
      <c r="T19" s="752"/>
      <c r="U19" s="752"/>
      <c r="V19" s="916" t="s">
        <v>1481</v>
      </c>
      <c r="W19" s="752"/>
      <c r="X19" s="715">
        <v>1</v>
      </c>
    </row>
    <row r="20" spans="1:24" ht="62">
      <c r="A20" s="920" t="s">
        <v>209</v>
      </c>
      <c r="B20" s="916" t="s">
        <v>435</v>
      </c>
      <c r="C20" s="840" t="s">
        <v>692</v>
      </c>
      <c r="D20" s="727" t="s">
        <v>693</v>
      </c>
      <c r="E20" s="727" t="s">
        <v>694</v>
      </c>
      <c r="F20" s="727">
        <v>2020</v>
      </c>
      <c r="G20" s="751"/>
      <c r="H20" s="925">
        <v>224</v>
      </c>
      <c r="I20" s="752"/>
      <c r="J20" s="752"/>
      <c r="K20" s="752"/>
      <c r="L20" s="752"/>
      <c r="M20" s="752"/>
      <c r="N20" s="752"/>
      <c r="O20" s="752"/>
      <c r="P20" s="752"/>
      <c r="Q20" s="752"/>
      <c r="R20" s="752"/>
      <c r="S20" s="752"/>
      <c r="T20" s="752"/>
      <c r="U20" s="752"/>
      <c r="V20" s="916" t="s">
        <v>1481</v>
      </c>
      <c r="W20" s="752"/>
      <c r="X20" s="715">
        <v>1</v>
      </c>
    </row>
    <row r="21" spans="1:24" ht="77.5">
      <c r="A21" s="920" t="s">
        <v>210</v>
      </c>
      <c r="B21" s="916" t="s">
        <v>698</v>
      </c>
      <c r="C21" s="840" t="s">
        <v>512</v>
      </c>
      <c r="D21" s="727" t="s">
        <v>699</v>
      </c>
      <c r="E21" s="727" t="s">
        <v>700</v>
      </c>
      <c r="F21" s="727">
        <v>2020</v>
      </c>
      <c r="G21" s="751"/>
      <c r="H21" s="925">
        <v>231</v>
      </c>
      <c r="I21" s="752"/>
      <c r="J21" s="752"/>
      <c r="K21" s="752"/>
      <c r="L21" s="752"/>
      <c r="M21" s="752"/>
      <c r="N21" s="752"/>
      <c r="O21" s="752"/>
      <c r="P21" s="752"/>
      <c r="Q21" s="752"/>
      <c r="R21" s="752"/>
      <c r="S21" s="752"/>
      <c r="T21" s="752"/>
      <c r="U21" s="752"/>
      <c r="V21" s="916" t="s">
        <v>1481</v>
      </c>
      <c r="W21" s="752"/>
      <c r="X21" s="715">
        <v>1</v>
      </c>
    </row>
    <row r="22" spans="1:24" ht="30">
      <c r="A22" s="920" t="s">
        <v>212</v>
      </c>
      <c r="B22" s="923" t="s">
        <v>701</v>
      </c>
      <c r="C22" s="879"/>
      <c r="D22" s="1052"/>
      <c r="E22" s="879"/>
      <c r="F22" s="1052"/>
      <c r="G22" s="751"/>
      <c r="H22" s="924">
        <v>244020.30000000002</v>
      </c>
      <c r="I22" s="752"/>
      <c r="J22" s="752"/>
      <c r="K22" s="752"/>
      <c r="L22" s="752"/>
      <c r="M22" s="752"/>
      <c r="N22" s="752"/>
      <c r="O22" s="752"/>
      <c r="P22" s="752"/>
      <c r="Q22" s="752"/>
      <c r="R22" s="752"/>
      <c r="S22" s="752"/>
      <c r="T22" s="752"/>
      <c r="U22" s="752"/>
      <c r="V22" s="752"/>
      <c r="W22" s="752"/>
    </row>
    <row r="23" spans="1:24" ht="88.5" customHeight="1">
      <c r="A23" s="920" t="s">
        <v>436</v>
      </c>
      <c r="B23" s="916" t="s">
        <v>1245</v>
      </c>
      <c r="C23" s="840" t="s">
        <v>530</v>
      </c>
      <c r="D23" s="727" t="s">
        <v>1155</v>
      </c>
      <c r="E23" s="727" t="s">
        <v>1246</v>
      </c>
      <c r="F23" s="727">
        <v>2020</v>
      </c>
      <c r="G23" s="751"/>
      <c r="H23" s="925">
        <v>672</v>
      </c>
      <c r="I23" s="752"/>
      <c r="J23" s="752"/>
      <c r="K23" s="752"/>
      <c r="L23" s="752"/>
      <c r="M23" s="752"/>
      <c r="N23" s="752"/>
      <c r="O23" s="752"/>
      <c r="P23" s="752"/>
      <c r="Q23" s="752"/>
      <c r="R23" s="752"/>
      <c r="S23" s="752"/>
      <c r="T23" s="752"/>
      <c r="U23" s="752"/>
      <c r="V23" s="916" t="s">
        <v>1518</v>
      </c>
      <c r="W23" s="752"/>
      <c r="X23" s="715">
        <v>1</v>
      </c>
    </row>
    <row r="24" spans="1:24" ht="46.5">
      <c r="A24" s="920" t="s">
        <v>437</v>
      </c>
      <c r="B24" s="916" t="s">
        <v>441</v>
      </c>
      <c r="C24" s="840" t="s">
        <v>645</v>
      </c>
      <c r="D24" s="727" t="s">
        <v>646</v>
      </c>
      <c r="E24" s="727" t="s">
        <v>702</v>
      </c>
      <c r="F24" s="727">
        <f>F23</f>
        <v>2020</v>
      </c>
      <c r="G24" s="751"/>
      <c r="H24" s="925">
        <v>986.63599999999997</v>
      </c>
      <c r="I24" s="752"/>
      <c r="J24" s="752"/>
      <c r="K24" s="752"/>
      <c r="L24" s="752"/>
      <c r="M24" s="752"/>
      <c r="N24" s="752"/>
      <c r="O24" s="752"/>
      <c r="P24" s="752"/>
      <c r="Q24" s="752"/>
      <c r="R24" s="752"/>
      <c r="S24" s="752"/>
      <c r="T24" s="752"/>
      <c r="U24" s="752"/>
      <c r="V24" s="916" t="s">
        <v>1481</v>
      </c>
      <c r="W24" s="752"/>
      <c r="X24" s="715">
        <v>1</v>
      </c>
    </row>
    <row r="25" spans="1:24" ht="46.5">
      <c r="A25" s="920" t="s">
        <v>438</v>
      </c>
      <c r="B25" s="916" t="s">
        <v>1247</v>
      </c>
      <c r="C25" s="840" t="s">
        <v>645</v>
      </c>
      <c r="D25" s="727" t="s">
        <v>646</v>
      </c>
      <c r="E25" s="727" t="s">
        <v>1248</v>
      </c>
      <c r="F25" s="727">
        <f>F24</f>
        <v>2020</v>
      </c>
      <c r="G25" s="751"/>
      <c r="H25" s="925">
        <v>211.30500000000001</v>
      </c>
      <c r="I25" s="752"/>
      <c r="J25" s="752"/>
      <c r="K25" s="752"/>
      <c r="L25" s="752"/>
      <c r="M25" s="752"/>
      <c r="N25" s="752"/>
      <c r="O25" s="752"/>
      <c r="P25" s="752"/>
      <c r="Q25" s="752"/>
      <c r="R25" s="752"/>
      <c r="S25" s="752"/>
      <c r="T25" s="752"/>
      <c r="U25" s="752"/>
      <c r="V25" s="916" t="s">
        <v>1481</v>
      </c>
      <c r="W25" s="752"/>
      <c r="X25" s="715">
        <v>1</v>
      </c>
    </row>
    <row r="26" spans="1:24" ht="46.5">
      <c r="A26" s="920" t="s">
        <v>439</v>
      </c>
      <c r="B26" s="916" t="s">
        <v>1254</v>
      </c>
      <c r="C26" s="840" t="s">
        <v>663</v>
      </c>
      <c r="D26" s="727" t="s">
        <v>1224</v>
      </c>
      <c r="E26" s="727" t="s">
        <v>1255</v>
      </c>
      <c r="F26" s="727">
        <v>2020</v>
      </c>
      <c r="G26" s="751"/>
      <c r="H26" s="925">
        <v>1413.943</v>
      </c>
      <c r="I26" s="752"/>
      <c r="J26" s="752"/>
      <c r="K26" s="752"/>
      <c r="L26" s="752"/>
      <c r="M26" s="752"/>
      <c r="N26" s="752"/>
      <c r="O26" s="752"/>
      <c r="P26" s="752"/>
      <c r="Q26" s="752"/>
      <c r="R26" s="752"/>
      <c r="S26" s="752"/>
      <c r="T26" s="752"/>
      <c r="U26" s="752"/>
      <c r="V26" s="916" t="s">
        <v>1481</v>
      </c>
      <c r="W26" s="752"/>
      <c r="X26" s="715">
        <v>1</v>
      </c>
    </row>
    <row r="27" spans="1:24" ht="46.5">
      <c r="A27" s="920" t="s">
        <v>440</v>
      </c>
      <c r="B27" s="916" t="s">
        <v>1267</v>
      </c>
      <c r="C27" s="840" t="s">
        <v>560</v>
      </c>
      <c r="D27" s="727" t="s">
        <v>690</v>
      </c>
      <c r="E27" s="727" t="s">
        <v>1268</v>
      </c>
      <c r="F27" s="727" t="e">
        <f>#REF!</f>
        <v>#REF!</v>
      </c>
      <c r="G27" s="751"/>
      <c r="H27" s="926">
        <v>182.91200000000001</v>
      </c>
      <c r="I27" s="752"/>
      <c r="J27" s="752"/>
      <c r="K27" s="752"/>
      <c r="L27" s="752"/>
      <c r="M27" s="752"/>
      <c r="N27" s="752"/>
      <c r="O27" s="752"/>
      <c r="P27" s="752"/>
      <c r="Q27" s="752"/>
      <c r="R27" s="752"/>
      <c r="S27" s="752"/>
      <c r="T27" s="752"/>
      <c r="U27" s="752"/>
      <c r="V27" s="916" t="s">
        <v>1481</v>
      </c>
      <c r="W27" s="752"/>
      <c r="X27" s="715">
        <v>1</v>
      </c>
    </row>
    <row r="28" spans="1:24" ht="46.5">
      <c r="A28" s="920" t="s">
        <v>442</v>
      </c>
      <c r="B28" s="916" t="s">
        <v>1270</v>
      </c>
      <c r="C28" s="840" t="s">
        <v>560</v>
      </c>
      <c r="D28" s="727" t="s">
        <v>690</v>
      </c>
      <c r="E28" s="727" t="s">
        <v>1271</v>
      </c>
      <c r="F28" s="727">
        <v>2020</v>
      </c>
      <c r="G28" s="751"/>
      <c r="H28" s="926">
        <v>314.61</v>
      </c>
      <c r="I28" s="752"/>
      <c r="J28" s="752"/>
      <c r="K28" s="752"/>
      <c r="L28" s="752"/>
      <c r="M28" s="752"/>
      <c r="N28" s="752"/>
      <c r="O28" s="752"/>
      <c r="P28" s="752"/>
      <c r="Q28" s="752"/>
      <c r="R28" s="752"/>
      <c r="S28" s="752"/>
      <c r="T28" s="752"/>
      <c r="U28" s="752"/>
      <c r="V28" s="916" t="s">
        <v>1481</v>
      </c>
      <c r="W28" s="752"/>
      <c r="X28" s="715">
        <v>1</v>
      </c>
    </row>
    <row r="29" spans="1:24" ht="46.5">
      <c r="A29" s="920" t="s">
        <v>443</v>
      </c>
      <c r="B29" s="916" t="s">
        <v>1273</v>
      </c>
      <c r="C29" s="840" t="s">
        <v>560</v>
      </c>
      <c r="D29" s="727" t="s">
        <v>690</v>
      </c>
      <c r="E29" s="727" t="s">
        <v>1274</v>
      </c>
      <c r="F29" s="727">
        <f>F28</f>
        <v>2020</v>
      </c>
      <c r="G29" s="751"/>
      <c r="H29" s="926">
        <v>228.04599999999999</v>
      </c>
      <c r="I29" s="752"/>
      <c r="J29" s="752"/>
      <c r="K29" s="752"/>
      <c r="L29" s="752"/>
      <c r="M29" s="752"/>
      <c r="N29" s="752"/>
      <c r="O29" s="752"/>
      <c r="P29" s="752"/>
      <c r="Q29" s="752"/>
      <c r="R29" s="752"/>
      <c r="S29" s="752"/>
      <c r="T29" s="752"/>
      <c r="U29" s="752"/>
      <c r="V29" s="916" t="s">
        <v>1481</v>
      </c>
      <c r="W29" s="752"/>
      <c r="X29" s="715">
        <v>1</v>
      </c>
    </row>
    <row r="30" spans="1:24" ht="46.5">
      <c r="A30" s="920" t="s">
        <v>444</v>
      </c>
      <c r="B30" s="916" t="s">
        <v>706</v>
      </c>
      <c r="C30" s="840" t="s">
        <v>560</v>
      </c>
      <c r="D30" s="727" t="s">
        <v>690</v>
      </c>
      <c r="E30" s="727" t="s">
        <v>707</v>
      </c>
      <c r="F30" s="727">
        <v>2020</v>
      </c>
      <c r="G30" s="751"/>
      <c r="H30" s="926">
        <v>365.90699999999998</v>
      </c>
      <c r="I30" s="752"/>
      <c r="J30" s="752"/>
      <c r="K30" s="752"/>
      <c r="L30" s="752"/>
      <c r="M30" s="752"/>
      <c r="N30" s="752"/>
      <c r="O30" s="752"/>
      <c r="P30" s="752"/>
      <c r="Q30" s="752"/>
      <c r="R30" s="752"/>
      <c r="S30" s="752"/>
      <c r="T30" s="752"/>
      <c r="U30" s="752"/>
      <c r="V30" s="916" t="s">
        <v>1481</v>
      </c>
      <c r="W30" s="752"/>
      <c r="X30" s="715">
        <v>1</v>
      </c>
    </row>
    <row r="31" spans="1:24" ht="46.5">
      <c r="A31" s="920" t="s">
        <v>445</v>
      </c>
      <c r="B31" s="916" t="s">
        <v>1277</v>
      </c>
      <c r="C31" s="840" t="s">
        <v>703</v>
      </c>
      <c r="D31" s="727" t="s">
        <v>1278</v>
      </c>
      <c r="E31" s="727" t="s">
        <v>1279</v>
      </c>
      <c r="F31" s="727">
        <f>F30</f>
        <v>2020</v>
      </c>
      <c r="G31" s="751"/>
      <c r="H31" s="926">
        <v>2300</v>
      </c>
      <c r="I31" s="752"/>
      <c r="J31" s="752"/>
      <c r="K31" s="752"/>
      <c r="L31" s="752"/>
      <c r="M31" s="752"/>
      <c r="N31" s="752"/>
      <c r="O31" s="752"/>
      <c r="P31" s="752"/>
      <c r="Q31" s="752"/>
      <c r="R31" s="752"/>
      <c r="S31" s="752"/>
      <c r="T31" s="752"/>
      <c r="U31" s="752"/>
      <c r="V31" s="916" t="s">
        <v>1481</v>
      </c>
      <c r="W31" s="752"/>
      <c r="X31" s="715">
        <v>1</v>
      </c>
    </row>
    <row r="32" spans="1:24" ht="46.5">
      <c r="A32" s="920" t="s">
        <v>446</v>
      </c>
      <c r="B32" s="916" t="s">
        <v>1284</v>
      </c>
      <c r="C32" s="840" t="s">
        <v>645</v>
      </c>
      <c r="D32" s="727" t="s">
        <v>693</v>
      </c>
      <c r="E32" s="727" t="s">
        <v>709</v>
      </c>
      <c r="F32" s="727" t="e">
        <f>#REF!</f>
        <v>#REF!</v>
      </c>
      <c r="G32" s="751"/>
      <c r="H32" s="925">
        <v>488.44200000000001</v>
      </c>
      <c r="I32" s="752"/>
      <c r="J32" s="752"/>
      <c r="K32" s="752"/>
      <c r="L32" s="752"/>
      <c r="M32" s="752"/>
      <c r="N32" s="752"/>
      <c r="O32" s="752"/>
      <c r="P32" s="752"/>
      <c r="Q32" s="752"/>
      <c r="R32" s="752"/>
      <c r="S32" s="752"/>
      <c r="T32" s="752"/>
      <c r="U32" s="752"/>
      <c r="V32" s="916" t="s">
        <v>1481</v>
      </c>
      <c r="W32" s="752"/>
      <c r="X32" s="715">
        <v>1</v>
      </c>
    </row>
    <row r="33" spans="1:24" ht="46.5">
      <c r="A33" s="920" t="s">
        <v>447</v>
      </c>
      <c r="B33" s="916" t="s">
        <v>1286</v>
      </c>
      <c r="C33" s="840" t="s">
        <v>645</v>
      </c>
      <c r="D33" s="727" t="s">
        <v>693</v>
      </c>
      <c r="E33" s="727" t="s">
        <v>1243</v>
      </c>
      <c r="F33" s="727" t="e">
        <f t="shared" ref="F33:F37" si="0">F32</f>
        <v>#REF!</v>
      </c>
      <c r="G33" s="751"/>
      <c r="H33" s="925">
        <v>489.79199999999997</v>
      </c>
      <c r="I33" s="752"/>
      <c r="J33" s="752"/>
      <c r="K33" s="752"/>
      <c r="L33" s="752"/>
      <c r="M33" s="752"/>
      <c r="N33" s="752"/>
      <c r="O33" s="752"/>
      <c r="P33" s="752"/>
      <c r="Q33" s="752"/>
      <c r="R33" s="752"/>
      <c r="S33" s="752"/>
      <c r="T33" s="752"/>
      <c r="U33" s="752"/>
      <c r="V33" s="916" t="s">
        <v>1481</v>
      </c>
      <c r="W33" s="752"/>
      <c r="X33" s="715">
        <v>1</v>
      </c>
    </row>
    <row r="34" spans="1:24" ht="46.5">
      <c r="A34" s="920" t="s">
        <v>448</v>
      </c>
      <c r="B34" s="916" t="s">
        <v>1288</v>
      </c>
      <c r="C34" s="840" t="s">
        <v>560</v>
      </c>
      <c r="D34" s="727" t="s">
        <v>690</v>
      </c>
      <c r="E34" s="727" t="s">
        <v>1289</v>
      </c>
      <c r="F34" s="727" t="e">
        <f t="shared" si="0"/>
        <v>#REF!</v>
      </c>
      <c r="G34" s="751"/>
      <c r="H34" s="925">
        <v>469.48399999999998</v>
      </c>
      <c r="I34" s="752"/>
      <c r="J34" s="752"/>
      <c r="K34" s="752"/>
      <c r="L34" s="752"/>
      <c r="M34" s="752"/>
      <c r="N34" s="752"/>
      <c r="O34" s="752"/>
      <c r="P34" s="752"/>
      <c r="Q34" s="752"/>
      <c r="R34" s="752"/>
      <c r="S34" s="752"/>
      <c r="T34" s="752"/>
      <c r="U34" s="752"/>
      <c r="V34" s="916" t="s">
        <v>1481</v>
      </c>
      <c r="W34" s="752"/>
      <c r="X34" s="715">
        <v>1</v>
      </c>
    </row>
    <row r="35" spans="1:24" ht="77.5">
      <c r="A35" s="920" t="s">
        <v>449</v>
      </c>
      <c r="B35" s="916" t="s">
        <v>1291</v>
      </c>
      <c r="C35" s="840" t="s">
        <v>560</v>
      </c>
      <c r="D35" s="727" t="s">
        <v>690</v>
      </c>
      <c r="E35" s="727" t="s">
        <v>1292</v>
      </c>
      <c r="F35" s="727" t="e">
        <f t="shared" si="0"/>
        <v>#REF!</v>
      </c>
      <c r="G35" s="751"/>
      <c r="H35" s="925">
        <v>393.83</v>
      </c>
      <c r="I35" s="752"/>
      <c r="J35" s="752"/>
      <c r="K35" s="752"/>
      <c r="L35" s="752"/>
      <c r="M35" s="752"/>
      <c r="N35" s="752"/>
      <c r="O35" s="752"/>
      <c r="P35" s="752"/>
      <c r="Q35" s="752"/>
      <c r="R35" s="752"/>
      <c r="S35" s="752"/>
      <c r="T35" s="752"/>
      <c r="U35" s="752"/>
      <c r="V35" s="916" t="s">
        <v>1481</v>
      </c>
      <c r="W35" s="752"/>
      <c r="X35" s="715">
        <v>1</v>
      </c>
    </row>
    <row r="36" spans="1:24" ht="62">
      <c r="A36" s="920" t="s">
        <v>450</v>
      </c>
      <c r="B36" s="916" t="s">
        <v>1294</v>
      </c>
      <c r="C36" s="840" t="s">
        <v>560</v>
      </c>
      <c r="D36" s="727" t="s">
        <v>690</v>
      </c>
      <c r="E36" s="727" t="s">
        <v>1295</v>
      </c>
      <c r="F36" s="727" t="e">
        <f t="shared" si="0"/>
        <v>#REF!</v>
      </c>
      <c r="G36" s="751"/>
      <c r="H36" s="925">
        <v>339.05200000000002</v>
      </c>
      <c r="I36" s="752"/>
      <c r="J36" s="752"/>
      <c r="K36" s="752"/>
      <c r="L36" s="752"/>
      <c r="M36" s="752"/>
      <c r="N36" s="752"/>
      <c r="O36" s="752"/>
      <c r="P36" s="752"/>
      <c r="Q36" s="752"/>
      <c r="R36" s="752"/>
      <c r="S36" s="752"/>
      <c r="T36" s="752"/>
      <c r="U36" s="752"/>
      <c r="V36" s="916" t="s">
        <v>1481</v>
      </c>
      <c r="W36" s="752"/>
      <c r="X36" s="715">
        <v>1</v>
      </c>
    </row>
    <row r="37" spans="1:24" ht="77.5">
      <c r="A37" s="920" t="s">
        <v>451</v>
      </c>
      <c r="B37" s="916" t="s">
        <v>1297</v>
      </c>
      <c r="C37" s="840" t="s">
        <v>560</v>
      </c>
      <c r="D37" s="727" t="s">
        <v>690</v>
      </c>
      <c r="E37" s="727" t="s">
        <v>1298</v>
      </c>
      <c r="F37" s="727" t="e">
        <f t="shared" si="0"/>
        <v>#REF!</v>
      </c>
      <c r="G37" s="751"/>
      <c r="H37" s="925">
        <v>489</v>
      </c>
      <c r="I37" s="752"/>
      <c r="J37" s="752"/>
      <c r="K37" s="752"/>
      <c r="L37" s="752"/>
      <c r="M37" s="752"/>
      <c r="N37" s="752"/>
      <c r="O37" s="752"/>
      <c r="P37" s="752"/>
      <c r="Q37" s="752"/>
      <c r="R37" s="752"/>
      <c r="S37" s="752"/>
      <c r="T37" s="752"/>
      <c r="U37" s="752"/>
      <c r="V37" s="916" t="s">
        <v>1481</v>
      </c>
      <c r="W37" s="752"/>
      <c r="X37" s="715">
        <v>1</v>
      </c>
    </row>
    <row r="38" spans="1:24" ht="46.5">
      <c r="A38" s="920" t="s">
        <v>452</v>
      </c>
      <c r="B38" s="916" t="s">
        <v>1082</v>
      </c>
      <c r="C38" s="840" t="s">
        <v>939</v>
      </c>
      <c r="D38" s="727" t="s">
        <v>699</v>
      </c>
      <c r="E38" s="727" t="s">
        <v>1083</v>
      </c>
      <c r="F38" s="727">
        <v>2020</v>
      </c>
      <c r="G38" s="751"/>
      <c r="H38" s="925">
        <v>490</v>
      </c>
      <c r="I38" s="752"/>
      <c r="J38" s="752"/>
      <c r="K38" s="752"/>
      <c r="L38" s="752"/>
      <c r="M38" s="752"/>
      <c r="N38" s="752"/>
      <c r="O38" s="752"/>
      <c r="P38" s="752"/>
      <c r="Q38" s="752"/>
      <c r="R38" s="752"/>
      <c r="S38" s="752"/>
      <c r="T38" s="752"/>
      <c r="U38" s="752"/>
      <c r="V38" s="916" t="s">
        <v>1481</v>
      </c>
      <c r="W38" s="752"/>
      <c r="X38" s="715">
        <v>1</v>
      </c>
    </row>
    <row r="39" spans="1:24">
      <c r="A39" s="751">
        <v>4</v>
      </c>
      <c r="B39" s="927" t="s">
        <v>1305</v>
      </c>
      <c r="C39" s="927"/>
      <c r="D39" s="915"/>
      <c r="E39" s="927"/>
      <c r="F39" s="731"/>
      <c r="G39" s="751"/>
      <c r="H39" s="835">
        <v>6105.2520000000004</v>
      </c>
      <c r="I39" s="752"/>
      <c r="J39" s="752"/>
      <c r="K39" s="752"/>
      <c r="L39" s="752"/>
      <c r="M39" s="752"/>
      <c r="N39" s="752"/>
      <c r="O39" s="752"/>
      <c r="P39" s="752"/>
      <c r="Q39" s="752"/>
      <c r="R39" s="752"/>
      <c r="S39" s="752"/>
      <c r="T39" s="752"/>
      <c r="U39" s="752"/>
      <c r="V39" s="752"/>
      <c r="W39" s="752"/>
    </row>
    <row r="40" spans="1:24" ht="31">
      <c r="A40" s="920" t="s">
        <v>728</v>
      </c>
      <c r="B40" s="916" t="s">
        <v>1306</v>
      </c>
      <c r="C40" s="750" t="s">
        <v>512</v>
      </c>
      <c r="D40" s="750" t="s">
        <v>585</v>
      </c>
      <c r="E40" s="737" t="s">
        <v>720</v>
      </c>
      <c r="F40" s="737">
        <v>2020</v>
      </c>
      <c r="G40" s="751"/>
      <c r="H40" s="925">
        <v>1667</v>
      </c>
      <c r="I40" s="752"/>
      <c r="J40" s="752"/>
      <c r="K40" s="752"/>
      <c r="L40" s="752"/>
      <c r="M40" s="752"/>
      <c r="N40" s="752"/>
      <c r="O40" s="752"/>
      <c r="P40" s="752"/>
      <c r="Q40" s="752"/>
      <c r="R40" s="752"/>
      <c r="S40" s="752"/>
      <c r="T40" s="752"/>
      <c r="U40" s="752"/>
      <c r="V40" s="916" t="s">
        <v>1481</v>
      </c>
      <c r="W40" s="752"/>
      <c r="X40" s="715">
        <v>1</v>
      </c>
    </row>
    <row r="41" spans="1:24" ht="31">
      <c r="A41" s="920" t="s">
        <v>729</v>
      </c>
      <c r="B41" s="916" t="s">
        <v>721</v>
      </c>
      <c r="C41" s="750" t="s">
        <v>512</v>
      </c>
      <c r="D41" s="750" t="s">
        <v>585</v>
      </c>
      <c r="E41" s="737" t="s">
        <v>722</v>
      </c>
      <c r="F41" s="737">
        <v>2020</v>
      </c>
      <c r="G41" s="751"/>
      <c r="H41" s="921">
        <v>4438.2520000000004</v>
      </c>
      <c r="I41" s="752"/>
      <c r="J41" s="752"/>
      <c r="K41" s="752"/>
      <c r="L41" s="752"/>
      <c r="M41" s="752"/>
      <c r="N41" s="752"/>
      <c r="O41" s="752"/>
      <c r="P41" s="752"/>
      <c r="Q41" s="752"/>
      <c r="R41" s="752"/>
      <c r="S41" s="752"/>
      <c r="T41" s="752"/>
      <c r="U41" s="752"/>
      <c r="V41" s="916" t="s">
        <v>1481</v>
      </c>
      <c r="W41" s="752"/>
      <c r="X41" s="715">
        <v>1</v>
      </c>
    </row>
    <row r="42" spans="1:24" s="748" customFormat="1" ht="15">
      <c r="A42" s="928">
        <v>5</v>
      </c>
      <c r="B42" s="923" t="s">
        <v>1307</v>
      </c>
      <c r="C42" s="915"/>
      <c r="D42" s="915"/>
      <c r="E42" s="929"/>
      <c r="F42" s="929"/>
      <c r="G42" s="718"/>
      <c r="H42" s="835"/>
      <c r="I42" s="720"/>
      <c r="J42" s="720"/>
      <c r="K42" s="720"/>
      <c r="L42" s="720"/>
      <c r="M42" s="720"/>
      <c r="N42" s="720"/>
      <c r="O42" s="720"/>
      <c r="P42" s="720"/>
      <c r="Q42" s="720"/>
      <c r="R42" s="720"/>
      <c r="S42" s="720"/>
      <c r="T42" s="720"/>
      <c r="U42" s="720"/>
      <c r="V42" s="720"/>
      <c r="W42" s="720"/>
    </row>
    <row r="43" spans="1:24" ht="31">
      <c r="A43" s="920" t="s">
        <v>1308</v>
      </c>
      <c r="B43" s="840" t="s">
        <v>963</v>
      </c>
      <c r="C43" s="727" t="s">
        <v>964</v>
      </c>
      <c r="D43" s="727" t="s">
        <v>965</v>
      </c>
      <c r="E43" s="727" t="s">
        <v>966</v>
      </c>
      <c r="F43" s="751">
        <v>2020</v>
      </c>
      <c r="G43" s="751"/>
      <c r="H43" s="1029">
        <v>2000000</v>
      </c>
      <c r="I43" s="752"/>
      <c r="J43" s="752"/>
      <c r="K43" s="752"/>
      <c r="L43" s="752"/>
      <c r="M43" s="752"/>
      <c r="N43" s="752"/>
      <c r="O43" s="752"/>
      <c r="P43" s="752"/>
      <c r="Q43" s="752"/>
      <c r="R43" s="752"/>
      <c r="S43" s="752"/>
      <c r="T43" s="752"/>
      <c r="U43" s="752"/>
      <c r="V43" s="916" t="s">
        <v>1481</v>
      </c>
      <c r="W43" s="752"/>
      <c r="X43" s="715">
        <v>1</v>
      </c>
    </row>
    <row r="44" spans="1:24" ht="77.5">
      <c r="A44" s="920" t="s">
        <v>1309</v>
      </c>
      <c r="B44" s="931" t="s">
        <v>967</v>
      </c>
      <c r="C44" s="727" t="s">
        <v>493</v>
      </c>
      <c r="D44" s="754" t="s">
        <v>387</v>
      </c>
      <c r="E44" s="727" t="s">
        <v>968</v>
      </c>
      <c r="F44" s="751">
        <v>2020</v>
      </c>
      <c r="G44" s="751"/>
      <c r="H44" s="1029">
        <v>2000000</v>
      </c>
      <c r="I44" s="752"/>
      <c r="J44" s="752"/>
      <c r="K44" s="752"/>
      <c r="L44" s="752"/>
      <c r="M44" s="752"/>
      <c r="N44" s="752"/>
      <c r="O44" s="752"/>
      <c r="P44" s="752"/>
      <c r="Q44" s="752"/>
      <c r="R44" s="752"/>
      <c r="S44" s="752"/>
      <c r="T44" s="752"/>
      <c r="U44" s="752"/>
      <c r="V44" s="1046" t="s">
        <v>1488</v>
      </c>
      <c r="W44" s="752"/>
      <c r="X44" s="932">
        <v>1</v>
      </c>
    </row>
    <row r="45" spans="1:24" ht="77.5">
      <c r="A45" s="920" t="s">
        <v>1310</v>
      </c>
      <c r="B45" s="931" t="s">
        <v>970</v>
      </c>
      <c r="C45" s="727" t="s">
        <v>530</v>
      </c>
      <c r="D45" s="754" t="s">
        <v>387</v>
      </c>
      <c r="E45" s="727" t="s">
        <v>971</v>
      </c>
      <c r="F45" s="751">
        <v>2020</v>
      </c>
      <c r="G45" s="751"/>
      <c r="H45" s="1029">
        <v>1000000</v>
      </c>
      <c r="I45" s="752"/>
      <c r="J45" s="752"/>
      <c r="K45" s="752"/>
      <c r="L45" s="752"/>
      <c r="M45" s="752"/>
      <c r="N45" s="752"/>
      <c r="O45" s="752"/>
      <c r="P45" s="752"/>
      <c r="Q45" s="752"/>
      <c r="R45" s="752"/>
      <c r="S45" s="752"/>
      <c r="T45" s="752"/>
      <c r="U45" s="752"/>
      <c r="V45" s="1046" t="s">
        <v>1486</v>
      </c>
      <c r="W45" s="752"/>
      <c r="X45" s="932">
        <v>1</v>
      </c>
    </row>
    <row r="46" spans="1:24" ht="77.5">
      <c r="A46" s="920" t="s">
        <v>1311</v>
      </c>
      <c r="B46" s="931" t="s">
        <v>974</v>
      </c>
      <c r="C46" s="727" t="s">
        <v>545</v>
      </c>
      <c r="D46" s="754" t="s">
        <v>387</v>
      </c>
      <c r="E46" s="727" t="s">
        <v>975</v>
      </c>
      <c r="F46" s="751">
        <v>2020</v>
      </c>
      <c r="G46" s="751"/>
      <c r="H46" s="1029">
        <v>700000</v>
      </c>
      <c r="I46" s="752"/>
      <c r="J46" s="752"/>
      <c r="K46" s="752"/>
      <c r="L46" s="752"/>
      <c r="M46" s="752"/>
      <c r="N46" s="752"/>
      <c r="O46" s="752"/>
      <c r="P46" s="752"/>
      <c r="Q46" s="752"/>
      <c r="R46" s="752"/>
      <c r="S46" s="752"/>
      <c r="T46" s="752"/>
      <c r="U46" s="752"/>
      <c r="V46" s="1046" t="s">
        <v>1486</v>
      </c>
      <c r="W46" s="752"/>
      <c r="X46" s="932">
        <v>1</v>
      </c>
    </row>
    <row r="47" spans="1:24" ht="77.5">
      <c r="A47" s="920" t="s">
        <v>1312</v>
      </c>
      <c r="B47" s="931" t="s">
        <v>976</v>
      </c>
      <c r="C47" s="727" t="s">
        <v>560</v>
      </c>
      <c r="D47" s="754" t="s">
        <v>387</v>
      </c>
      <c r="E47" s="727" t="s">
        <v>968</v>
      </c>
      <c r="F47" s="751">
        <v>2020</v>
      </c>
      <c r="G47" s="751"/>
      <c r="H47" s="1029">
        <v>2000000</v>
      </c>
      <c r="I47" s="752"/>
      <c r="J47" s="752"/>
      <c r="K47" s="752"/>
      <c r="L47" s="752"/>
      <c r="M47" s="752"/>
      <c r="N47" s="752"/>
      <c r="O47" s="752"/>
      <c r="P47" s="752"/>
      <c r="Q47" s="752"/>
      <c r="R47" s="752"/>
      <c r="S47" s="752"/>
      <c r="T47" s="752"/>
      <c r="U47" s="752"/>
      <c r="V47" s="1046" t="s">
        <v>1488</v>
      </c>
      <c r="W47" s="752"/>
      <c r="X47" s="932">
        <v>1</v>
      </c>
    </row>
    <row r="48" spans="1:24" ht="77.5">
      <c r="A48" s="920" t="s">
        <v>1313</v>
      </c>
      <c r="B48" s="931" t="s">
        <v>978</v>
      </c>
      <c r="C48" s="727" t="s">
        <v>979</v>
      </c>
      <c r="D48" s="754" t="s">
        <v>387</v>
      </c>
      <c r="E48" s="727" t="s">
        <v>980</v>
      </c>
      <c r="F48" s="751">
        <v>2020</v>
      </c>
      <c r="G48" s="751"/>
      <c r="H48" s="1029">
        <v>900000</v>
      </c>
      <c r="I48" s="752"/>
      <c r="J48" s="752"/>
      <c r="K48" s="752"/>
      <c r="L48" s="752"/>
      <c r="M48" s="752"/>
      <c r="N48" s="752"/>
      <c r="O48" s="752"/>
      <c r="P48" s="752"/>
      <c r="Q48" s="752"/>
      <c r="R48" s="752"/>
      <c r="S48" s="752"/>
      <c r="T48" s="752"/>
      <c r="U48" s="752"/>
      <c r="V48" s="1046" t="s">
        <v>1486</v>
      </c>
      <c r="W48" s="752"/>
      <c r="X48" s="932">
        <v>1</v>
      </c>
    </row>
    <row r="49" spans="1:24" ht="77.5">
      <c r="A49" s="920" t="s">
        <v>1314</v>
      </c>
      <c r="B49" s="931" t="s">
        <v>981</v>
      </c>
      <c r="C49" s="727" t="s">
        <v>982</v>
      </c>
      <c r="D49" s="754" t="s">
        <v>387</v>
      </c>
      <c r="E49" s="727" t="s">
        <v>968</v>
      </c>
      <c r="F49" s="751">
        <v>2020</v>
      </c>
      <c r="G49" s="751"/>
      <c r="H49" s="1029">
        <v>2000000</v>
      </c>
      <c r="I49" s="752"/>
      <c r="J49" s="752"/>
      <c r="K49" s="752"/>
      <c r="L49" s="752"/>
      <c r="M49" s="752"/>
      <c r="N49" s="752"/>
      <c r="O49" s="752"/>
      <c r="P49" s="752"/>
      <c r="Q49" s="752"/>
      <c r="R49" s="752"/>
      <c r="S49" s="752"/>
      <c r="T49" s="752"/>
      <c r="U49" s="752"/>
      <c r="V49" s="1046" t="s">
        <v>1488</v>
      </c>
      <c r="W49" s="752"/>
      <c r="X49" s="932">
        <v>1</v>
      </c>
    </row>
    <row r="50" spans="1:24" ht="77.5">
      <c r="A50" s="920" t="s">
        <v>1316</v>
      </c>
      <c r="B50" s="931" t="s">
        <v>983</v>
      </c>
      <c r="C50" s="727" t="s">
        <v>493</v>
      </c>
      <c r="D50" s="754" t="s">
        <v>387</v>
      </c>
      <c r="E50" s="727" t="s">
        <v>984</v>
      </c>
      <c r="F50" s="751">
        <v>2020</v>
      </c>
      <c r="G50" s="751"/>
      <c r="H50" s="1029">
        <v>4500000</v>
      </c>
      <c r="I50" s="752"/>
      <c r="J50" s="752"/>
      <c r="K50" s="752"/>
      <c r="L50" s="752"/>
      <c r="M50" s="752"/>
      <c r="N50" s="752"/>
      <c r="O50" s="752"/>
      <c r="P50" s="752"/>
      <c r="Q50" s="752"/>
      <c r="R50" s="752"/>
      <c r="S50" s="752"/>
      <c r="T50" s="752"/>
      <c r="U50" s="752"/>
      <c r="V50" s="1046" t="s">
        <v>1486</v>
      </c>
      <c r="W50" s="752"/>
      <c r="X50" s="932">
        <v>1</v>
      </c>
    </row>
    <row r="51" spans="1:24" ht="77.5">
      <c r="A51" s="920" t="s">
        <v>1318</v>
      </c>
      <c r="B51" s="931" t="s">
        <v>985</v>
      </c>
      <c r="C51" s="727" t="s">
        <v>530</v>
      </c>
      <c r="D51" s="754" t="s">
        <v>387</v>
      </c>
      <c r="E51" s="727" t="s">
        <v>986</v>
      </c>
      <c r="F51" s="751">
        <v>2020</v>
      </c>
      <c r="G51" s="751"/>
      <c r="H51" s="1029">
        <v>1000000</v>
      </c>
      <c r="I51" s="752"/>
      <c r="J51" s="752"/>
      <c r="K51" s="752"/>
      <c r="L51" s="752"/>
      <c r="M51" s="752"/>
      <c r="N51" s="752"/>
      <c r="O51" s="752"/>
      <c r="P51" s="752"/>
      <c r="Q51" s="752"/>
      <c r="R51" s="752"/>
      <c r="S51" s="752"/>
      <c r="T51" s="752"/>
      <c r="U51" s="752"/>
      <c r="V51" s="1046" t="s">
        <v>1486</v>
      </c>
      <c r="W51" s="752"/>
      <c r="X51" s="932">
        <v>1</v>
      </c>
    </row>
    <row r="52" spans="1:24" ht="77.5">
      <c r="A52" s="920" t="s">
        <v>1319</v>
      </c>
      <c r="B52" s="931" t="s">
        <v>1061</v>
      </c>
      <c r="C52" s="727" t="s">
        <v>724</v>
      </c>
      <c r="D52" s="754" t="s">
        <v>387</v>
      </c>
      <c r="E52" s="727" t="s">
        <v>1062</v>
      </c>
      <c r="F52" s="751">
        <v>2020</v>
      </c>
      <c r="G52" s="751"/>
      <c r="H52" s="1029">
        <v>999304</v>
      </c>
      <c r="I52" s="752"/>
      <c r="J52" s="752"/>
      <c r="K52" s="752"/>
      <c r="L52" s="752"/>
      <c r="M52" s="752"/>
      <c r="N52" s="752"/>
      <c r="O52" s="752"/>
      <c r="P52" s="752"/>
      <c r="Q52" s="752"/>
      <c r="R52" s="752"/>
      <c r="S52" s="752"/>
      <c r="T52" s="752"/>
      <c r="U52" s="752"/>
      <c r="V52" s="1046" t="s">
        <v>1489</v>
      </c>
      <c r="W52" s="752"/>
      <c r="X52" s="932">
        <v>1</v>
      </c>
    </row>
    <row r="53" spans="1:24" ht="77.5">
      <c r="A53" s="920" t="s">
        <v>1320</v>
      </c>
      <c r="B53" s="726" t="s">
        <v>1332</v>
      </c>
      <c r="C53" s="727" t="s">
        <v>518</v>
      </c>
      <c r="D53" s="750" t="s">
        <v>387</v>
      </c>
      <c r="E53" s="727" t="s">
        <v>969</v>
      </c>
      <c r="F53" s="751">
        <v>2020</v>
      </c>
      <c r="G53" s="751"/>
      <c r="H53" s="734">
        <v>546600</v>
      </c>
      <c r="I53" s="752"/>
      <c r="J53" s="752"/>
      <c r="K53" s="752"/>
      <c r="L53" s="752"/>
      <c r="M53" s="752"/>
      <c r="N53" s="752"/>
      <c r="O53" s="752"/>
      <c r="P53" s="752"/>
      <c r="Q53" s="752"/>
      <c r="R53" s="752"/>
      <c r="S53" s="752"/>
      <c r="T53" s="752"/>
      <c r="U53" s="752"/>
      <c r="V53" s="1046" t="s">
        <v>1486</v>
      </c>
      <c r="W53" s="752"/>
      <c r="X53" s="932">
        <v>1</v>
      </c>
    </row>
    <row r="54" spans="1:24" ht="77.5">
      <c r="A54" s="920" t="s">
        <v>1321</v>
      </c>
      <c r="B54" s="931" t="s">
        <v>1333</v>
      </c>
      <c r="C54" s="727" t="s">
        <v>518</v>
      </c>
      <c r="D54" s="754" t="s">
        <v>387</v>
      </c>
      <c r="E54" s="727" t="s">
        <v>1334</v>
      </c>
      <c r="F54" s="751">
        <v>2020</v>
      </c>
      <c r="G54" s="751"/>
      <c r="H54" s="1029">
        <v>900000</v>
      </c>
      <c r="I54" s="752"/>
      <c r="J54" s="752"/>
      <c r="K54" s="752"/>
      <c r="L54" s="752"/>
      <c r="M54" s="752"/>
      <c r="N54" s="752"/>
      <c r="O54" s="752"/>
      <c r="P54" s="752"/>
      <c r="Q54" s="752"/>
      <c r="R54" s="752"/>
      <c r="S54" s="752"/>
      <c r="T54" s="752"/>
      <c r="U54" s="752"/>
      <c r="V54" s="1045" t="s">
        <v>1487</v>
      </c>
      <c r="W54" s="752"/>
      <c r="X54" s="932">
        <v>1</v>
      </c>
    </row>
    <row r="56" spans="1:24">
      <c r="X56" s="715">
        <f>SUM(X14:X54)</f>
        <v>37</v>
      </c>
    </row>
  </sheetData>
  <mergeCells count="20">
    <mergeCell ref="R6:R7"/>
    <mergeCell ref="S6:U7"/>
    <mergeCell ref="V6:V7"/>
    <mergeCell ref="W6:W7"/>
    <mergeCell ref="F6:F7"/>
    <mergeCell ref="G6:I7"/>
    <mergeCell ref="J6:L6"/>
    <mergeCell ref="M6:N6"/>
    <mergeCell ref="O6:O7"/>
    <mergeCell ref="P6:Q6"/>
    <mergeCell ref="A1:W1"/>
    <mergeCell ref="A2:W2"/>
    <mergeCell ref="A3:W3"/>
    <mergeCell ref="A4:W4"/>
    <mergeCell ref="S5:W5"/>
    <mergeCell ref="A6:A7"/>
    <mergeCell ref="B6:B7"/>
    <mergeCell ref="C6:C7"/>
    <mergeCell ref="D6:D7"/>
    <mergeCell ref="E6:E7"/>
  </mergeCells>
  <pageMargins left="0.39370078740157483" right="0.19685039370078741" top="0.74803149606299213" bottom="0.74803149606299213" header="0.31496062992125984" footer="0.31496062992125984"/>
  <pageSetup paperSize="9" scale="95" orientation="landscape" verticalDpi="0"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9"/>
  <sheetViews>
    <sheetView showGridLines="0" zoomScaleNormal="100" workbookViewId="0">
      <pane xSplit="2" ySplit="8" topLeftCell="G24" activePane="bottomRight" state="frozen"/>
      <selection pane="topRight" activeCell="C1" sqref="C1"/>
      <selection pane="bottomLeft" activeCell="A9" sqref="A9"/>
      <selection pane="bottomRight" activeCell="Y5" sqref="Y5:Y7"/>
    </sheetView>
  </sheetViews>
  <sheetFormatPr defaultRowHeight="13"/>
  <cols>
    <col min="1" max="1" width="5.453125" style="596" customWidth="1"/>
    <col min="2" max="2" width="30.1796875" style="597" customWidth="1"/>
    <col min="3" max="3" width="8.81640625" style="596" customWidth="1"/>
    <col min="4" max="4" width="12.81640625" style="595" customWidth="1"/>
    <col min="5" max="5" width="13.81640625" style="596" customWidth="1"/>
    <col min="6" max="6" width="16.26953125" style="637" customWidth="1"/>
    <col min="7" max="7" width="8.453125" style="596" customWidth="1"/>
    <col min="8" max="8" width="12.26953125" style="596" customWidth="1"/>
    <col min="9" max="9" width="10.26953125" style="595" customWidth="1"/>
    <col min="10" max="10" width="10" style="595" customWidth="1"/>
    <col min="11" max="12" width="9.26953125" style="595" hidden="1" customWidth="1"/>
    <col min="13" max="13" width="7.453125" style="595" hidden="1" customWidth="1"/>
    <col min="14" max="14" width="9" style="595" customWidth="1"/>
    <col min="15" max="15" width="10.453125" style="595" hidden="1" customWidth="1"/>
    <col min="16" max="16" width="8" style="595" customWidth="1"/>
    <col min="17" max="17" width="8.54296875" style="595" customWidth="1"/>
    <col min="18" max="18" width="8.1796875" style="595" customWidth="1"/>
    <col min="19" max="19" width="6.7265625" style="595" customWidth="1"/>
    <col min="20" max="20" width="7.1796875" style="595" customWidth="1"/>
    <col min="21" max="21" width="6.7265625" style="595" hidden="1" customWidth="1"/>
    <col min="22" max="25" width="6.7265625" style="595" customWidth="1"/>
    <col min="26" max="26" width="7.453125" style="595" customWidth="1"/>
    <col min="27" max="27" width="6.7265625" style="595" customWidth="1"/>
    <col min="28" max="29" width="6.7265625" style="595" hidden="1" customWidth="1"/>
    <col min="30" max="30" width="6.453125" style="595" hidden="1" customWidth="1"/>
    <col min="31" max="31" width="6.7265625" style="595" hidden="1" customWidth="1"/>
    <col min="32" max="32" width="5.26953125" style="595" hidden="1" customWidth="1"/>
    <col min="33" max="34" width="5.26953125" style="595" customWidth="1"/>
    <col min="35" max="35" width="6.81640625" style="595" customWidth="1"/>
    <col min="36" max="36" width="18.1796875" style="595" customWidth="1"/>
    <col min="37" max="258" width="9.1796875" style="595"/>
    <col min="259" max="259" width="5.453125" style="595" customWidth="1"/>
    <col min="260" max="260" width="47" style="595" customWidth="1"/>
    <col min="261" max="261" width="10.453125" style="595" customWidth="1"/>
    <col min="262" max="262" width="12.81640625" style="595" customWidth="1"/>
    <col min="263" max="263" width="13.81640625" style="595" customWidth="1"/>
    <col min="264" max="264" width="16.26953125" style="595" customWidth="1"/>
    <col min="265" max="265" width="8.453125" style="595" customWidth="1"/>
    <col min="266" max="266" width="11.81640625" style="595" customWidth="1"/>
    <col min="267" max="267" width="13.453125" style="595" customWidth="1"/>
    <col min="268" max="268" width="11.54296875" style="595" customWidth="1"/>
    <col min="269" max="271" width="0" style="595" hidden="1" customWidth="1"/>
    <col min="272" max="272" width="11" style="595" customWidth="1"/>
    <col min="273" max="273" width="0" style="595" hidden="1" customWidth="1"/>
    <col min="274" max="274" width="12.26953125" style="595" customWidth="1"/>
    <col min="275" max="275" width="9.7265625" style="595" customWidth="1"/>
    <col min="276" max="276" width="9.54296875" style="595" customWidth="1"/>
    <col min="277" max="277" width="8.7265625" style="595" customWidth="1"/>
    <col min="278" max="278" width="9.7265625" style="595" customWidth="1"/>
    <col min="279" max="280" width="9.54296875" style="595" customWidth="1"/>
    <col min="281" max="281" width="9.453125" style="595" customWidth="1"/>
    <col min="282" max="282" width="8" style="595" customWidth="1"/>
    <col min="283" max="283" width="7.453125" style="595" customWidth="1"/>
    <col min="284" max="284" width="7.1796875" style="595" customWidth="1"/>
    <col min="285" max="285" width="0" style="595" hidden="1" customWidth="1"/>
    <col min="286" max="286" width="9.54296875" style="595" customWidth="1"/>
    <col min="287" max="287" width="9.453125" style="595" customWidth="1"/>
    <col min="288" max="288" width="0" style="595" hidden="1" customWidth="1"/>
    <col min="289" max="289" width="7.453125" style="595" customWidth="1"/>
    <col min="290" max="290" width="7.1796875" style="595" customWidth="1"/>
    <col min="291" max="514" width="9.1796875" style="595"/>
    <col min="515" max="515" width="5.453125" style="595" customWidth="1"/>
    <col min="516" max="516" width="47" style="595" customWidth="1"/>
    <col min="517" max="517" width="10.453125" style="595" customWidth="1"/>
    <col min="518" max="518" width="12.81640625" style="595" customWidth="1"/>
    <col min="519" max="519" width="13.81640625" style="595" customWidth="1"/>
    <col min="520" max="520" width="16.26953125" style="595" customWidth="1"/>
    <col min="521" max="521" width="8.453125" style="595" customWidth="1"/>
    <col min="522" max="522" width="11.81640625" style="595" customWidth="1"/>
    <col min="523" max="523" width="13.453125" style="595" customWidth="1"/>
    <col min="524" max="524" width="11.54296875" style="595" customWidth="1"/>
    <col min="525" max="527" width="0" style="595" hidden="1" customWidth="1"/>
    <col min="528" max="528" width="11" style="595" customWidth="1"/>
    <col min="529" max="529" width="0" style="595" hidden="1" customWidth="1"/>
    <col min="530" max="530" width="12.26953125" style="595" customWidth="1"/>
    <col min="531" max="531" width="9.7265625" style="595" customWidth="1"/>
    <col min="532" max="532" width="9.54296875" style="595" customWidth="1"/>
    <col min="533" max="533" width="8.7265625" style="595" customWidth="1"/>
    <col min="534" max="534" width="9.7265625" style="595" customWidth="1"/>
    <col min="535" max="536" width="9.54296875" style="595" customWidth="1"/>
    <col min="537" max="537" width="9.453125" style="595" customWidth="1"/>
    <col min="538" max="538" width="8" style="595" customWidth="1"/>
    <col min="539" max="539" width="7.453125" style="595" customWidth="1"/>
    <col min="540" max="540" width="7.1796875" style="595" customWidth="1"/>
    <col min="541" max="541" width="0" style="595" hidden="1" customWidth="1"/>
    <col min="542" max="542" width="9.54296875" style="595" customWidth="1"/>
    <col min="543" max="543" width="9.453125" style="595" customWidth="1"/>
    <col min="544" max="544" width="0" style="595" hidden="1" customWidth="1"/>
    <col min="545" max="545" width="7.453125" style="595" customWidth="1"/>
    <col min="546" max="546" width="7.1796875" style="595" customWidth="1"/>
    <col min="547" max="770" width="9.1796875" style="595"/>
    <col min="771" max="771" width="5.453125" style="595" customWidth="1"/>
    <col min="772" max="772" width="47" style="595" customWidth="1"/>
    <col min="773" max="773" width="10.453125" style="595" customWidth="1"/>
    <col min="774" max="774" width="12.81640625" style="595" customWidth="1"/>
    <col min="775" max="775" width="13.81640625" style="595" customWidth="1"/>
    <col min="776" max="776" width="16.26953125" style="595" customWidth="1"/>
    <col min="777" max="777" width="8.453125" style="595" customWidth="1"/>
    <col min="778" max="778" width="11.81640625" style="595" customWidth="1"/>
    <col min="779" max="779" width="13.453125" style="595" customWidth="1"/>
    <col min="780" max="780" width="11.54296875" style="595" customWidth="1"/>
    <col min="781" max="783" width="0" style="595" hidden="1" customWidth="1"/>
    <col min="784" max="784" width="11" style="595" customWidth="1"/>
    <col min="785" max="785" width="0" style="595" hidden="1" customWidth="1"/>
    <col min="786" max="786" width="12.26953125" style="595" customWidth="1"/>
    <col min="787" max="787" width="9.7265625" style="595" customWidth="1"/>
    <col min="788" max="788" width="9.54296875" style="595" customWidth="1"/>
    <col min="789" max="789" width="8.7265625" style="595" customWidth="1"/>
    <col min="790" max="790" width="9.7265625" style="595" customWidth="1"/>
    <col min="791" max="792" width="9.54296875" style="595" customWidth="1"/>
    <col min="793" max="793" width="9.453125" style="595" customWidth="1"/>
    <col min="794" max="794" width="8" style="595" customWidth="1"/>
    <col min="795" max="795" width="7.453125" style="595" customWidth="1"/>
    <col min="796" max="796" width="7.1796875" style="595" customWidth="1"/>
    <col min="797" max="797" width="0" style="595" hidden="1" customWidth="1"/>
    <col min="798" max="798" width="9.54296875" style="595" customWidth="1"/>
    <col min="799" max="799" width="9.453125" style="595" customWidth="1"/>
    <col min="800" max="800" width="0" style="595" hidden="1" customWidth="1"/>
    <col min="801" max="801" width="7.453125" style="595" customWidth="1"/>
    <col min="802" max="802" width="7.1796875" style="595" customWidth="1"/>
    <col min="803" max="1026" width="9.1796875" style="595"/>
    <col min="1027" max="1027" width="5.453125" style="595" customWidth="1"/>
    <col min="1028" max="1028" width="47" style="595" customWidth="1"/>
    <col min="1029" max="1029" width="10.453125" style="595" customWidth="1"/>
    <col min="1030" max="1030" width="12.81640625" style="595" customWidth="1"/>
    <col min="1031" max="1031" width="13.81640625" style="595" customWidth="1"/>
    <col min="1032" max="1032" width="16.26953125" style="595" customWidth="1"/>
    <col min="1033" max="1033" width="8.453125" style="595" customWidth="1"/>
    <col min="1034" max="1034" width="11.81640625" style="595" customWidth="1"/>
    <col min="1035" max="1035" width="13.453125" style="595" customWidth="1"/>
    <col min="1036" max="1036" width="11.54296875" style="595" customWidth="1"/>
    <col min="1037" max="1039" width="0" style="595" hidden="1" customWidth="1"/>
    <col min="1040" max="1040" width="11" style="595" customWidth="1"/>
    <col min="1041" max="1041" width="0" style="595" hidden="1" customWidth="1"/>
    <col min="1042" max="1042" width="12.26953125" style="595" customWidth="1"/>
    <col min="1043" max="1043" width="9.7265625" style="595" customWidth="1"/>
    <col min="1044" max="1044" width="9.54296875" style="595" customWidth="1"/>
    <col min="1045" max="1045" width="8.7265625" style="595" customWidth="1"/>
    <col min="1046" max="1046" width="9.7265625" style="595" customWidth="1"/>
    <col min="1047" max="1048" width="9.54296875" style="595" customWidth="1"/>
    <col min="1049" max="1049" width="9.453125" style="595" customWidth="1"/>
    <col min="1050" max="1050" width="8" style="595" customWidth="1"/>
    <col min="1051" max="1051" width="7.453125" style="595" customWidth="1"/>
    <col min="1052" max="1052" width="7.1796875" style="595" customWidth="1"/>
    <col min="1053" max="1053" width="0" style="595" hidden="1" customWidth="1"/>
    <col min="1054" max="1054" width="9.54296875" style="595" customWidth="1"/>
    <col min="1055" max="1055" width="9.453125" style="595" customWidth="1"/>
    <col min="1056" max="1056" width="0" style="595" hidden="1" customWidth="1"/>
    <col min="1057" max="1057" width="7.453125" style="595" customWidth="1"/>
    <col min="1058" max="1058" width="7.1796875" style="595" customWidth="1"/>
    <col min="1059" max="1282" width="9.1796875" style="595"/>
    <col min="1283" max="1283" width="5.453125" style="595" customWidth="1"/>
    <col min="1284" max="1284" width="47" style="595" customWidth="1"/>
    <col min="1285" max="1285" width="10.453125" style="595" customWidth="1"/>
    <col min="1286" max="1286" width="12.81640625" style="595" customWidth="1"/>
    <col min="1287" max="1287" width="13.81640625" style="595" customWidth="1"/>
    <col min="1288" max="1288" width="16.26953125" style="595" customWidth="1"/>
    <col min="1289" max="1289" width="8.453125" style="595" customWidth="1"/>
    <col min="1290" max="1290" width="11.81640625" style="595" customWidth="1"/>
    <col min="1291" max="1291" width="13.453125" style="595" customWidth="1"/>
    <col min="1292" max="1292" width="11.54296875" style="595" customWidth="1"/>
    <col min="1293" max="1295" width="0" style="595" hidden="1" customWidth="1"/>
    <col min="1296" max="1296" width="11" style="595" customWidth="1"/>
    <col min="1297" max="1297" width="0" style="595" hidden="1" customWidth="1"/>
    <col min="1298" max="1298" width="12.26953125" style="595" customWidth="1"/>
    <col min="1299" max="1299" width="9.7265625" style="595" customWidth="1"/>
    <col min="1300" max="1300" width="9.54296875" style="595" customWidth="1"/>
    <col min="1301" max="1301" width="8.7265625" style="595" customWidth="1"/>
    <col min="1302" max="1302" width="9.7265625" style="595" customWidth="1"/>
    <col min="1303" max="1304" width="9.54296875" style="595" customWidth="1"/>
    <col min="1305" max="1305" width="9.453125" style="595" customWidth="1"/>
    <col min="1306" max="1306" width="8" style="595" customWidth="1"/>
    <col min="1307" max="1307" width="7.453125" style="595" customWidth="1"/>
    <col min="1308" max="1308" width="7.1796875" style="595" customWidth="1"/>
    <col min="1309" max="1309" width="0" style="595" hidden="1" customWidth="1"/>
    <col min="1310" max="1310" width="9.54296875" style="595" customWidth="1"/>
    <col min="1311" max="1311" width="9.453125" style="595" customWidth="1"/>
    <col min="1312" max="1312" width="0" style="595" hidden="1" customWidth="1"/>
    <col min="1313" max="1313" width="7.453125" style="595" customWidth="1"/>
    <col min="1314" max="1314" width="7.1796875" style="595" customWidth="1"/>
    <col min="1315" max="1538" width="9.1796875" style="595"/>
    <col min="1539" max="1539" width="5.453125" style="595" customWidth="1"/>
    <col min="1540" max="1540" width="47" style="595" customWidth="1"/>
    <col min="1541" max="1541" width="10.453125" style="595" customWidth="1"/>
    <col min="1542" max="1542" width="12.81640625" style="595" customWidth="1"/>
    <col min="1543" max="1543" width="13.81640625" style="595" customWidth="1"/>
    <col min="1544" max="1544" width="16.26953125" style="595" customWidth="1"/>
    <col min="1545" max="1545" width="8.453125" style="595" customWidth="1"/>
    <col min="1546" max="1546" width="11.81640625" style="595" customWidth="1"/>
    <col min="1547" max="1547" width="13.453125" style="595" customWidth="1"/>
    <col min="1548" max="1548" width="11.54296875" style="595" customWidth="1"/>
    <col min="1549" max="1551" width="0" style="595" hidden="1" customWidth="1"/>
    <col min="1552" max="1552" width="11" style="595" customWidth="1"/>
    <col min="1553" max="1553" width="0" style="595" hidden="1" customWidth="1"/>
    <col min="1554" max="1554" width="12.26953125" style="595" customWidth="1"/>
    <col min="1555" max="1555" width="9.7265625" style="595" customWidth="1"/>
    <col min="1556" max="1556" width="9.54296875" style="595" customWidth="1"/>
    <col min="1557" max="1557" width="8.7265625" style="595" customWidth="1"/>
    <col min="1558" max="1558" width="9.7265625" style="595" customWidth="1"/>
    <col min="1559" max="1560" width="9.54296875" style="595" customWidth="1"/>
    <col min="1561" max="1561" width="9.453125" style="595" customWidth="1"/>
    <col min="1562" max="1562" width="8" style="595" customWidth="1"/>
    <col min="1563" max="1563" width="7.453125" style="595" customWidth="1"/>
    <col min="1564" max="1564" width="7.1796875" style="595" customWidth="1"/>
    <col min="1565" max="1565" width="0" style="595" hidden="1" customWidth="1"/>
    <col min="1566" max="1566" width="9.54296875" style="595" customWidth="1"/>
    <col min="1567" max="1567" width="9.453125" style="595" customWidth="1"/>
    <col min="1568" max="1568" width="0" style="595" hidden="1" customWidth="1"/>
    <col min="1569" max="1569" width="7.453125" style="595" customWidth="1"/>
    <col min="1570" max="1570" width="7.1796875" style="595" customWidth="1"/>
    <col min="1571" max="1794" width="9.1796875" style="595"/>
    <col min="1795" max="1795" width="5.453125" style="595" customWidth="1"/>
    <col min="1796" max="1796" width="47" style="595" customWidth="1"/>
    <col min="1797" max="1797" width="10.453125" style="595" customWidth="1"/>
    <col min="1798" max="1798" width="12.81640625" style="595" customWidth="1"/>
    <col min="1799" max="1799" width="13.81640625" style="595" customWidth="1"/>
    <col min="1800" max="1800" width="16.26953125" style="595" customWidth="1"/>
    <col min="1801" max="1801" width="8.453125" style="595" customWidth="1"/>
    <col min="1802" max="1802" width="11.81640625" style="595" customWidth="1"/>
    <col min="1803" max="1803" width="13.453125" style="595" customWidth="1"/>
    <col min="1804" max="1804" width="11.54296875" style="595" customWidth="1"/>
    <col min="1805" max="1807" width="0" style="595" hidden="1" customWidth="1"/>
    <col min="1808" max="1808" width="11" style="595" customWidth="1"/>
    <col min="1809" max="1809" width="0" style="595" hidden="1" customWidth="1"/>
    <col min="1810" max="1810" width="12.26953125" style="595" customWidth="1"/>
    <col min="1811" max="1811" width="9.7265625" style="595" customWidth="1"/>
    <col min="1812" max="1812" width="9.54296875" style="595" customWidth="1"/>
    <col min="1813" max="1813" width="8.7265625" style="595" customWidth="1"/>
    <col min="1814" max="1814" width="9.7265625" style="595" customWidth="1"/>
    <col min="1815" max="1816" width="9.54296875" style="595" customWidth="1"/>
    <col min="1817" max="1817" width="9.453125" style="595" customWidth="1"/>
    <col min="1818" max="1818" width="8" style="595" customWidth="1"/>
    <col min="1819" max="1819" width="7.453125" style="595" customWidth="1"/>
    <col min="1820" max="1820" width="7.1796875" style="595" customWidth="1"/>
    <col min="1821" max="1821" width="0" style="595" hidden="1" customWidth="1"/>
    <col min="1822" max="1822" width="9.54296875" style="595" customWidth="1"/>
    <col min="1823" max="1823" width="9.453125" style="595" customWidth="1"/>
    <col min="1824" max="1824" width="0" style="595" hidden="1" customWidth="1"/>
    <col min="1825" max="1825" width="7.453125" style="595" customWidth="1"/>
    <col min="1826" max="1826" width="7.1796875" style="595" customWidth="1"/>
    <col min="1827" max="2050" width="9.1796875" style="595"/>
    <col min="2051" max="2051" width="5.453125" style="595" customWidth="1"/>
    <col min="2052" max="2052" width="47" style="595" customWidth="1"/>
    <col min="2053" max="2053" width="10.453125" style="595" customWidth="1"/>
    <col min="2054" max="2054" width="12.81640625" style="595" customWidth="1"/>
    <col min="2055" max="2055" width="13.81640625" style="595" customWidth="1"/>
    <col min="2056" max="2056" width="16.26953125" style="595" customWidth="1"/>
    <col min="2057" max="2057" width="8.453125" style="595" customWidth="1"/>
    <col min="2058" max="2058" width="11.81640625" style="595" customWidth="1"/>
    <col min="2059" max="2059" width="13.453125" style="595" customWidth="1"/>
    <col min="2060" max="2060" width="11.54296875" style="595" customWidth="1"/>
    <col min="2061" max="2063" width="0" style="595" hidden="1" customWidth="1"/>
    <col min="2064" max="2064" width="11" style="595" customWidth="1"/>
    <col min="2065" max="2065" width="0" style="595" hidden="1" customWidth="1"/>
    <col min="2066" max="2066" width="12.26953125" style="595" customWidth="1"/>
    <col min="2067" max="2067" width="9.7265625" style="595" customWidth="1"/>
    <col min="2068" max="2068" width="9.54296875" style="595" customWidth="1"/>
    <col min="2069" max="2069" width="8.7265625" style="595" customWidth="1"/>
    <col min="2070" max="2070" width="9.7265625" style="595" customWidth="1"/>
    <col min="2071" max="2072" width="9.54296875" style="595" customWidth="1"/>
    <col min="2073" max="2073" width="9.453125" style="595" customWidth="1"/>
    <col min="2074" max="2074" width="8" style="595" customWidth="1"/>
    <col min="2075" max="2075" width="7.453125" style="595" customWidth="1"/>
    <col min="2076" max="2076" width="7.1796875" style="595" customWidth="1"/>
    <col min="2077" max="2077" width="0" style="595" hidden="1" customWidth="1"/>
    <col min="2078" max="2078" width="9.54296875" style="595" customWidth="1"/>
    <col min="2079" max="2079" width="9.453125" style="595" customWidth="1"/>
    <col min="2080" max="2080" width="0" style="595" hidden="1" customWidth="1"/>
    <col min="2081" max="2081" width="7.453125" style="595" customWidth="1"/>
    <col min="2082" max="2082" width="7.1796875" style="595" customWidth="1"/>
    <col min="2083" max="2306" width="9.1796875" style="595"/>
    <col min="2307" max="2307" width="5.453125" style="595" customWidth="1"/>
    <col min="2308" max="2308" width="47" style="595" customWidth="1"/>
    <col min="2309" max="2309" width="10.453125" style="595" customWidth="1"/>
    <col min="2310" max="2310" width="12.81640625" style="595" customWidth="1"/>
    <col min="2311" max="2311" width="13.81640625" style="595" customWidth="1"/>
    <col min="2312" max="2312" width="16.26953125" style="595" customWidth="1"/>
    <col min="2313" max="2313" width="8.453125" style="595" customWidth="1"/>
    <col min="2314" max="2314" width="11.81640625" style="595" customWidth="1"/>
    <col min="2315" max="2315" width="13.453125" style="595" customWidth="1"/>
    <col min="2316" max="2316" width="11.54296875" style="595" customWidth="1"/>
    <col min="2317" max="2319" width="0" style="595" hidden="1" customWidth="1"/>
    <col min="2320" max="2320" width="11" style="595" customWidth="1"/>
    <col min="2321" max="2321" width="0" style="595" hidden="1" customWidth="1"/>
    <col min="2322" max="2322" width="12.26953125" style="595" customWidth="1"/>
    <col min="2323" max="2323" width="9.7265625" style="595" customWidth="1"/>
    <col min="2324" max="2324" width="9.54296875" style="595" customWidth="1"/>
    <col min="2325" max="2325" width="8.7265625" style="595" customWidth="1"/>
    <col min="2326" max="2326" width="9.7265625" style="595" customWidth="1"/>
    <col min="2327" max="2328" width="9.54296875" style="595" customWidth="1"/>
    <col min="2329" max="2329" width="9.453125" style="595" customWidth="1"/>
    <col min="2330" max="2330" width="8" style="595" customWidth="1"/>
    <col min="2331" max="2331" width="7.453125" style="595" customWidth="1"/>
    <col min="2332" max="2332" width="7.1796875" style="595" customWidth="1"/>
    <col min="2333" max="2333" width="0" style="595" hidden="1" customWidth="1"/>
    <col min="2334" max="2334" width="9.54296875" style="595" customWidth="1"/>
    <col min="2335" max="2335" width="9.453125" style="595" customWidth="1"/>
    <col min="2336" max="2336" width="0" style="595" hidden="1" customWidth="1"/>
    <col min="2337" max="2337" width="7.453125" style="595" customWidth="1"/>
    <col min="2338" max="2338" width="7.1796875" style="595" customWidth="1"/>
    <col min="2339" max="2562" width="9.1796875" style="595"/>
    <col min="2563" max="2563" width="5.453125" style="595" customWidth="1"/>
    <col min="2564" max="2564" width="47" style="595" customWidth="1"/>
    <col min="2565" max="2565" width="10.453125" style="595" customWidth="1"/>
    <col min="2566" max="2566" width="12.81640625" style="595" customWidth="1"/>
    <col min="2567" max="2567" width="13.81640625" style="595" customWidth="1"/>
    <col min="2568" max="2568" width="16.26953125" style="595" customWidth="1"/>
    <col min="2569" max="2569" width="8.453125" style="595" customWidth="1"/>
    <col min="2570" max="2570" width="11.81640625" style="595" customWidth="1"/>
    <col min="2571" max="2571" width="13.453125" style="595" customWidth="1"/>
    <col min="2572" max="2572" width="11.54296875" style="595" customWidth="1"/>
    <col min="2573" max="2575" width="0" style="595" hidden="1" customWidth="1"/>
    <col min="2576" max="2576" width="11" style="595" customWidth="1"/>
    <col min="2577" max="2577" width="0" style="595" hidden="1" customWidth="1"/>
    <col min="2578" max="2578" width="12.26953125" style="595" customWidth="1"/>
    <col min="2579" max="2579" width="9.7265625" style="595" customWidth="1"/>
    <col min="2580" max="2580" width="9.54296875" style="595" customWidth="1"/>
    <col min="2581" max="2581" width="8.7265625" style="595" customWidth="1"/>
    <col min="2582" max="2582" width="9.7265625" style="595" customWidth="1"/>
    <col min="2583" max="2584" width="9.54296875" style="595" customWidth="1"/>
    <col min="2585" max="2585" width="9.453125" style="595" customWidth="1"/>
    <col min="2586" max="2586" width="8" style="595" customWidth="1"/>
    <col min="2587" max="2587" width="7.453125" style="595" customWidth="1"/>
    <col min="2588" max="2588" width="7.1796875" style="595" customWidth="1"/>
    <col min="2589" max="2589" width="0" style="595" hidden="1" customWidth="1"/>
    <col min="2590" max="2590" width="9.54296875" style="595" customWidth="1"/>
    <col min="2591" max="2591" width="9.453125" style="595" customWidth="1"/>
    <col min="2592" max="2592" width="0" style="595" hidden="1" customWidth="1"/>
    <col min="2593" max="2593" width="7.453125" style="595" customWidth="1"/>
    <col min="2594" max="2594" width="7.1796875" style="595" customWidth="1"/>
    <col min="2595" max="2818" width="9.1796875" style="595"/>
    <col min="2819" max="2819" width="5.453125" style="595" customWidth="1"/>
    <col min="2820" max="2820" width="47" style="595" customWidth="1"/>
    <col min="2821" max="2821" width="10.453125" style="595" customWidth="1"/>
    <col min="2822" max="2822" width="12.81640625" style="595" customWidth="1"/>
    <col min="2823" max="2823" width="13.81640625" style="595" customWidth="1"/>
    <col min="2824" max="2824" width="16.26953125" style="595" customWidth="1"/>
    <col min="2825" max="2825" width="8.453125" style="595" customWidth="1"/>
    <col min="2826" max="2826" width="11.81640625" style="595" customWidth="1"/>
    <col min="2827" max="2827" width="13.453125" style="595" customWidth="1"/>
    <col min="2828" max="2828" width="11.54296875" style="595" customWidth="1"/>
    <col min="2829" max="2831" width="0" style="595" hidden="1" customWidth="1"/>
    <col min="2832" max="2832" width="11" style="595" customWidth="1"/>
    <col min="2833" max="2833" width="0" style="595" hidden="1" customWidth="1"/>
    <col min="2834" max="2834" width="12.26953125" style="595" customWidth="1"/>
    <col min="2835" max="2835" width="9.7265625" style="595" customWidth="1"/>
    <col min="2836" max="2836" width="9.54296875" style="595" customWidth="1"/>
    <col min="2837" max="2837" width="8.7265625" style="595" customWidth="1"/>
    <col min="2838" max="2838" width="9.7265625" style="595" customWidth="1"/>
    <col min="2839" max="2840" width="9.54296875" style="595" customWidth="1"/>
    <col min="2841" max="2841" width="9.453125" style="595" customWidth="1"/>
    <col min="2842" max="2842" width="8" style="595" customWidth="1"/>
    <col min="2843" max="2843" width="7.453125" style="595" customWidth="1"/>
    <col min="2844" max="2844" width="7.1796875" style="595" customWidth="1"/>
    <col min="2845" max="2845" width="0" style="595" hidden="1" customWidth="1"/>
    <col min="2846" max="2846" width="9.54296875" style="595" customWidth="1"/>
    <col min="2847" max="2847" width="9.453125" style="595" customWidth="1"/>
    <col min="2848" max="2848" width="0" style="595" hidden="1" customWidth="1"/>
    <col min="2849" max="2849" width="7.453125" style="595" customWidth="1"/>
    <col min="2850" max="2850" width="7.1796875" style="595" customWidth="1"/>
    <col min="2851" max="3074" width="9.1796875" style="595"/>
    <col min="3075" max="3075" width="5.453125" style="595" customWidth="1"/>
    <col min="3076" max="3076" width="47" style="595" customWidth="1"/>
    <col min="3077" max="3077" width="10.453125" style="595" customWidth="1"/>
    <col min="3078" max="3078" width="12.81640625" style="595" customWidth="1"/>
    <col min="3079" max="3079" width="13.81640625" style="595" customWidth="1"/>
    <col min="3080" max="3080" width="16.26953125" style="595" customWidth="1"/>
    <col min="3081" max="3081" width="8.453125" style="595" customWidth="1"/>
    <col min="3082" max="3082" width="11.81640625" style="595" customWidth="1"/>
    <col min="3083" max="3083" width="13.453125" style="595" customWidth="1"/>
    <col min="3084" max="3084" width="11.54296875" style="595" customWidth="1"/>
    <col min="3085" max="3087" width="0" style="595" hidden="1" customWidth="1"/>
    <col min="3088" max="3088" width="11" style="595" customWidth="1"/>
    <col min="3089" max="3089" width="0" style="595" hidden="1" customWidth="1"/>
    <col min="3090" max="3090" width="12.26953125" style="595" customWidth="1"/>
    <col min="3091" max="3091" width="9.7265625" style="595" customWidth="1"/>
    <col min="3092" max="3092" width="9.54296875" style="595" customWidth="1"/>
    <col min="3093" max="3093" width="8.7265625" style="595" customWidth="1"/>
    <col min="3094" max="3094" width="9.7265625" style="595" customWidth="1"/>
    <col min="3095" max="3096" width="9.54296875" style="595" customWidth="1"/>
    <col min="3097" max="3097" width="9.453125" style="595" customWidth="1"/>
    <col min="3098" max="3098" width="8" style="595" customWidth="1"/>
    <col min="3099" max="3099" width="7.453125" style="595" customWidth="1"/>
    <col min="3100" max="3100" width="7.1796875" style="595" customWidth="1"/>
    <col min="3101" max="3101" width="0" style="595" hidden="1" customWidth="1"/>
    <col min="3102" max="3102" width="9.54296875" style="595" customWidth="1"/>
    <col min="3103" max="3103" width="9.453125" style="595" customWidth="1"/>
    <col min="3104" max="3104" width="0" style="595" hidden="1" customWidth="1"/>
    <col min="3105" max="3105" width="7.453125" style="595" customWidth="1"/>
    <col min="3106" max="3106" width="7.1796875" style="595" customWidth="1"/>
    <col min="3107" max="3330" width="9.1796875" style="595"/>
    <col min="3331" max="3331" width="5.453125" style="595" customWidth="1"/>
    <col min="3332" max="3332" width="47" style="595" customWidth="1"/>
    <col min="3333" max="3333" width="10.453125" style="595" customWidth="1"/>
    <col min="3334" max="3334" width="12.81640625" style="595" customWidth="1"/>
    <col min="3335" max="3335" width="13.81640625" style="595" customWidth="1"/>
    <col min="3336" max="3336" width="16.26953125" style="595" customWidth="1"/>
    <col min="3337" max="3337" width="8.453125" style="595" customWidth="1"/>
    <col min="3338" max="3338" width="11.81640625" style="595" customWidth="1"/>
    <col min="3339" max="3339" width="13.453125" style="595" customWidth="1"/>
    <col min="3340" max="3340" width="11.54296875" style="595" customWidth="1"/>
    <col min="3341" max="3343" width="0" style="595" hidden="1" customWidth="1"/>
    <col min="3344" max="3344" width="11" style="595" customWidth="1"/>
    <col min="3345" max="3345" width="0" style="595" hidden="1" customWidth="1"/>
    <col min="3346" max="3346" width="12.26953125" style="595" customWidth="1"/>
    <col min="3347" max="3347" width="9.7265625" style="595" customWidth="1"/>
    <col min="3348" max="3348" width="9.54296875" style="595" customWidth="1"/>
    <col min="3349" max="3349" width="8.7265625" style="595" customWidth="1"/>
    <col min="3350" max="3350" width="9.7265625" style="595" customWidth="1"/>
    <col min="3351" max="3352" width="9.54296875" style="595" customWidth="1"/>
    <col min="3353" max="3353" width="9.453125" style="595" customWidth="1"/>
    <col min="3354" max="3354" width="8" style="595" customWidth="1"/>
    <col min="3355" max="3355" width="7.453125" style="595" customWidth="1"/>
    <col min="3356" max="3356" width="7.1796875" style="595" customWidth="1"/>
    <col min="3357" max="3357" width="0" style="595" hidden="1" customWidth="1"/>
    <col min="3358" max="3358" width="9.54296875" style="595" customWidth="1"/>
    <col min="3359" max="3359" width="9.453125" style="595" customWidth="1"/>
    <col min="3360" max="3360" width="0" style="595" hidden="1" customWidth="1"/>
    <col min="3361" max="3361" width="7.453125" style="595" customWidth="1"/>
    <col min="3362" max="3362" width="7.1796875" style="595" customWidth="1"/>
    <col min="3363" max="3586" width="9.1796875" style="595"/>
    <col min="3587" max="3587" width="5.453125" style="595" customWidth="1"/>
    <col min="3588" max="3588" width="47" style="595" customWidth="1"/>
    <col min="3589" max="3589" width="10.453125" style="595" customWidth="1"/>
    <col min="3590" max="3590" width="12.81640625" style="595" customWidth="1"/>
    <col min="3591" max="3591" width="13.81640625" style="595" customWidth="1"/>
    <col min="3592" max="3592" width="16.26953125" style="595" customWidth="1"/>
    <col min="3593" max="3593" width="8.453125" style="595" customWidth="1"/>
    <col min="3594" max="3594" width="11.81640625" style="595" customWidth="1"/>
    <col min="3595" max="3595" width="13.453125" style="595" customWidth="1"/>
    <col min="3596" max="3596" width="11.54296875" style="595" customWidth="1"/>
    <col min="3597" max="3599" width="0" style="595" hidden="1" customWidth="1"/>
    <col min="3600" max="3600" width="11" style="595" customWidth="1"/>
    <col min="3601" max="3601" width="0" style="595" hidden="1" customWidth="1"/>
    <col min="3602" max="3602" width="12.26953125" style="595" customWidth="1"/>
    <col min="3603" max="3603" width="9.7265625" style="595" customWidth="1"/>
    <col min="3604" max="3604" width="9.54296875" style="595" customWidth="1"/>
    <col min="3605" max="3605" width="8.7265625" style="595" customWidth="1"/>
    <col min="3606" max="3606" width="9.7265625" style="595" customWidth="1"/>
    <col min="3607" max="3608" width="9.54296875" style="595" customWidth="1"/>
    <col min="3609" max="3609" width="9.453125" style="595" customWidth="1"/>
    <col min="3610" max="3610" width="8" style="595" customWidth="1"/>
    <col min="3611" max="3611" width="7.453125" style="595" customWidth="1"/>
    <col min="3612" max="3612" width="7.1796875" style="595" customWidth="1"/>
    <col min="3613" max="3613" width="0" style="595" hidden="1" customWidth="1"/>
    <col min="3614" max="3614" width="9.54296875" style="595" customWidth="1"/>
    <col min="3615" max="3615" width="9.453125" style="595" customWidth="1"/>
    <col min="3616" max="3616" width="0" style="595" hidden="1" customWidth="1"/>
    <col min="3617" max="3617" width="7.453125" style="595" customWidth="1"/>
    <col min="3618" max="3618" width="7.1796875" style="595" customWidth="1"/>
    <col min="3619" max="3842" width="9.1796875" style="595"/>
    <col min="3843" max="3843" width="5.453125" style="595" customWidth="1"/>
    <col min="3844" max="3844" width="47" style="595" customWidth="1"/>
    <col min="3845" max="3845" width="10.453125" style="595" customWidth="1"/>
    <col min="3846" max="3846" width="12.81640625" style="595" customWidth="1"/>
    <col min="3847" max="3847" width="13.81640625" style="595" customWidth="1"/>
    <col min="3848" max="3848" width="16.26953125" style="595" customWidth="1"/>
    <col min="3849" max="3849" width="8.453125" style="595" customWidth="1"/>
    <col min="3850" max="3850" width="11.81640625" style="595" customWidth="1"/>
    <col min="3851" max="3851" width="13.453125" style="595" customWidth="1"/>
    <col min="3852" max="3852" width="11.54296875" style="595" customWidth="1"/>
    <col min="3853" max="3855" width="0" style="595" hidden="1" customWidth="1"/>
    <col min="3856" max="3856" width="11" style="595" customWidth="1"/>
    <col min="3857" max="3857" width="0" style="595" hidden="1" customWidth="1"/>
    <col min="3858" max="3858" width="12.26953125" style="595" customWidth="1"/>
    <col min="3859" max="3859" width="9.7265625" style="595" customWidth="1"/>
    <col min="3860" max="3860" width="9.54296875" style="595" customWidth="1"/>
    <col min="3861" max="3861" width="8.7265625" style="595" customWidth="1"/>
    <col min="3862" max="3862" width="9.7265625" style="595" customWidth="1"/>
    <col min="3863" max="3864" width="9.54296875" style="595" customWidth="1"/>
    <col min="3865" max="3865" width="9.453125" style="595" customWidth="1"/>
    <col min="3866" max="3866" width="8" style="595" customWidth="1"/>
    <col min="3867" max="3867" width="7.453125" style="595" customWidth="1"/>
    <col min="3868" max="3868" width="7.1796875" style="595" customWidth="1"/>
    <col min="3869" max="3869" width="0" style="595" hidden="1" customWidth="1"/>
    <col min="3870" max="3870" width="9.54296875" style="595" customWidth="1"/>
    <col min="3871" max="3871" width="9.453125" style="595" customWidth="1"/>
    <col min="3872" max="3872" width="0" style="595" hidden="1" customWidth="1"/>
    <col min="3873" max="3873" width="7.453125" style="595" customWidth="1"/>
    <col min="3874" max="3874" width="7.1796875" style="595" customWidth="1"/>
    <col min="3875" max="4098" width="9.1796875" style="595"/>
    <col min="4099" max="4099" width="5.453125" style="595" customWidth="1"/>
    <col min="4100" max="4100" width="47" style="595" customWidth="1"/>
    <col min="4101" max="4101" width="10.453125" style="595" customWidth="1"/>
    <col min="4102" max="4102" width="12.81640625" style="595" customWidth="1"/>
    <col min="4103" max="4103" width="13.81640625" style="595" customWidth="1"/>
    <col min="4104" max="4104" width="16.26953125" style="595" customWidth="1"/>
    <col min="4105" max="4105" width="8.453125" style="595" customWidth="1"/>
    <col min="4106" max="4106" width="11.81640625" style="595" customWidth="1"/>
    <col min="4107" max="4107" width="13.453125" style="595" customWidth="1"/>
    <col min="4108" max="4108" width="11.54296875" style="595" customWidth="1"/>
    <col min="4109" max="4111" width="0" style="595" hidden="1" customWidth="1"/>
    <col min="4112" max="4112" width="11" style="595" customWidth="1"/>
    <col min="4113" max="4113" width="0" style="595" hidden="1" customWidth="1"/>
    <col min="4114" max="4114" width="12.26953125" style="595" customWidth="1"/>
    <col min="4115" max="4115" width="9.7265625" style="595" customWidth="1"/>
    <col min="4116" max="4116" width="9.54296875" style="595" customWidth="1"/>
    <col min="4117" max="4117" width="8.7265625" style="595" customWidth="1"/>
    <col min="4118" max="4118" width="9.7265625" style="595" customWidth="1"/>
    <col min="4119" max="4120" width="9.54296875" style="595" customWidth="1"/>
    <col min="4121" max="4121" width="9.453125" style="595" customWidth="1"/>
    <col min="4122" max="4122" width="8" style="595" customWidth="1"/>
    <col min="4123" max="4123" width="7.453125" style="595" customWidth="1"/>
    <col min="4124" max="4124" width="7.1796875" style="595" customWidth="1"/>
    <col min="4125" max="4125" width="0" style="595" hidden="1" customWidth="1"/>
    <col min="4126" max="4126" width="9.54296875" style="595" customWidth="1"/>
    <col min="4127" max="4127" width="9.453125" style="595" customWidth="1"/>
    <col min="4128" max="4128" width="0" style="595" hidden="1" customWidth="1"/>
    <col min="4129" max="4129" width="7.453125" style="595" customWidth="1"/>
    <col min="4130" max="4130" width="7.1796875" style="595" customWidth="1"/>
    <col min="4131" max="4354" width="9.1796875" style="595"/>
    <col min="4355" max="4355" width="5.453125" style="595" customWidth="1"/>
    <col min="4356" max="4356" width="47" style="595" customWidth="1"/>
    <col min="4357" max="4357" width="10.453125" style="595" customWidth="1"/>
    <col min="4358" max="4358" width="12.81640625" style="595" customWidth="1"/>
    <col min="4359" max="4359" width="13.81640625" style="595" customWidth="1"/>
    <col min="4360" max="4360" width="16.26953125" style="595" customWidth="1"/>
    <col min="4361" max="4361" width="8.453125" style="595" customWidth="1"/>
    <col min="4362" max="4362" width="11.81640625" style="595" customWidth="1"/>
    <col min="4363" max="4363" width="13.453125" style="595" customWidth="1"/>
    <col min="4364" max="4364" width="11.54296875" style="595" customWidth="1"/>
    <col min="4365" max="4367" width="0" style="595" hidden="1" customWidth="1"/>
    <col min="4368" max="4368" width="11" style="595" customWidth="1"/>
    <col min="4369" max="4369" width="0" style="595" hidden="1" customWidth="1"/>
    <col min="4370" max="4370" width="12.26953125" style="595" customWidth="1"/>
    <col min="4371" max="4371" width="9.7265625" style="595" customWidth="1"/>
    <col min="4372" max="4372" width="9.54296875" style="595" customWidth="1"/>
    <col min="4373" max="4373" width="8.7265625" style="595" customWidth="1"/>
    <col min="4374" max="4374" width="9.7265625" style="595" customWidth="1"/>
    <col min="4375" max="4376" width="9.54296875" style="595" customWidth="1"/>
    <col min="4377" max="4377" width="9.453125" style="595" customWidth="1"/>
    <col min="4378" max="4378" width="8" style="595" customWidth="1"/>
    <col min="4379" max="4379" width="7.453125" style="595" customWidth="1"/>
    <col min="4380" max="4380" width="7.1796875" style="595" customWidth="1"/>
    <col min="4381" max="4381" width="0" style="595" hidden="1" customWidth="1"/>
    <col min="4382" max="4382" width="9.54296875" style="595" customWidth="1"/>
    <col min="4383" max="4383" width="9.453125" style="595" customWidth="1"/>
    <col min="4384" max="4384" width="0" style="595" hidden="1" customWidth="1"/>
    <col min="4385" max="4385" width="7.453125" style="595" customWidth="1"/>
    <col min="4386" max="4386" width="7.1796875" style="595" customWidth="1"/>
    <col min="4387" max="4610" width="9.1796875" style="595"/>
    <col min="4611" max="4611" width="5.453125" style="595" customWidth="1"/>
    <col min="4612" max="4612" width="47" style="595" customWidth="1"/>
    <col min="4613" max="4613" width="10.453125" style="595" customWidth="1"/>
    <col min="4614" max="4614" width="12.81640625" style="595" customWidth="1"/>
    <col min="4615" max="4615" width="13.81640625" style="595" customWidth="1"/>
    <col min="4616" max="4616" width="16.26953125" style="595" customWidth="1"/>
    <col min="4617" max="4617" width="8.453125" style="595" customWidth="1"/>
    <col min="4618" max="4618" width="11.81640625" style="595" customWidth="1"/>
    <col min="4619" max="4619" width="13.453125" style="595" customWidth="1"/>
    <col min="4620" max="4620" width="11.54296875" style="595" customWidth="1"/>
    <col min="4621" max="4623" width="0" style="595" hidden="1" customWidth="1"/>
    <col min="4624" max="4624" width="11" style="595" customWidth="1"/>
    <col min="4625" max="4625" width="0" style="595" hidden="1" customWidth="1"/>
    <col min="4626" max="4626" width="12.26953125" style="595" customWidth="1"/>
    <col min="4627" max="4627" width="9.7265625" style="595" customWidth="1"/>
    <col min="4628" max="4628" width="9.54296875" style="595" customWidth="1"/>
    <col min="4629" max="4629" width="8.7265625" style="595" customWidth="1"/>
    <col min="4630" max="4630" width="9.7265625" style="595" customWidth="1"/>
    <col min="4631" max="4632" width="9.54296875" style="595" customWidth="1"/>
    <col min="4633" max="4633" width="9.453125" style="595" customWidth="1"/>
    <col min="4634" max="4634" width="8" style="595" customWidth="1"/>
    <col min="4635" max="4635" width="7.453125" style="595" customWidth="1"/>
    <col min="4636" max="4636" width="7.1796875" style="595" customWidth="1"/>
    <col min="4637" max="4637" width="0" style="595" hidden="1" customWidth="1"/>
    <col min="4638" max="4638" width="9.54296875" style="595" customWidth="1"/>
    <col min="4639" max="4639" width="9.453125" style="595" customWidth="1"/>
    <col min="4640" max="4640" width="0" style="595" hidden="1" customWidth="1"/>
    <col min="4641" max="4641" width="7.453125" style="595" customWidth="1"/>
    <col min="4642" max="4642" width="7.1796875" style="595" customWidth="1"/>
    <col min="4643" max="4866" width="9.1796875" style="595"/>
    <col min="4867" max="4867" width="5.453125" style="595" customWidth="1"/>
    <col min="4868" max="4868" width="47" style="595" customWidth="1"/>
    <col min="4869" max="4869" width="10.453125" style="595" customWidth="1"/>
    <col min="4870" max="4870" width="12.81640625" style="595" customWidth="1"/>
    <col min="4871" max="4871" width="13.81640625" style="595" customWidth="1"/>
    <col min="4872" max="4872" width="16.26953125" style="595" customWidth="1"/>
    <col min="4873" max="4873" width="8.453125" style="595" customWidth="1"/>
    <col min="4874" max="4874" width="11.81640625" style="595" customWidth="1"/>
    <col min="4875" max="4875" width="13.453125" style="595" customWidth="1"/>
    <col min="4876" max="4876" width="11.54296875" style="595" customWidth="1"/>
    <col min="4877" max="4879" width="0" style="595" hidden="1" customWidth="1"/>
    <col min="4880" max="4880" width="11" style="595" customWidth="1"/>
    <col min="4881" max="4881" width="0" style="595" hidden="1" customWidth="1"/>
    <col min="4882" max="4882" width="12.26953125" style="595" customWidth="1"/>
    <col min="4883" max="4883" width="9.7265625" style="595" customWidth="1"/>
    <col min="4884" max="4884" width="9.54296875" style="595" customWidth="1"/>
    <col min="4885" max="4885" width="8.7265625" style="595" customWidth="1"/>
    <col min="4886" max="4886" width="9.7265625" style="595" customWidth="1"/>
    <col min="4887" max="4888" width="9.54296875" style="595" customWidth="1"/>
    <col min="4889" max="4889" width="9.453125" style="595" customWidth="1"/>
    <col min="4890" max="4890" width="8" style="595" customWidth="1"/>
    <col min="4891" max="4891" width="7.453125" style="595" customWidth="1"/>
    <col min="4892" max="4892" width="7.1796875" style="595" customWidth="1"/>
    <col min="4893" max="4893" width="0" style="595" hidden="1" customWidth="1"/>
    <col min="4894" max="4894" width="9.54296875" style="595" customWidth="1"/>
    <col min="4895" max="4895" width="9.453125" style="595" customWidth="1"/>
    <col min="4896" max="4896" width="0" style="595" hidden="1" customWidth="1"/>
    <col min="4897" max="4897" width="7.453125" style="595" customWidth="1"/>
    <col min="4898" max="4898" width="7.1796875" style="595" customWidth="1"/>
    <col min="4899" max="5122" width="9.1796875" style="595"/>
    <col min="5123" max="5123" width="5.453125" style="595" customWidth="1"/>
    <col min="5124" max="5124" width="47" style="595" customWidth="1"/>
    <col min="5125" max="5125" width="10.453125" style="595" customWidth="1"/>
    <col min="5126" max="5126" width="12.81640625" style="595" customWidth="1"/>
    <col min="5127" max="5127" width="13.81640625" style="595" customWidth="1"/>
    <col min="5128" max="5128" width="16.26953125" style="595" customWidth="1"/>
    <col min="5129" max="5129" width="8.453125" style="595" customWidth="1"/>
    <col min="5130" max="5130" width="11.81640625" style="595" customWidth="1"/>
    <col min="5131" max="5131" width="13.453125" style="595" customWidth="1"/>
    <col min="5132" max="5132" width="11.54296875" style="595" customWidth="1"/>
    <col min="5133" max="5135" width="0" style="595" hidden="1" customWidth="1"/>
    <col min="5136" max="5136" width="11" style="595" customWidth="1"/>
    <col min="5137" max="5137" width="0" style="595" hidden="1" customWidth="1"/>
    <col min="5138" max="5138" width="12.26953125" style="595" customWidth="1"/>
    <col min="5139" max="5139" width="9.7265625" style="595" customWidth="1"/>
    <col min="5140" max="5140" width="9.54296875" style="595" customWidth="1"/>
    <col min="5141" max="5141" width="8.7265625" style="595" customWidth="1"/>
    <col min="5142" max="5142" width="9.7265625" style="595" customWidth="1"/>
    <col min="5143" max="5144" width="9.54296875" style="595" customWidth="1"/>
    <col min="5145" max="5145" width="9.453125" style="595" customWidth="1"/>
    <col min="5146" max="5146" width="8" style="595" customWidth="1"/>
    <col min="5147" max="5147" width="7.453125" style="595" customWidth="1"/>
    <col min="5148" max="5148" width="7.1796875" style="595" customWidth="1"/>
    <col min="5149" max="5149" width="0" style="595" hidden="1" customWidth="1"/>
    <col min="5150" max="5150" width="9.54296875" style="595" customWidth="1"/>
    <col min="5151" max="5151" width="9.453125" style="595" customWidth="1"/>
    <col min="5152" max="5152" width="0" style="595" hidden="1" customWidth="1"/>
    <col min="5153" max="5153" width="7.453125" style="595" customWidth="1"/>
    <col min="5154" max="5154" width="7.1796875" style="595" customWidth="1"/>
    <col min="5155" max="5378" width="9.1796875" style="595"/>
    <col min="5379" max="5379" width="5.453125" style="595" customWidth="1"/>
    <col min="5380" max="5380" width="47" style="595" customWidth="1"/>
    <col min="5381" max="5381" width="10.453125" style="595" customWidth="1"/>
    <col min="5382" max="5382" width="12.81640625" style="595" customWidth="1"/>
    <col min="5383" max="5383" width="13.81640625" style="595" customWidth="1"/>
    <col min="5384" max="5384" width="16.26953125" style="595" customWidth="1"/>
    <col min="5385" max="5385" width="8.453125" style="595" customWidth="1"/>
    <col min="5386" max="5386" width="11.81640625" style="595" customWidth="1"/>
    <col min="5387" max="5387" width="13.453125" style="595" customWidth="1"/>
    <col min="5388" max="5388" width="11.54296875" style="595" customWidth="1"/>
    <col min="5389" max="5391" width="0" style="595" hidden="1" customWidth="1"/>
    <col min="5392" max="5392" width="11" style="595" customWidth="1"/>
    <col min="5393" max="5393" width="0" style="595" hidden="1" customWidth="1"/>
    <col min="5394" max="5394" width="12.26953125" style="595" customWidth="1"/>
    <col min="5395" max="5395" width="9.7265625" style="595" customWidth="1"/>
    <col min="5396" max="5396" width="9.54296875" style="595" customWidth="1"/>
    <col min="5397" max="5397" width="8.7265625" style="595" customWidth="1"/>
    <col min="5398" max="5398" width="9.7265625" style="595" customWidth="1"/>
    <col min="5399" max="5400" width="9.54296875" style="595" customWidth="1"/>
    <col min="5401" max="5401" width="9.453125" style="595" customWidth="1"/>
    <col min="5402" max="5402" width="8" style="595" customWidth="1"/>
    <col min="5403" max="5403" width="7.453125" style="595" customWidth="1"/>
    <col min="5404" max="5404" width="7.1796875" style="595" customWidth="1"/>
    <col min="5405" max="5405" width="0" style="595" hidden="1" customWidth="1"/>
    <col min="5406" max="5406" width="9.54296875" style="595" customWidth="1"/>
    <col min="5407" max="5407" width="9.453125" style="595" customWidth="1"/>
    <col min="5408" max="5408" width="0" style="595" hidden="1" customWidth="1"/>
    <col min="5409" max="5409" width="7.453125" style="595" customWidth="1"/>
    <col min="5410" max="5410" width="7.1796875" style="595" customWidth="1"/>
    <col min="5411" max="5634" width="9.1796875" style="595"/>
    <col min="5635" max="5635" width="5.453125" style="595" customWidth="1"/>
    <col min="5636" max="5636" width="47" style="595" customWidth="1"/>
    <col min="5637" max="5637" width="10.453125" style="595" customWidth="1"/>
    <col min="5638" max="5638" width="12.81640625" style="595" customWidth="1"/>
    <col min="5639" max="5639" width="13.81640625" style="595" customWidth="1"/>
    <col min="5640" max="5640" width="16.26953125" style="595" customWidth="1"/>
    <col min="5641" max="5641" width="8.453125" style="595" customWidth="1"/>
    <col min="5642" max="5642" width="11.81640625" style="595" customWidth="1"/>
    <col min="5643" max="5643" width="13.453125" style="595" customWidth="1"/>
    <col min="5644" max="5644" width="11.54296875" style="595" customWidth="1"/>
    <col min="5645" max="5647" width="0" style="595" hidden="1" customWidth="1"/>
    <col min="5648" max="5648" width="11" style="595" customWidth="1"/>
    <col min="5649" max="5649" width="0" style="595" hidden="1" customWidth="1"/>
    <col min="5650" max="5650" width="12.26953125" style="595" customWidth="1"/>
    <col min="5651" max="5651" width="9.7265625" style="595" customWidth="1"/>
    <col min="5652" max="5652" width="9.54296875" style="595" customWidth="1"/>
    <col min="5653" max="5653" width="8.7265625" style="595" customWidth="1"/>
    <col min="5654" max="5654" width="9.7265625" style="595" customWidth="1"/>
    <col min="5655" max="5656" width="9.54296875" style="595" customWidth="1"/>
    <col min="5657" max="5657" width="9.453125" style="595" customWidth="1"/>
    <col min="5658" max="5658" width="8" style="595" customWidth="1"/>
    <col min="5659" max="5659" width="7.453125" style="595" customWidth="1"/>
    <col min="5660" max="5660" width="7.1796875" style="595" customWidth="1"/>
    <col min="5661" max="5661" width="0" style="595" hidden="1" customWidth="1"/>
    <col min="5662" max="5662" width="9.54296875" style="595" customWidth="1"/>
    <col min="5663" max="5663" width="9.453125" style="595" customWidth="1"/>
    <col min="5664" max="5664" width="0" style="595" hidden="1" customWidth="1"/>
    <col min="5665" max="5665" width="7.453125" style="595" customWidth="1"/>
    <col min="5666" max="5666" width="7.1796875" style="595" customWidth="1"/>
    <col min="5667" max="5890" width="9.1796875" style="595"/>
    <col min="5891" max="5891" width="5.453125" style="595" customWidth="1"/>
    <col min="5892" max="5892" width="47" style="595" customWidth="1"/>
    <col min="5893" max="5893" width="10.453125" style="595" customWidth="1"/>
    <col min="5894" max="5894" width="12.81640625" style="595" customWidth="1"/>
    <col min="5895" max="5895" width="13.81640625" style="595" customWidth="1"/>
    <col min="5896" max="5896" width="16.26953125" style="595" customWidth="1"/>
    <col min="5897" max="5897" width="8.453125" style="595" customWidth="1"/>
    <col min="5898" max="5898" width="11.81640625" style="595" customWidth="1"/>
    <col min="5899" max="5899" width="13.453125" style="595" customWidth="1"/>
    <col min="5900" max="5900" width="11.54296875" style="595" customWidth="1"/>
    <col min="5901" max="5903" width="0" style="595" hidden="1" customWidth="1"/>
    <col min="5904" max="5904" width="11" style="595" customWidth="1"/>
    <col min="5905" max="5905" width="0" style="595" hidden="1" customWidth="1"/>
    <col min="5906" max="5906" width="12.26953125" style="595" customWidth="1"/>
    <col min="5907" max="5907" width="9.7265625" style="595" customWidth="1"/>
    <col min="5908" max="5908" width="9.54296875" style="595" customWidth="1"/>
    <col min="5909" max="5909" width="8.7265625" style="595" customWidth="1"/>
    <col min="5910" max="5910" width="9.7265625" style="595" customWidth="1"/>
    <col min="5911" max="5912" width="9.54296875" style="595" customWidth="1"/>
    <col min="5913" max="5913" width="9.453125" style="595" customWidth="1"/>
    <col min="5914" max="5914" width="8" style="595" customWidth="1"/>
    <col min="5915" max="5915" width="7.453125" style="595" customWidth="1"/>
    <col min="5916" max="5916" width="7.1796875" style="595" customWidth="1"/>
    <col min="5917" max="5917" width="0" style="595" hidden="1" customWidth="1"/>
    <col min="5918" max="5918" width="9.54296875" style="595" customWidth="1"/>
    <col min="5919" max="5919" width="9.453125" style="595" customWidth="1"/>
    <col min="5920" max="5920" width="0" style="595" hidden="1" customWidth="1"/>
    <col min="5921" max="5921" width="7.453125" style="595" customWidth="1"/>
    <col min="5922" max="5922" width="7.1796875" style="595" customWidth="1"/>
    <col min="5923" max="6146" width="9.1796875" style="595"/>
    <col min="6147" max="6147" width="5.453125" style="595" customWidth="1"/>
    <col min="6148" max="6148" width="47" style="595" customWidth="1"/>
    <col min="6149" max="6149" width="10.453125" style="595" customWidth="1"/>
    <col min="6150" max="6150" width="12.81640625" style="595" customWidth="1"/>
    <col min="6151" max="6151" width="13.81640625" style="595" customWidth="1"/>
    <col min="6152" max="6152" width="16.26953125" style="595" customWidth="1"/>
    <col min="6153" max="6153" width="8.453125" style="595" customWidth="1"/>
    <col min="6154" max="6154" width="11.81640625" style="595" customWidth="1"/>
    <col min="6155" max="6155" width="13.453125" style="595" customWidth="1"/>
    <col min="6156" max="6156" width="11.54296875" style="595" customWidth="1"/>
    <col min="6157" max="6159" width="0" style="595" hidden="1" customWidth="1"/>
    <col min="6160" max="6160" width="11" style="595" customWidth="1"/>
    <col min="6161" max="6161" width="0" style="595" hidden="1" customWidth="1"/>
    <col min="6162" max="6162" width="12.26953125" style="595" customWidth="1"/>
    <col min="6163" max="6163" width="9.7265625" style="595" customWidth="1"/>
    <col min="6164" max="6164" width="9.54296875" style="595" customWidth="1"/>
    <col min="6165" max="6165" width="8.7265625" style="595" customWidth="1"/>
    <col min="6166" max="6166" width="9.7265625" style="595" customWidth="1"/>
    <col min="6167" max="6168" width="9.54296875" style="595" customWidth="1"/>
    <col min="6169" max="6169" width="9.453125" style="595" customWidth="1"/>
    <col min="6170" max="6170" width="8" style="595" customWidth="1"/>
    <col min="6171" max="6171" width="7.453125" style="595" customWidth="1"/>
    <col min="6172" max="6172" width="7.1796875" style="595" customWidth="1"/>
    <col min="6173" max="6173" width="0" style="595" hidden="1" customWidth="1"/>
    <col min="6174" max="6174" width="9.54296875" style="595" customWidth="1"/>
    <col min="6175" max="6175" width="9.453125" style="595" customWidth="1"/>
    <col min="6176" max="6176" width="0" style="595" hidden="1" customWidth="1"/>
    <col min="6177" max="6177" width="7.453125" style="595" customWidth="1"/>
    <col min="6178" max="6178" width="7.1796875" style="595" customWidth="1"/>
    <col min="6179" max="6402" width="9.1796875" style="595"/>
    <col min="6403" max="6403" width="5.453125" style="595" customWidth="1"/>
    <col min="6404" max="6404" width="47" style="595" customWidth="1"/>
    <col min="6405" max="6405" width="10.453125" style="595" customWidth="1"/>
    <col min="6406" max="6406" width="12.81640625" style="595" customWidth="1"/>
    <col min="6407" max="6407" width="13.81640625" style="595" customWidth="1"/>
    <col min="6408" max="6408" width="16.26953125" style="595" customWidth="1"/>
    <col min="6409" max="6409" width="8.453125" style="595" customWidth="1"/>
    <col min="6410" max="6410" width="11.81640625" style="595" customWidth="1"/>
    <col min="6411" max="6411" width="13.453125" style="595" customWidth="1"/>
    <col min="6412" max="6412" width="11.54296875" style="595" customWidth="1"/>
    <col min="6413" max="6415" width="0" style="595" hidden="1" customWidth="1"/>
    <col min="6416" max="6416" width="11" style="595" customWidth="1"/>
    <col min="6417" max="6417" width="0" style="595" hidden="1" customWidth="1"/>
    <col min="6418" max="6418" width="12.26953125" style="595" customWidth="1"/>
    <col min="6419" max="6419" width="9.7265625" style="595" customWidth="1"/>
    <col min="6420" max="6420" width="9.54296875" style="595" customWidth="1"/>
    <col min="6421" max="6421" width="8.7265625" style="595" customWidth="1"/>
    <col min="6422" max="6422" width="9.7265625" style="595" customWidth="1"/>
    <col min="6423" max="6424" width="9.54296875" style="595" customWidth="1"/>
    <col min="6425" max="6425" width="9.453125" style="595" customWidth="1"/>
    <col min="6426" max="6426" width="8" style="595" customWidth="1"/>
    <col min="6427" max="6427" width="7.453125" style="595" customWidth="1"/>
    <col min="6428" max="6428" width="7.1796875" style="595" customWidth="1"/>
    <col min="6429" max="6429" width="0" style="595" hidden="1" customWidth="1"/>
    <col min="6430" max="6430" width="9.54296875" style="595" customWidth="1"/>
    <col min="6431" max="6431" width="9.453125" style="595" customWidth="1"/>
    <col min="6432" max="6432" width="0" style="595" hidden="1" customWidth="1"/>
    <col min="6433" max="6433" width="7.453125" style="595" customWidth="1"/>
    <col min="6434" max="6434" width="7.1796875" style="595" customWidth="1"/>
    <col min="6435" max="6658" width="9.1796875" style="595"/>
    <col min="6659" max="6659" width="5.453125" style="595" customWidth="1"/>
    <col min="6660" max="6660" width="47" style="595" customWidth="1"/>
    <col min="6661" max="6661" width="10.453125" style="595" customWidth="1"/>
    <col min="6662" max="6662" width="12.81640625" style="595" customWidth="1"/>
    <col min="6663" max="6663" width="13.81640625" style="595" customWidth="1"/>
    <col min="6664" max="6664" width="16.26953125" style="595" customWidth="1"/>
    <col min="6665" max="6665" width="8.453125" style="595" customWidth="1"/>
    <col min="6666" max="6666" width="11.81640625" style="595" customWidth="1"/>
    <col min="6667" max="6667" width="13.453125" style="595" customWidth="1"/>
    <col min="6668" max="6668" width="11.54296875" style="595" customWidth="1"/>
    <col min="6669" max="6671" width="0" style="595" hidden="1" customWidth="1"/>
    <col min="6672" max="6672" width="11" style="595" customWidth="1"/>
    <col min="6673" max="6673" width="0" style="595" hidden="1" customWidth="1"/>
    <col min="6674" max="6674" width="12.26953125" style="595" customWidth="1"/>
    <col min="6675" max="6675" width="9.7265625" style="595" customWidth="1"/>
    <col min="6676" max="6676" width="9.54296875" style="595" customWidth="1"/>
    <col min="6677" max="6677" width="8.7265625" style="595" customWidth="1"/>
    <col min="6678" max="6678" width="9.7265625" style="595" customWidth="1"/>
    <col min="6679" max="6680" width="9.54296875" style="595" customWidth="1"/>
    <col min="6681" max="6681" width="9.453125" style="595" customWidth="1"/>
    <col min="6682" max="6682" width="8" style="595" customWidth="1"/>
    <col min="6683" max="6683" width="7.453125" style="595" customWidth="1"/>
    <col min="6684" max="6684" width="7.1796875" style="595" customWidth="1"/>
    <col min="6685" max="6685" width="0" style="595" hidden="1" customWidth="1"/>
    <col min="6686" max="6686" width="9.54296875" style="595" customWidth="1"/>
    <col min="6687" max="6687" width="9.453125" style="595" customWidth="1"/>
    <col min="6688" max="6688" width="0" style="595" hidden="1" customWidth="1"/>
    <col min="6689" max="6689" width="7.453125" style="595" customWidth="1"/>
    <col min="6690" max="6690" width="7.1796875" style="595" customWidth="1"/>
    <col min="6691" max="6914" width="9.1796875" style="595"/>
    <col min="6915" max="6915" width="5.453125" style="595" customWidth="1"/>
    <col min="6916" max="6916" width="47" style="595" customWidth="1"/>
    <col min="6917" max="6917" width="10.453125" style="595" customWidth="1"/>
    <col min="6918" max="6918" width="12.81640625" style="595" customWidth="1"/>
    <col min="6919" max="6919" width="13.81640625" style="595" customWidth="1"/>
    <col min="6920" max="6920" width="16.26953125" style="595" customWidth="1"/>
    <col min="6921" max="6921" width="8.453125" style="595" customWidth="1"/>
    <col min="6922" max="6922" width="11.81640625" style="595" customWidth="1"/>
    <col min="6923" max="6923" width="13.453125" style="595" customWidth="1"/>
    <col min="6924" max="6924" width="11.54296875" style="595" customWidth="1"/>
    <col min="6925" max="6927" width="0" style="595" hidden="1" customWidth="1"/>
    <col min="6928" max="6928" width="11" style="595" customWidth="1"/>
    <col min="6929" max="6929" width="0" style="595" hidden="1" customWidth="1"/>
    <col min="6930" max="6930" width="12.26953125" style="595" customWidth="1"/>
    <col min="6931" max="6931" width="9.7265625" style="595" customWidth="1"/>
    <col min="6932" max="6932" width="9.54296875" style="595" customWidth="1"/>
    <col min="6933" max="6933" width="8.7265625" style="595" customWidth="1"/>
    <col min="6934" max="6934" width="9.7265625" style="595" customWidth="1"/>
    <col min="6935" max="6936" width="9.54296875" style="595" customWidth="1"/>
    <col min="6937" max="6937" width="9.453125" style="595" customWidth="1"/>
    <col min="6938" max="6938" width="8" style="595" customWidth="1"/>
    <col min="6939" max="6939" width="7.453125" style="595" customWidth="1"/>
    <col min="6940" max="6940" width="7.1796875" style="595" customWidth="1"/>
    <col min="6941" max="6941" width="0" style="595" hidden="1" customWidth="1"/>
    <col min="6942" max="6942" width="9.54296875" style="595" customWidth="1"/>
    <col min="6943" max="6943" width="9.453125" style="595" customWidth="1"/>
    <col min="6944" max="6944" width="0" style="595" hidden="1" customWidth="1"/>
    <col min="6945" max="6945" width="7.453125" style="595" customWidth="1"/>
    <col min="6946" max="6946" width="7.1796875" style="595" customWidth="1"/>
    <col min="6947" max="7170" width="9.1796875" style="595"/>
    <col min="7171" max="7171" width="5.453125" style="595" customWidth="1"/>
    <col min="7172" max="7172" width="47" style="595" customWidth="1"/>
    <col min="7173" max="7173" width="10.453125" style="595" customWidth="1"/>
    <col min="7174" max="7174" width="12.81640625" style="595" customWidth="1"/>
    <col min="7175" max="7175" width="13.81640625" style="595" customWidth="1"/>
    <col min="7176" max="7176" width="16.26953125" style="595" customWidth="1"/>
    <col min="7177" max="7177" width="8.453125" style="595" customWidth="1"/>
    <col min="7178" max="7178" width="11.81640625" style="595" customWidth="1"/>
    <col min="7179" max="7179" width="13.453125" style="595" customWidth="1"/>
    <col min="7180" max="7180" width="11.54296875" style="595" customWidth="1"/>
    <col min="7181" max="7183" width="0" style="595" hidden="1" customWidth="1"/>
    <col min="7184" max="7184" width="11" style="595" customWidth="1"/>
    <col min="7185" max="7185" width="0" style="595" hidden="1" customWidth="1"/>
    <col min="7186" max="7186" width="12.26953125" style="595" customWidth="1"/>
    <col min="7187" max="7187" width="9.7265625" style="595" customWidth="1"/>
    <col min="7188" max="7188" width="9.54296875" style="595" customWidth="1"/>
    <col min="7189" max="7189" width="8.7265625" style="595" customWidth="1"/>
    <col min="7190" max="7190" width="9.7265625" style="595" customWidth="1"/>
    <col min="7191" max="7192" width="9.54296875" style="595" customWidth="1"/>
    <col min="7193" max="7193" width="9.453125" style="595" customWidth="1"/>
    <col min="7194" max="7194" width="8" style="595" customWidth="1"/>
    <col min="7195" max="7195" width="7.453125" style="595" customWidth="1"/>
    <col min="7196" max="7196" width="7.1796875" style="595" customWidth="1"/>
    <col min="7197" max="7197" width="0" style="595" hidden="1" customWidth="1"/>
    <col min="7198" max="7198" width="9.54296875" style="595" customWidth="1"/>
    <col min="7199" max="7199" width="9.453125" style="595" customWidth="1"/>
    <col min="7200" max="7200" width="0" style="595" hidden="1" customWidth="1"/>
    <col min="7201" max="7201" width="7.453125" style="595" customWidth="1"/>
    <col min="7202" max="7202" width="7.1796875" style="595" customWidth="1"/>
    <col min="7203" max="7426" width="9.1796875" style="595"/>
    <col min="7427" max="7427" width="5.453125" style="595" customWidth="1"/>
    <col min="7428" max="7428" width="47" style="595" customWidth="1"/>
    <col min="7429" max="7429" width="10.453125" style="595" customWidth="1"/>
    <col min="7430" max="7430" width="12.81640625" style="595" customWidth="1"/>
    <col min="7431" max="7431" width="13.81640625" style="595" customWidth="1"/>
    <col min="7432" max="7432" width="16.26953125" style="595" customWidth="1"/>
    <col min="7433" max="7433" width="8.453125" style="595" customWidth="1"/>
    <col min="7434" max="7434" width="11.81640625" style="595" customWidth="1"/>
    <col min="7435" max="7435" width="13.453125" style="595" customWidth="1"/>
    <col min="7436" max="7436" width="11.54296875" style="595" customWidth="1"/>
    <col min="7437" max="7439" width="0" style="595" hidden="1" customWidth="1"/>
    <col min="7440" max="7440" width="11" style="595" customWidth="1"/>
    <col min="7441" max="7441" width="0" style="595" hidden="1" customWidth="1"/>
    <col min="7442" max="7442" width="12.26953125" style="595" customWidth="1"/>
    <col min="7443" max="7443" width="9.7265625" style="595" customWidth="1"/>
    <col min="7444" max="7444" width="9.54296875" style="595" customWidth="1"/>
    <col min="7445" max="7445" width="8.7265625" style="595" customWidth="1"/>
    <col min="7446" max="7446" width="9.7265625" style="595" customWidth="1"/>
    <col min="7447" max="7448" width="9.54296875" style="595" customWidth="1"/>
    <col min="7449" max="7449" width="9.453125" style="595" customWidth="1"/>
    <col min="7450" max="7450" width="8" style="595" customWidth="1"/>
    <col min="7451" max="7451" width="7.453125" style="595" customWidth="1"/>
    <col min="7452" max="7452" width="7.1796875" style="595" customWidth="1"/>
    <col min="7453" max="7453" width="0" style="595" hidden="1" customWidth="1"/>
    <col min="7454" max="7454" width="9.54296875" style="595" customWidth="1"/>
    <col min="7455" max="7455" width="9.453125" style="595" customWidth="1"/>
    <col min="7456" max="7456" width="0" style="595" hidden="1" customWidth="1"/>
    <col min="7457" max="7457" width="7.453125" style="595" customWidth="1"/>
    <col min="7458" max="7458" width="7.1796875" style="595" customWidth="1"/>
    <col min="7459" max="7682" width="9.1796875" style="595"/>
    <col min="7683" max="7683" width="5.453125" style="595" customWidth="1"/>
    <col min="7684" max="7684" width="47" style="595" customWidth="1"/>
    <col min="7685" max="7685" width="10.453125" style="595" customWidth="1"/>
    <col min="7686" max="7686" width="12.81640625" style="595" customWidth="1"/>
    <col min="7687" max="7687" width="13.81640625" style="595" customWidth="1"/>
    <col min="7688" max="7688" width="16.26953125" style="595" customWidth="1"/>
    <col min="7689" max="7689" width="8.453125" style="595" customWidth="1"/>
    <col min="7690" max="7690" width="11.81640625" style="595" customWidth="1"/>
    <col min="7691" max="7691" width="13.453125" style="595" customWidth="1"/>
    <col min="7692" max="7692" width="11.54296875" style="595" customWidth="1"/>
    <col min="7693" max="7695" width="0" style="595" hidden="1" customWidth="1"/>
    <col min="7696" max="7696" width="11" style="595" customWidth="1"/>
    <col min="7697" max="7697" width="0" style="595" hidden="1" customWidth="1"/>
    <col min="7698" max="7698" width="12.26953125" style="595" customWidth="1"/>
    <col min="7699" max="7699" width="9.7265625" style="595" customWidth="1"/>
    <col min="7700" max="7700" width="9.54296875" style="595" customWidth="1"/>
    <col min="7701" max="7701" width="8.7265625" style="595" customWidth="1"/>
    <col min="7702" max="7702" width="9.7265625" style="595" customWidth="1"/>
    <col min="7703" max="7704" width="9.54296875" style="595" customWidth="1"/>
    <col min="7705" max="7705" width="9.453125" style="595" customWidth="1"/>
    <col min="7706" max="7706" width="8" style="595" customWidth="1"/>
    <col min="7707" max="7707" width="7.453125" style="595" customWidth="1"/>
    <col min="7708" max="7708" width="7.1796875" style="595" customWidth="1"/>
    <col min="7709" max="7709" width="0" style="595" hidden="1" customWidth="1"/>
    <col min="7710" max="7710" width="9.54296875" style="595" customWidth="1"/>
    <col min="7711" max="7711" width="9.453125" style="595" customWidth="1"/>
    <col min="7712" max="7712" width="0" style="595" hidden="1" customWidth="1"/>
    <col min="7713" max="7713" width="7.453125" style="595" customWidth="1"/>
    <col min="7714" max="7714" width="7.1796875" style="595" customWidth="1"/>
    <col min="7715" max="7938" width="9.1796875" style="595"/>
    <col min="7939" max="7939" width="5.453125" style="595" customWidth="1"/>
    <col min="7940" max="7940" width="47" style="595" customWidth="1"/>
    <col min="7941" max="7941" width="10.453125" style="595" customWidth="1"/>
    <col min="7942" max="7942" width="12.81640625" style="595" customWidth="1"/>
    <col min="7943" max="7943" width="13.81640625" style="595" customWidth="1"/>
    <col min="7944" max="7944" width="16.26953125" style="595" customWidth="1"/>
    <col min="7945" max="7945" width="8.453125" style="595" customWidth="1"/>
    <col min="7946" max="7946" width="11.81640625" style="595" customWidth="1"/>
    <col min="7947" max="7947" width="13.453125" style="595" customWidth="1"/>
    <col min="7948" max="7948" width="11.54296875" style="595" customWidth="1"/>
    <col min="7949" max="7951" width="0" style="595" hidden="1" customWidth="1"/>
    <col min="7952" max="7952" width="11" style="595" customWidth="1"/>
    <col min="7953" max="7953" width="0" style="595" hidden="1" customWidth="1"/>
    <col min="7954" max="7954" width="12.26953125" style="595" customWidth="1"/>
    <col min="7955" max="7955" width="9.7265625" style="595" customWidth="1"/>
    <col min="7956" max="7956" width="9.54296875" style="595" customWidth="1"/>
    <col min="7957" max="7957" width="8.7265625" style="595" customWidth="1"/>
    <col min="7958" max="7958" width="9.7265625" style="595" customWidth="1"/>
    <col min="7959" max="7960" width="9.54296875" style="595" customWidth="1"/>
    <col min="7961" max="7961" width="9.453125" style="595" customWidth="1"/>
    <col min="7962" max="7962" width="8" style="595" customWidth="1"/>
    <col min="7963" max="7963" width="7.453125" style="595" customWidth="1"/>
    <col min="7964" max="7964" width="7.1796875" style="595" customWidth="1"/>
    <col min="7965" max="7965" width="0" style="595" hidden="1" customWidth="1"/>
    <col min="7966" max="7966" width="9.54296875" style="595" customWidth="1"/>
    <col min="7967" max="7967" width="9.453125" style="595" customWidth="1"/>
    <col min="7968" max="7968" width="0" style="595" hidden="1" customWidth="1"/>
    <col min="7969" max="7969" width="7.453125" style="595" customWidth="1"/>
    <col min="7970" max="7970" width="7.1796875" style="595" customWidth="1"/>
    <col min="7971" max="8194" width="9.1796875" style="595"/>
    <col min="8195" max="8195" width="5.453125" style="595" customWidth="1"/>
    <col min="8196" max="8196" width="47" style="595" customWidth="1"/>
    <col min="8197" max="8197" width="10.453125" style="595" customWidth="1"/>
    <col min="8198" max="8198" width="12.81640625" style="595" customWidth="1"/>
    <col min="8199" max="8199" width="13.81640625" style="595" customWidth="1"/>
    <col min="8200" max="8200" width="16.26953125" style="595" customWidth="1"/>
    <col min="8201" max="8201" width="8.453125" style="595" customWidth="1"/>
    <col min="8202" max="8202" width="11.81640625" style="595" customWidth="1"/>
    <col min="8203" max="8203" width="13.453125" style="595" customWidth="1"/>
    <col min="8204" max="8204" width="11.54296875" style="595" customWidth="1"/>
    <col min="8205" max="8207" width="0" style="595" hidden="1" customWidth="1"/>
    <col min="8208" max="8208" width="11" style="595" customWidth="1"/>
    <col min="8209" max="8209" width="0" style="595" hidden="1" customWidth="1"/>
    <col min="8210" max="8210" width="12.26953125" style="595" customWidth="1"/>
    <col min="8211" max="8211" width="9.7265625" style="595" customWidth="1"/>
    <col min="8212" max="8212" width="9.54296875" style="595" customWidth="1"/>
    <col min="8213" max="8213" width="8.7265625" style="595" customWidth="1"/>
    <col min="8214" max="8214" width="9.7265625" style="595" customWidth="1"/>
    <col min="8215" max="8216" width="9.54296875" style="595" customWidth="1"/>
    <col min="8217" max="8217" width="9.453125" style="595" customWidth="1"/>
    <col min="8218" max="8218" width="8" style="595" customWidth="1"/>
    <col min="8219" max="8219" width="7.453125" style="595" customWidth="1"/>
    <col min="8220" max="8220" width="7.1796875" style="595" customWidth="1"/>
    <col min="8221" max="8221" width="0" style="595" hidden="1" customWidth="1"/>
    <col min="8222" max="8222" width="9.54296875" style="595" customWidth="1"/>
    <col min="8223" max="8223" width="9.453125" style="595" customWidth="1"/>
    <col min="8224" max="8224" width="0" style="595" hidden="1" customWidth="1"/>
    <col min="8225" max="8225" width="7.453125" style="595" customWidth="1"/>
    <col min="8226" max="8226" width="7.1796875" style="595" customWidth="1"/>
    <col min="8227" max="8450" width="9.1796875" style="595"/>
    <col min="8451" max="8451" width="5.453125" style="595" customWidth="1"/>
    <col min="8452" max="8452" width="47" style="595" customWidth="1"/>
    <col min="8453" max="8453" width="10.453125" style="595" customWidth="1"/>
    <col min="8454" max="8454" width="12.81640625" style="595" customWidth="1"/>
    <col min="8455" max="8455" width="13.81640625" style="595" customWidth="1"/>
    <col min="8456" max="8456" width="16.26953125" style="595" customWidth="1"/>
    <col min="8457" max="8457" width="8.453125" style="595" customWidth="1"/>
    <col min="8458" max="8458" width="11.81640625" style="595" customWidth="1"/>
    <col min="8459" max="8459" width="13.453125" style="595" customWidth="1"/>
    <col min="8460" max="8460" width="11.54296875" style="595" customWidth="1"/>
    <col min="8461" max="8463" width="0" style="595" hidden="1" customWidth="1"/>
    <col min="8464" max="8464" width="11" style="595" customWidth="1"/>
    <col min="8465" max="8465" width="0" style="595" hidden="1" customWidth="1"/>
    <col min="8466" max="8466" width="12.26953125" style="595" customWidth="1"/>
    <col min="8467" max="8467" width="9.7265625" style="595" customWidth="1"/>
    <col min="8468" max="8468" width="9.54296875" style="595" customWidth="1"/>
    <col min="8469" max="8469" width="8.7265625" style="595" customWidth="1"/>
    <col min="8470" max="8470" width="9.7265625" style="595" customWidth="1"/>
    <col min="8471" max="8472" width="9.54296875" style="595" customWidth="1"/>
    <col min="8473" max="8473" width="9.453125" style="595" customWidth="1"/>
    <col min="8474" max="8474" width="8" style="595" customWidth="1"/>
    <col min="8475" max="8475" width="7.453125" style="595" customWidth="1"/>
    <col min="8476" max="8476" width="7.1796875" style="595" customWidth="1"/>
    <col min="8477" max="8477" width="0" style="595" hidden="1" customWidth="1"/>
    <col min="8478" max="8478" width="9.54296875" style="595" customWidth="1"/>
    <col min="8479" max="8479" width="9.453125" style="595" customWidth="1"/>
    <col min="8480" max="8480" width="0" style="595" hidden="1" customWidth="1"/>
    <col min="8481" max="8481" width="7.453125" style="595" customWidth="1"/>
    <col min="8482" max="8482" width="7.1796875" style="595" customWidth="1"/>
    <col min="8483" max="8706" width="9.1796875" style="595"/>
    <col min="8707" max="8707" width="5.453125" style="595" customWidth="1"/>
    <col min="8708" max="8708" width="47" style="595" customWidth="1"/>
    <col min="8709" max="8709" width="10.453125" style="595" customWidth="1"/>
    <col min="8710" max="8710" width="12.81640625" style="595" customWidth="1"/>
    <col min="8711" max="8711" width="13.81640625" style="595" customWidth="1"/>
    <col min="8712" max="8712" width="16.26953125" style="595" customWidth="1"/>
    <col min="8713" max="8713" width="8.453125" style="595" customWidth="1"/>
    <col min="8714" max="8714" width="11.81640625" style="595" customWidth="1"/>
    <col min="8715" max="8715" width="13.453125" style="595" customWidth="1"/>
    <col min="8716" max="8716" width="11.54296875" style="595" customWidth="1"/>
    <col min="8717" max="8719" width="0" style="595" hidden="1" customWidth="1"/>
    <col min="8720" max="8720" width="11" style="595" customWidth="1"/>
    <col min="8721" max="8721" width="0" style="595" hidden="1" customWidth="1"/>
    <col min="8722" max="8722" width="12.26953125" style="595" customWidth="1"/>
    <col min="8723" max="8723" width="9.7265625" style="595" customWidth="1"/>
    <col min="8724" max="8724" width="9.54296875" style="595" customWidth="1"/>
    <col min="8725" max="8725" width="8.7265625" style="595" customWidth="1"/>
    <col min="8726" max="8726" width="9.7265625" style="595" customWidth="1"/>
    <col min="8727" max="8728" width="9.54296875" style="595" customWidth="1"/>
    <col min="8729" max="8729" width="9.453125" style="595" customWidth="1"/>
    <col min="8730" max="8730" width="8" style="595" customWidth="1"/>
    <col min="8731" max="8731" width="7.453125" style="595" customWidth="1"/>
    <col min="8732" max="8732" width="7.1796875" style="595" customWidth="1"/>
    <col min="8733" max="8733" width="0" style="595" hidden="1" customWidth="1"/>
    <col min="8734" max="8734" width="9.54296875" style="595" customWidth="1"/>
    <col min="8735" max="8735" width="9.453125" style="595" customWidth="1"/>
    <col min="8736" max="8736" width="0" style="595" hidden="1" customWidth="1"/>
    <col min="8737" max="8737" width="7.453125" style="595" customWidth="1"/>
    <col min="8738" max="8738" width="7.1796875" style="595" customWidth="1"/>
    <col min="8739" max="8962" width="9.1796875" style="595"/>
    <col min="8963" max="8963" width="5.453125" style="595" customWidth="1"/>
    <col min="8964" max="8964" width="47" style="595" customWidth="1"/>
    <col min="8965" max="8965" width="10.453125" style="595" customWidth="1"/>
    <col min="8966" max="8966" width="12.81640625" style="595" customWidth="1"/>
    <col min="8967" max="8967" width="13.81640625" style="595" customWidth="1"/>
    <col min="8968" max="8968" width="16.26953125" style="595" customWidth="1"/>
    <col min="8969" max="8969" width="8.453125" style="595" customWidth="1"/>
    <col min="8970" max="8970" width="11.81640625" style="595" customWidth="1"/>
    <col min="8971" max="8971" width="13.453125" style="595" customWidth="1"/>
    <col min="8972" max="8972" width="11.54296875" style="595" customWidth="1"/>
    <col min="8973" max="8975" width="0" style="595" hidden="1" customWidth="1"/>
    <col min="8976" max="8976" width="11" style="595" customWidth="1"/>
    <col min="8977" max="8977" width="0" style="595" hidden="1" customWidth="1"/>
    <col min="8978" max="8978" width="12.26953125" style="595" customWidth="1"/>
    <col min="8979" max="8979" width="9.7265625" style="595" customWidth="1"/>
    <col min="8980" max="8980" width="9.54296875" style="595" customWidth="1"/>
    <col min="8981" max="8981" width="8.7265625" style="595" customWidth="1"/>
    <col min="8982" max="8982" width="9.7265625" style="595" customWidth="1"/>
    <col min="8983" max="8984" width="9.54296875" style="595" customWidth="1"/>
    <col min="8985" max="8985" width="9.453125" style="595" customWidth="1"/>
    <col min="8986" max="8986" width="8" style="595" customWidth="1"/>
    <col min="8987" max="8987" width="7.453125" style="595" customWidth="1"/>
    <col min="8988" max="8988" width="7.1796875" style="595" customWidth="1"/>
    <col min="8989" max="8989" width="0" style="595" hidden="1" customWidth="1"/>
    <col min="8990" max="8990" width="9.54296875" style="595" customWidth="1"/>
    <col min="8991" max="8991" width="9.453125" style="595" customWidth="1"/>
    <col min="8992" max="8992" width="0" style="595" hidden="1" customWidth="1"/>
    <col min="8993" max="8993" width="7.453125" style="595" customWidth="1"/>
    <col min="8994" max="8994" width="7.1796875" style="595" customWidth="1"/>
    <col min="8995" max="9218" width="9.1796875" style="595"/>
    <col min="9219" max="9219" width="5.453125" style="595" customWidth="1"/>
    <col min="9220" max="9220" width="47" style="595" customWidth="1"/>
    <col min="9221" max="9221" width="10.453125" style="595" customWidth="1"/>
    <col min="9222" max="9222" width="12.81640625" style="595" customWidth="1"/>
    <col min="9223" max="9223" width="13.81640625" style="595" customWidth="1"/>
    <col min="9224" max="9224" width="16.26953125" style="595" customWidth="1"/>
    <col min="9225" max="9225" width="8.453125" style="595" customWidth="1"/>
    <col min="9226" max="9226" width="11.81640625" style="595" customWidth="1"/>
    <col min="9227" max="9227" width="13.453125" style="595" customWidth="1"/>
    <col min="9228" max="9228" width="11.54296875" style="595" customWidth="1"/>
    <col min="9229" max="9231" width="0" style="595" hidden="1" customWidth="1"/>
    <col min="9232" max="9232" width="11" style="595" customWidth="1"/>
    <col min="9233" max="9233" width="0" style="595" hidden="1" customWidth="1"/>
    <col min="9234" max="9234" width="12.26953125" style="595" customWidth="1"/>
    <col min="9235" max="9235" width="9.7265625" style="595" customWidth="1"/>
    <col min="9236" max="9236" width="9.54296875" style="595" customWidth="1"/>
    <col min="9237" max="9237" width="8.7265625" style="595" customWidth="1"/>
    <col min="9238" max="9238" width="9.7265625" style="595" customWidth="1"/>
    <col min="9239" max="9240" width="9.54296875" style="595" customWidth="1"/>
    <col min="9241" max="9241" width="9.453125" style="595" customWidth="1"/>
    <col min="9242" max="9242" width="8" style="595" customWidth="1"/>
    <col min="9243" max="9243" width="7.453125" style="595" customWidth="1"/>
    <col min="9244" max="9244" width="7.1796875" style="595" customWidth="1"/>
    <col min="9245" max="9245" width="0" style="595" hidden="1" customWidth="1"/>
    <col min="9246" max="9246" width="9.54296875" style="595" customWidth="1"/>
    <col min="9247" max="9247" width="9.453125" style="595" customWidth="1"/>
    <col min="9248" max="9248" width="0" style="595" hidden="1" customWidth="1"/>
    <col min="9249" max="9249" width="7.453125" style="595" customWidth="1"/>
    <col min="9250" max="9250" width="7.1796875" style="595" customWidth="1"/>
    <col min="9251" max="9474" width="9.1796875" style="595"/>
    <col min="9475" max="9475" width="5.453125" style="595" customWidth="1"/>
    <col min="9476" max="9476" width="47" style="595" customWidth="1"/>
    <col min="9477" max="9477" width="10.453125" style="595" customWidth="1"/>
    <col min="9478" max="9478" width="12.81640625" style="595" customWidth="1"/>
    <col min="9479" max="9479" width="13.81640625" style="595" customWidth="1"/>
    <col min="9480" max="9480" width="16.26953125" style="595" customWidth="1"/>
    <col min="9481" max="9481" width="8.453125" style="595" customWidth="1"/>
    <col min="9482" max="9482" width="11.81640625" style="595" customWidth="1"/>
    <col min="9483" max="9483" width="13.453125" style="595" customWidth="1"/>
    <col min="9484" max="9484" width="11.54296875" style="595" customWidth="1"/>
    <col min="9485" max="9487" width="0" style="595" hidden="1" customWidth="1"/>
    <col min="9488" max="9488" width="11" style="595" customWidth="1"/>
    <col min="9489" max="9489" width="0" style="595" hidden="1" customWidth="1"/>
    <col min="9490" max="9490" width="12.26953125" style="595" customWidth="1"/>
    <col min="9491" max="9491" width="9.7265625" style="595" customWidth="1"/>
    <col min="9492" max="9492" width="9.54296875" style="595" customWidth="1"/>
    <col min="9493" max="9493" width="8.7265625" style="595" customWidth="1"/>
    <col min="9494" max="9494" width="9.7265625" style="595" customWidth="1"/>
    <col min="9495" max="9496" width="9.54296875" style="595" customWidth="1"/>
    <col min="9497" max="9497" width="9.453125" style="595" customWidth="1"/>
    <col min="9498" max="9498" width="8" style="595" customWidth="1"/>
    <col min="9499" max="9499" width="7.453125" style="595" customWidth="1"/>
    <col min="9500" max="9500" width="7.1796875" style="595" customWidth="1"/>
    <col min="9501" max="9501" width="0" style="595" hidden="1" customWidth="1"/>
    <col min="9502" max="9502" width="9.54296875" style="595" customWidth="1"/>
    <col min="9503" max="9503" width="9.453125" style="595" customWidth="1"/>
    <col min="9504" max="9504" width="0" style="595" hidden="1" customWidth="1"/>
    <col min="9505" max="9505" width="7.453125" style="595" customWidth="1"/>
    <col min="9506" max="9506" width="7.1796875" style="595" customWidth="1"/>
    <col min="9507" max="9730" width="9.1796875" style="595"/>
    <col min="9731" max="9731" width="5.453125" style="595" customWidth="1"/>
    <col min="9732" max="9732" width="47" style="595" customWidth="1"/>
    <col min="9733" max="9733" width="10.453125" style="595" customWidth="1"/>
    <col min="9734" max="9734" width="12.81640625" style="595" customWidth="1"/>
    <col min="9735" max="9735" width="13.81640625" style="595" customWidth="1"/>
    <col min="9736" max="9736" width="16.26953125" style="595" customWidth="1"/>
    <col min="9737" max="9737" width="8.453125" style="595" customWidth="1"/>
    <col min="9738" max="9738" width="11.81640625" style="595" customWidth="1"/>
    <col min="9739" max="9739" width="13.453125" style="595" customWidth="1"/>
    <col min="9740" max="9740" width="11.54296875" style="595" customWidth="1"/>
    <col min="9741" max="9743" width="0" style="595" hidden="1" customWidth="1"/>
    <col min="9744" max="9744" width="11" style="595" customWidth="1"/>
    <col min="9745" max="9745" width="0" style="595" hidden="1" customWidth="1"/>
    <col min="9746" max="9746" width="12.26953125" style="595" customWidth="1"/>
    <col min="9747" max="9747" width="9.7265625" style="595" customWidth="1"/>
    <col min="9748" max="9748" width="9.54296875" style="595" customWidth="1"/>
    <col min="9749" max="9749" width="8.7265625" style="595" customWidth="1"/>
    <col min="9750" max="9750" width="9.7265625" style="595" customWidth="1"/>
    <col min="9751" max="9752" width="9.54296875" style="595" customWidth="1"/>
    <col min="9753" max="9753" width="9.453125" style="595" customWidth="1"/>
    <col min="9754" max="9754" width="8" style="595" customWidth="1"/>
    <col min="9755" max="9755" width="7.453125" style="595" customWidth="1"/>
    <col min="9756" max="9756" width="7.1796875" style="595" customWidth="1"/>
    <col min="9757" max="9757" width="0" style="595" hidden="1" customWidth="1"/>
    <col min="9758" max="9758" width="9.54296875" style="595" customWidth="1"/>
    <col min="9759" max="9759" width="9.453125" style="595" customWidth="1"/>
    <col min="9760" max="9760" width="0" style="595" hidden="1" customWidth="1"/>
    <col min="9761" max="9761" width="7.453125" style="595" customWidth="1"/>
    <col min="9762" max="9762" width="7.1796875" style="595" customWidth="1"/>
    <col min="9763" max="9986" width="9.1796875" style="595"/>
    <col min="9987" max="9987" width="5.453125" style="595" customWidth="1"/>
    <col min="9988" max="9988" width="47" style="595" customWidth="1"/>
    <col min="9989" max="9989" width="10.453125" style="595" customWidth="1"/>
    <col min="9990" max="9990" width="12.81640625" style="595" customWidth="1"/>
    <col min="9991" max="9991" width="13.81640625" style="595" customWidth="1"/>
    <col min="9992" max="9992" width="16.26953125" style="595" customWidth="1"/>
    <col min="9993" max="9993" width="8.453125" style="595" customWidth="1"/>
    <col min="9994" max="9994" width="11.81640625" style="595" customWidth="1"/>
    <col min="9995" max="9995" width="13.453125" style="595" customWidth="1"/>
    <col min="9996" max="9996" width="11.54296875" style="595" customWidth="1"/>
    <col min="9997" max="9999" width="0" style="595" hidden="1" customWidth="1"/>
    <col min="10000" max="10000" width="11" style="595" customWidth="1"/>
    <col min="10001" max="10001" width="0" style="595" hidden="1" customWidth="1"/>
    <col min="10002" max="10002" width="12.26953125" style="595" customWidth="1"/>
    <col min="10003" max="10003" width="9.7265625" style="595" customWidth="1"/>
    <col min="10004" max="10004" width="9.54296875" style="595" customWidth="1"/>
    <col min="10005" max="10005" width="8.7265625" style="595" customWidth="1"/>
    <col min="10006" max="10006" width="9.7265625" style="595" customWidth="1"/>
    <col min="10007" max="10008" width="9.54296875" style="595" customWidth="1"/>
    <col min="10009" max="10009" width="9.453125" style="595" customWidth="1"/>
    <col min="10010" max="10010" width="8" style="595" customWidth="1"/>
    <col min="10011" max="10011" width="7.453125" style="595" customWidth="1"/>
    <col min="10012" max="10012" width="7.1796875" style="595" customWidth="1"/>
    <col min="10013" max="10013" width="0" style="595" hidden="1" customWidth="1"/>
    <col min="10014" max="10014" width="9.54296875" style="595" customWidth="1"/>
    <col min="10015" max="10015" width="9.453125" style="595" customWidth="1"/>
    <col min="10016" max="10016" width="0" style="595" hidden="1" customWidth="1"/>
    <col min="10017" max="10017" width="7.453125" style="595" customWidth="1"/>
    <col min="10018" max="10018" width="7.1796875" style="595" customWidth="1"/>
    <col min="10019" max="10242" width="9.1796875" style="595"/>
    <col min="10243" max="10243" width="5.453125" style="595" customWidth="1"/>
    <col min="10244" max="10244" width="47" style="595" customWidth="1"/>
    <col min="10245" max="10245" width="10.453125" style="595" customWidth="1"/>
    <col min="10246" max="10246" width="12.81640625" style="595" customWidth="1"/>
    <col min="10247" max="10247" width="13.81640625" style="595" customWidth="1"/>
    <col min="10248" max="10248" width="16.26953125" style="595" customWidth="1"/>
    <col min="10249" max="10249" width="8.453125" style="595" customWidth="1"/>
    <col min="10250" max="10250" width="11.81640625" style="595" customWidth="1"/>
    <col min="10251" max="10251" width="13.453125" style="595" customWidth="1"/>
    <col min="10252" max="10252" width="11.54296875" style="595" customWidth="1"/>
    <col min="10253" max="10255" width="0" style="595" hidden="1" customWidth="1"/>
    <col min="10256" max="10256" width="11" style="595" customWidth="1"/>
    <col min="10257" max="10257" width="0" style="595" hidden="1" customWidth="1"/>
    <col min="10258" max="10258" width="12.26953125" style="595" customWidth="1"/>
    <col min="10259" max="10259" width="9.7265625" style="595" customWidth="1"/>
    <col min="10260" max="10260" width="9.54296875" style="595" customWidth="1"/>
    <col min="10261" max="10261" width="8.7265625" style="595" customWidth="1"/>
    <col min="10262" max="10262" width="9.7265625" style="595" customWidth="1"/>
    <col min="10263" max="10264" width="9.54296875" style="595" customWidth="1"/>
    <col min="10265" max="10265" width="9.453125" style="595" customWidth="1"/>
    <col min="10266" max="10266" width="8" style="595" customWidth="1"/>
    <col min="10267" max="10267" width="7.453125" style="595" customWidth="1"/>
    <col min="10268" max="10268" width="7.1796875" style="595" customWidth="1"/>
    <col min="10269" max="10269" width="0" style="595" hidden="1" customWidth="1"/>
    <col min="10270" max="10270" width="9.54296875" style="595" customWidth="1"/>
    <col min="10271" max="10271" width="9.453125" style="595" customWidth="1"/>
    <col min="10272" max="10272" width="0" style="595" hidden="1" customWidth="1"/>
    <col min="10273" max="10273" width="7.453125" style="595" customWidth="1"/>
    <col min="10274" max="10274" width="7.1796875" style="595" customWidth="1"/>
    <col min="10275" max="10498" width="9.1796875" style="595"/>
    <col min="10499" max="10499" width="5.453125" style="595" customWidth="1"/>
    <col min="10500" max="10500" width="47" style="595" customWidth="1"/>
    <col min="10501" max="10501" width="10.453125" style="595" customWidth="1"/>
    <col min="10502" max="10502" width="12.81640625" style="595" customWidth="1"/>
    <col min="10503" max="10503" width="13.81640625" style="595" customWidth="1"/>
    <col min="10504" max="10504" width="16.26953125" style="595" customWidth="1"/>
    <col min="10505" max="10505" width="8.453125" style="595" customWidth="1"/>
    <col min="10506" max="10506" width="11.81640625" style="595" customWidth="1"/>
    <col min="10507" max="10507" width="13.453125" style="595" customWidth="1"/>
    <col min="10508" max="10508" width="11.54296875" style="595" customWidth="1"/>
    <col min="10509" max="10511" width="0" style="595" hidden="1" customWidth="1"/>
    <col min="10512" max="10512" width="11" style="595" customWidth="1"/>
    <col min="10513" max="10513" width="0" style="595" hidden="1" customWidth="1"/>
    <col min="10514" max="10514" width="12.26953125" style="595" customWidth="1"/>
    <col min="10515" max="10515" width="9.7265625" style="595" customWidth="1"/>
    <col min="10516" max="10516" width="9.54296875" style="595" customWidth="1"/>
    <col min="10517" max="10517" width="8.7265625" style="595" customWidth="1"/>
    <col min="10518" max="10518" width="9.7265625" style="595" customWidth="1"/>
    <col min="10519" max="10520" width="9.54296875" style="595" customWidth="1"/>
    <col min="10521" max="10521" width="9.453125" style="595" customWidth="1"/>
    <col min="10522" max="10522" width="8" style="595" customWidth="1"/>
    <col min="10523" max="10523" width="7.453125" style="595" customWidth="1"/>
    <col min="10524" max="10524" width="7.1796875" style="595" customWidth="1"/>
    <col min="10525" max="10525" width="0" style="595" hidden="1" customWidth="1"/>
    <col min="10526" max="10526" width="9.54296875" style="595" customWidth="1"/>
    <col min="10527" max="10527" width="9.453125" style="595" customWidth="1"/>
    <col min="10528" max="10528" width="0" style="595" hidden="1" customWidth="1"/>
    <col min="10529" max="10529" width="7.453125" style="595" customWidth="1"/>
    <col min="10530" max="10530" width="7.1796875" style="595" customWidth="1"/>
    <col min="10531" max="10754" width="9.1796875" style="595"/>
    <col min="10755" max="10755" width="5.453125" style="595" customWidth="1"/>
    <col min="10756" max="10756" width="47" style="595" customWidth="1"/>
    <col min="10757" max="10757" width="10.453125" style="595" customWidth="1"/>
    <col min="10758" max="10758" width="12.81640625" style="595" customWidth="1"/>
    <col min="10759" max="10759" width="13.81640625" style="595" customWidth="1"/>
    <col min="10760" max="10760" width="16.26953125" style="595" customWidth="1"/>
    <col min="10761" max="10761" width="8.453125" style="595" customWidth="1"/>
    <col min="10762" max="10762" width="11.81640625" style="595" customWidth="1"/>
    <col min="10763" max="10763" width="13.453125" style="595" customWidth="1"/>
    <col min="10764" max="10764" width="11.54296875" style="595" customWidth="1"/>
    <col min="10765" max="10767" width="0" style="595" hidden="1" customWidth="1"/>
    <col min="10768" max="10768" width="11" style="595" customWidth="1"/>
    <col min="10769" max="10769" width="0" style="595" hidden="1" customWidth="1"/>
    <col min="10770" max="10770" width="12.26953125" style="595" customWidth="1"/>
    <col min="10771" max="10771" width="9.7265625" style="595" customWidth="1"/>
    <col min="10772" max="10772" width="9.54296875" style="595" customWidth="1"/>
    <col min="10773" max="10773" width="8.7265625" style="595" customWidth="1"/>
    <col min="10774" max="10774" width="9.7265625" style="595" customWidth="1"/>
    <col min="10775" max="10776" width="9.54296875" style="595" customWidth="1"/>
    <col min="10777" max="10777" width="9.453125" style="595" customWidth="1"/>
    <col min="10778" max="10778" width="8" style="595" customWidth="1"/>
    <col min="10779" max="10779" width="7.453125" style="595" customWidth="1"/>
    <col min="10780" max="10780" width="7.1796875" style="595" customWidth="1"/>
    <col min="10781" max="10781" width="0" style="595" hidden="1" customWidth="1"/>
    <col min="10782" max="10782" width="9.54296875" style="595" customWidth="1"/>
    <col min="10783" max="10783" width="9.453125" style="595" customWidth="1"/>
    <col min="10784" max="10784" width="0" style="595" hidden="1" customWidth="1"/>
    <col min="10785" max="10785" width="7.453125" style="595" customWidth="1"/>
    <col min="10786" max="10786" width="7.1796875" style="595" customWidth="1"/>
    <col min="10787" max="11010" width="9.1796875" style="595"/>
    <col min="11011" max="11011" width="5.453125" style="595" customWidth="1"/>
    <col min="11012" max="11012" width="47" style="595" customWidth="1"/>
    <col min="11013" max="11013" width="10.453125" style="595" customWidth="1"/>
    <col min="11014" max="11014" width="12.81640625" style="595" customWidth="1"/>
    <col min="11015" max="11015" width="13.81640625" style="595" customWidth="1"/>
    <col min="11016" max="11016" width="16.26953125" style="595" customWidth="1"/>
    <col min="11017" max="11017" width="8.453125" style="595" customWidth="1"/>
    <col min="11018" max="11018" width="11.81640625" style="595" customWidth="1"/>
    <col min="11019" max="11019" width="13.453125" style="595" customWidth="1"/>
    <col min="11020" max="11020" width="11.54296875" style="595" customWidth="1"/>
    <col min="11021" max="11023" width="0" style="595" hidden="1" customWidth="1"/>
    <col min="11024" max="11024" width="11" style="595" customWidth="1"/>
    <col min="11025" max="11025" width="0" style="595" hidden="1" customWidth="1"/>
    <col min="11026" max="11026" width="12.26953125" style="595" customWidth="1"/>
    <col min="11027" max="11027" width="9.7265625" style="595" customWidth="1"/>
    <col min="11028" max="11028" width="9.54296875" style="595" customWidth="1"/>
    <col min="11029" max="11029" width="8.7265625" style="595" customWidth="1"/>
    <col min="11030" max="11030" width="9.7265625" style="595" customWidth="1"/>
    <col min="11031" max="11032" width="9.54296875" style="595" customWidth="1"/>
    <col min="11033" max="11033" width="9.453125" style="595" customWidth="1"/>
    <col min="11034" max="11034" width="8" style="595" customWidth="1"/>
    <col min="11035" max="11035" width="7.453125" style="595" customWidth="1"/>
    <col min="11036" max="11036" width="7.1796875" style="595" customWidth="1"/>
    <col min="11037" max="11037" width="0" style="595" hidden="1" customWidth="1"/>
    <col min="11038" max="11038" width="9.54296875" style="595" customWidth="1"/>
    <col min="11039" max="11039" width="9.453125" style="595" customWidth="1"/>
    <col min="11040" max="11040" width="0" style="595" hidden="1" customWidth="1"/>
    <col min="11041" max="11041" width="7.453125" style="595" customWidth="1"/>
    <col min="11042" max="11042" width="7.1796875" style="595" customWidth="1"/>
    <col min="11043" max="11266" width="9.1796875" style="595"/>
    <col min="11267" max="11267" width="5.453125" style="595" customWidth="1"/>
    <col min="11268" max="11268" width="47" style="595" customWidth="1"/>
    <col min="11269" max="11269" width="10.453125" style="595" customWidth="1"/>
    <col min="11270" max="11270" width="12.81640625" style="595" customWidth="1"/>
    <col min="11271" max="11271" width="13.81640625" style="595" customWidth="1"/>
    <col min="11272" max="11272" width="16.26953125" style="595" customWidth="1"/>
    <col min="11273" max="11273" width="8.453125" style="595" customWidth="1"/>
    <col min="11274" max="11274" width="11.81640625" style="595" customWidth="1"/>
    <col min="11275" max="11275" width="13.453125" style="595" customWidth="1"/>
    <col min="11276" max="11276" width="11.54296875" style="595" customWidth="1"/>
    <col min="11277" max="11279" width="0" style="595" hidden="1" customWidth="1"/>
    <col min="11280" max="11280" width="11" style="595" customWidth="1"/>
    <col min="11281" max="11281" width="0" style="595" hidden="1" customWidth="1"/>
    <col min="11282" max="11282" width="12.26953125" style="595" customWidth="1"/>
    <col min="11283" max="11283" width="9.7265625" style="595" customWidth="1"/>
    <col min="11284" max="11284" width="9.54296875" style="595" customWidth="1"/>
    <col min="11285" max="11285" width="8.7265625" style="595" customWidth="1"/>
    <col min="11286" max="11286" width="9.7265625" style="595" customWidth="1"/>
    <col min="11287" max="11288" width="9.54296875" style="595" customWidth="1"/>
    <col min="11289" max="11289" width="9.453125" style="595" customWidth="1"/>
    <col min="11290" max="11290" width="8" style="595" customWidth="1"/>
    <col min="11291" max="11291" width="7.453125" style="595" customWidth="1"/>
    <col min="11292" max="11292" width="7.1796875" style="595" customWidth="1"/>
    <col min="11293" max="11293" width="0" style="595" hidden="1" customWidth="1"/>
    <col min="11294" max="11294" width="9.54296875" style="595" customWidth="1"/>
    <col min="11295" max="11295" width="9.453125" style="595" customWidth="1"/>
    <col min="11296" max="11296" width="0" style="595" hidden="1" customWidth="1"/>
    <col min="11297" max="11297" width="7.453125" style="595" customWidth="1"/>
    <col min="11298" max="11298" width="7.1796875" style="595" customWidth="1"/>
    <col min="11299" max="11522" width="9.1796875" style="595"/>
    <col min="11523" max="11523" width="5.453125" style="595" customWidth="1"/>
    <col min="11524" max="11524" width="47" style="595" customWidth="1"/>
    <col min="11525" max="11525" width="10.453125" style="595" customWidth="1"/>
    <col min="11526" max="11526" width="12.81640625" style="595" customWidth="1"/>
    <col min="11527" max="11527" width="13.81640625" style="595" customWidth="1"/>
    <col min="11528" max="11528" width="16.26953125" style="595" customWidth="1"/>
    <col min="11529" max="11529" width="8.453125" style="595" customWidth="1"/>
    <col min="11530" max="11530" width="11.81640625" style="595" customWidth="1"/>
    <col min="11531" max="11531" width="13.453125" style="595" customWidth="1"/>
    <col min="11532" max="11532" width="11.54296875" style="595" customWidth="1"/>
    <col min="11533" max="11535" width="0" style="595" hidden="1" customWidth="1"/>
    <col min="11536" max="11536" width="11" style="595" customWidth="1"/>
    <col min="11537" max="11537" width="0" style="595" hidden="1" customWidth="1"/>
    <col min="11538" max="11538" width="12.26953125" style="595" customWidth="1"/>
    <col min="11539" max="11539" width="9.7265625" style="595" customWidth="1"/>
    <col min="11540" max="11540" width="9.54296875" style="595" customWidth="1"/>
    <col min="11541" max="11541" width="8.7265625" style="595" customWidth="1"/>
    <col min="11542" max="11542" width="9.7265625" style="595" customWidth="1"/>
    <col min="11543" max="11544" width="9.54296875" style="595" customWidth="1"/>
    <col min="11545" max="11545" width="9.453125" style="595" customWidth="1"/>
    <col min="11546" max="11546" width="8" style="595" customWidth="1"/>
    <col min="11547" max="11547" width="7.453125" style="595" customWidth="1"/>
    <col min="11548" max="11548" width="7.1796875" style="595" customWidth="1"/>
    <col min="11549" max="11549" width="0" style="595" hidden="1" customWidth="1"/>
    <col min="11550" max="11550" width="9.54296875" style="595" customWidth="1"/>
    <col min="11551" max="11551" width="9.453125" style="595" customWidth="1"/>
    <col min="11552" max="11552" width="0" style="595" hidden="1" customWidth="1"/>
    <col min="11553" max="11553" width="7.453125" style="595" customWidth="1"/>
    <col min="11554" max="11554" width="7.1796875" style="595" customWidth="1"/>
    <col min="11555" max="11778" width="9.1796875" style="595"/>
    <col min="11779" max="11779" width="5.453125" style="595" customWidth="1"/>
    <col min="11780" max="11780" width="47" style="595" customWidth="1"/>
    <col min="11781" max="11781" width="10.453125" style="595" customWidth="1"/>
    <col min="11782" max="11782" width="12.81640625" style="595" customWidth="1"/>
    <col min="11783" max="11783" width="13.81640625" style="595" customWidth="1"/>
    <col min="11784" max="11784" width="16.26953125" style="595" customWidth="1"/>
    <col min="11785" max="11785" width="8.453125" style="595" customWidth="1"/>
    <col min="11786" max="11786" width="11.81640625" style="595" customWidth="1"/>
    <col min="11787" max="11787" width="13.453125" style="595" customWidth="1"/>
    <col min="11788" max="11788" width="11.54296875" style="595" customWidth="1"/>
    <col min="11789" max="11791" width="0" style="595" hidden="1" customWidth="1"/>
    <col min="11792" max="11792" width="11" style="595" customWidth="1"/>
    <col min="11793" max="11793" width="0" style="595" hidden="1" customWidth="1"/>
    <col min="11794" max="11794" width="12.26953125" style="595" customWidth="1"/>
    <col min="11795" max="11795" width="9.7265625" style="595" customWidth="1"/>
    <col min="11796" max="11796" width="9.54296875" style="595" customWidth="1"/>
    <col min="11797" max="11797" width="8.7265625" style="595" customWidth="1"/>
    <col min="11798" max="11798" width="9.7265625" style="595" customWidth="1"/>
    <col min="11799" max="11800" width="9.54296875" style="595" customWidth="1"/>
    <col min="11801" max="11801" width="9.453125" style="595" customWidth="1"/>
    <col min="11802" max="11802" width="8" style="595" customWidth="1"/>
    <col min="11803" max="11803" width="7.453125" style="595" customWidth="1"/>
    <col min="11804" max="11804" width="7.1796875" style="595" customWidth="1"/>
    <col min="11805" max="11805" width="0" style="595" hidden="1" customWidth="1"/>
    <col min="11806" max="11806" width="9.54296875" style="595" customWidth="1"/>
    <col min="11807" max="11807" width="9.453125" style="595" customWidth="1"/>
    <col min="11808" max="11808" width="0" style="595" hidden="1" customWidth="1"/>
    <col min="11809" max="11809" width="7.453125" style="595" customWidth="1"/>
    <col min="11810" max="11810" width="7.1796875" style="595" customWidth="1"/>
    <col min="11811" max="12034" width="9.1796875" style="595"/>
    <col min="12035" max="12035" width="5.453125" style="595" customWidth="1"/>
    <col min="12036" max="12036" width="47" style="595" customWidth="1"/>
    <col min="12037" max="12037" width="10.453125" style="595" customWidth="1"/>
    <col min="12038" max="12038" width="12.81640625" style="595" customWidth="1"/>
    <col min="12039" max="12039" width="13.81640625" style="595" customWidth="1"/>
    <col min="12040" max="12040" width="16.26953125" style="595" customWidth="1"/>
    <col min="12041" max="12041" width="8.453125" style="595" customWidth="1"/>
    <col min="12042" max="12042" width="11.81640625" style="595" customWidth="1"/>
    <col min="12043" max="12043" width="13.453125" style="595" customWidth="1"/>
    <col min="12044" max="12044" width="11.54296875" style="595" customWidth="1"/>
    <col min="12045" max="12047" width="0" style="595" hidden="1" customWidth="1"/>
    <col min="12048" max="12048" width="11" style="595" customWidth="1"/>
    <col min="12049" max="12049" width="0" style="595" hidden="1" customWidth="1"/>
    <col min="12050" max="12050" width="12.26953125" style="595" customWidth="1"/>
    <col min="12051" max="12051" width="9.7265625" style="595" customWidth="1"/>
    <col min="12052" max="12052" width="9.54296875" style="595" customWidth="1"/>
    <col min="12053" max="12053" width="8.7265625" style="595" customWidth="1"/>
    <col min="12054" max="12054" width="9.7265625" style="595" customWidth="1"/>
    <col min="12055" max="12056" width="9.54296875" style="595" customWidth="1"/>
    <col min="12057" max="12057" width="9.453125" style="595" customWidth="1"/>
    <col min="12058" max="12058" width="8" style="595" customWidth="1"/>
    <col min="12059" max="12059" width="7.453125" style="595" customWidth="1"/>
    <col min="12060" max="12060" width="7.1796875" style="595" customWidth="1"/>
    <col min="12061" max="12061" width="0" style="595" hidden="1" customWidth="1"/>
    <col min="12062" max="12062" width="9.54296875" style="595" customWidth="1"/>
    <col min="12063" max="12063" width="9.453125" style="595" customWidth="1"/>
    <col min="12064" max="12064" width="0" style="595" hidden="1" customWidth="1"/>
    <col min="12065" max="12065" width="7.453125" style="595" customWidth="1"/>
    <col min="12066" max="12066" width="7.1796875" style="595" customWidth="1"/>
    <col min="12067" max="12290" width="9.1796875" style="595"/>
    <col min="12291" max="12291" width="5.453125" style="595" customWidth="1"/>
    <col min="12292" max="12292" width="47" style="595" customWidth="1"/>
    <col min="12293" max="12293" width="10.453125" style="595" customWidth="1"/>
    <col min="12294" max="12294" width="12.81640625" style="595" customWidth="1"/>
    <col min="12295" max="12295" width="13.81640625" style="595" customWidth="1"/>
    <col min="12296" max="12296" width="16.26953125" style="595" customWidth="1"/>
    <col min="12297" max="12297" width="8.453125" style="595" customWidth="1"/>
    <col min="12298" max="12298" width="11.81640625" style="595" customWidth="1"/>
    <col min="12299" max="12299" width="13.453125" style="595" customWidth="1"/>
    <col min="12300" max="12300" width="11.54296875" style="595" customWidth="1"/>
    <col min="12301" max="12303" width="0" style="595" hidden="1" customWidth="1"/>
    <col min="12304" max="12304" width="11" style="595" customWidth="1"/>
    <col min="12305" max="12305" width="0" style="595" hidden="1" customWidth="1"/>
    <col min="12306" max="12306" width="12.26953125" style="595" customWidth="1"/>
    <col min="12307" max="12307" width="9.7265625" style="595" customWidth="1"/>
    <col min="12308" max="12308" width="9.54296875" style="595" customWidth="1"/>
    <col min="12309" max="12309" width="8.7265625" style="595" customWidth="1"/>
    <col min="12310" max="12310" width="9.7265625" style="595" customWidth="1"/>
    <col min="12311" max="12312" width="9.54296875" style="595" customWidth="1"/>
    <col min="12313" max="12313" width="9.453125" style="595" customWidth="1"/>
    <col min="12314" max="12314" width="8" style="595" customWidth="1"/>
    <col min="12315" max="12315" width="7.453125" style="595" customWidth="1"/>
    <col min="12316" max="12316" width="7.1796875" style="595" customWidth="1"/>
    <col min="12317" max="12317" width="0" style="595" hidden="1" customWidth="1"/>
    <col min="12318" max="12318" width="9.54296875" style="595" customWidth="1"/>
    <col min="12319" max="12319" width="9.453125" style="595" customWidth="1"/>
    <col min="12320" max="12320" width="0" style="595" hidden="1" customWidth="1"/>
    <col min="12321" max="12321" width="7.453125" style="595" customWidth="1"/>
    <col min="12322" max="12322" width="7.1796875" style="595" customWidth="1"/>
    <col min="12323" max="12546" width="9.1796875" style="595"/>
    <col min="12547" max="12547" width="5.453125" style="595" customWidth="1"/>
    <col min="12548" max="12548" width="47" style="595" customWidth="1"/>
    <col min="12549" max="12549" width="10.453125" style="595" customWidth="1"/>
    <col min="12550" max="12550" width="12.81640625" style="595" customWidth="1"/>
    <col min="12551" max="12551" width="13.81640625" style="595" customWidth="1"/>
    <col min="12552" max="12552" width="16.26953125" style="595" customWidth="1"/>
    <col min="12553" max="12553" width="8.453125" style="595" customWidth="1"/>
    <col min="12554" max="12554" width="11.81640625" style="595" customWidth="1"/>
    <col min="12555" max="12555" width="13.453125" style="595" customWidth="1"/>
    <col min="12556" max="12556" width="11.54296875" style="595" customWidth="1"/>
    <col min="12557" max="12559" width="0" style="595" hidden="1" customWidth="1"/>
    <col min="12560" max="12560" width="11" style="595" customWidth="1"/>
    <col min="12561" max="12561" width="0" style="595" hidden="1" customWidth="1"/>
    <col min="12562" max="12562" width="12.26953125" style="595" customWidth="1"/>
    <col min="12563" max="12563" width="9.7265625" style="595" customWidth="1"/>
    <col min="12564" max="12564" width="9.54296875" style="595" customWidth="1"/>
    <col min="12565" max="12565" width="8.7265625" style="595" customWidth="1"/>
    <col min="12566" max="12566" width="9.7265625" style="595" customWidth="1"/>
    <col min="12567" max="12568" width="9.54296875" style="595" customWidth="1"/>
    <col min="12569" max="12569" width="9.453125" style="595" customWidth="1"/>
    <col min="12570" max="12570" width="8" style="595" customWidth="1"/>
    <col min="12571" max="12571" width="7.453125" style="595" customWidth="1"/>
    <col min="12572" max="12572" width="7.1796875" style="595" customWidth="1"/>
    <col min="12573" max="12573" width="0" style="595" hidden="1" customWidth="1"/>
    <col min="12574" max="12574" width="9.54296875" style="595" customWidth="1"/>
    <col min="12575" max="12575" width="9.453125" style="595" customWidth="1"/>
    <col min="12576" max="12576" width="0" style="595" hidden="1" customWidth="1"/>
    <col min="12577" max="12577" width="7.453125" style="595" customWidth="1"/>
    <col min="12578" max="12578" width="7.1796875" style="595" customWidth="1"/>
    <col min="12579" max="12802" width="9.1796875" style="595"/>
    <col min="12803" max="12803" width="5.453125" style="595" customWidth="1"/>
    <col min="12804" max="12804" width="47" style="595" customWidth="1"/>
    <col min="12805" max="12805" width="10.453125" style="595" customWidth="1"/>
    <col min="12806" max="12806" width="12.81640625" style="595" customWidth="1"/>
    <col min="12807" max="12807" width="13.81640625" style="595" customWidth="1"/>
    <col min="12808" max="12808" width="16.26953125" style="595" customWidth="1"/>
    <col min="12809" max="12809" width="8.453125" style="595" customWidth="1"/>
    <col min="12810" max="12810" width="11.81640625" style="595" customWidth="1"/>
    <col min="12811" max="12811" width="13.453125" style="595" customWidth="1"/>
    <col min="12812" max="12812" width="11.54296875" style="595" customWidth="1"/>
    <col min="12813" max="12815" width="0" style="595" hidden="1" customWidth="1"/>
    <col min="12816" max="12816" width="11" style="595" customWidth="1"/>
    <col min="12817" max="12817" width="0" style="595" hidden="1" customWidth="1"/>
    <col min="12818" max="12818" width="12.26953125" style="595" customWidth="1"/>
    <col min="12819" max="12819" width="9.7265625" style="595" customWidth="1"/>
    <col min="12820" max="12820" width="9.54296875" style="595" customWidth="1"/>
    <col min="12821" max="12821" width="8.7265625" style="595" customWidth="1"/>
    <col min="12822" max="12822" width="9.7265625" style="595" customWidth="1"/>
    <col min="12823" max="12824" width="9.54296875" style="595" customWidth="1"/>
    <col min="12825" max="12825" width="9.453125" style="595" customWidth="1"/>
    <col min="12826" max="12826" width="8" style="595" customWidth="1"/>
    <col min="12827" max="12827" width="7.453125" style="595" customWidth="1"/>
    <col min="12828" max="12828" width="7.1796875" style="595" customWidth="1"/>
    <col min="12829" max="12829" width="0" style="595" hidden="1" customWidth="1"/>
    <col min="12830" max="12830" width="9.54296875" style="595" customWidth="1"/>
    <col min="12831" max="12831" width="9.453125" style="595" customWidth="1"/>
    <col min="12832" max="12832" width="0" style="595" hidden="1" customWidth="1"/>
    <col min="12833" max="12833" width="7.453125" style="595" customWidth="1"/>
    <col min="12834" max="12834" width="7.1796875" style="595" customWidth="1"/>
    <col min="12835" max="13058" width="9.1796875" style="595"/>
    <col min="13059" max="13059" width="5.453125" style="595" customWidth="1"/>
    <col min="13060" max="13060" width="47" style="595" customWidth="1"/>
    <col min="13061" max="13061" width="10.453125" style="595" customWidth="1"/>
    <col min="13062" max="13062" width="12.81640625" style="595" customWidth="1"/>
    <col min="13063" max="13063" width="13.81640625" style="595" customWidth="1"/>
    <col min="13064" max="13064" width="16.26953125" style="595" customWidth="1"/>
    <col min="13065" max="13065" width="8.453125" style="595" customWidth="1"/>
    <col min="13066" max="13066" width="11.81640625" style="595" customWidth="1"/>
    <col min="13067" max="13067" width="13.453125" style="595" customWidth="1"/>
    <col min="13068" max="13068" width="11.54296875" style="595" customWidth="1"/>
    <col min="13069" max="13071" width="0" style="595" hidden="1" customWidth="1"/>
    <col min="13072" max="13072" width="11" style="595" customWidth="1"/>
    <col min="13073" max="13073" width="0" style="595" hidden="1" customWidth="1"/>
    <col min="13074" max="13074" width="12.26953125" style="595" customWidth="1"/>
    <col min="13075" max="13075" width="9.7265625" style="595" customWidth="1"/>
    <col min="13076" max="13076" width="9.54296875" style="595" customWidth="1"/>
    <col min="13077" max="13077" width="8.7265625" style="595" customWidth="1"/>
    <col min="13078" max="13078" width="9.7265625" style="595" customWidth="1"/>
    <col min="13079" max="13080" width="9.54296875" style="595" customWidth="1"/>
    <col min="13081" max="13081" width="9.453125" style="595" customWidth="1"/>
    <col min="13082" max="13082" width="8" style="595" customWidth="1"/>
    <col min="13083" max="13083" width="7.453125" style="595" customWidth="1"/>
    <col min="13084" max="13084" width="7.1796875" style="595" customWidth="1"/>
    <col min="13085" max="13085" width="0" style="595" hidden="1" customWidth="1"/>
    <col min="13086" max="13086" width="9.54296875" style="595" customWidth="1"/>
    <col min="13087" max="13087" width="9.453125" style="595" customWidth="1"/>
    <col min="13088" max="13088" width="0" style="595" hidden="1" customWidth="1"/>
    <col min="13089" max="13089" width="7.453125" style="595" customWidth="1"/>
    <col min="13090" max="13090" width="7.1796875" style="595" customWidth="1"/>
    <col min="13091" max="13314" width="9.1796875" style="595"/>
    <col min="13315" max="13315" width="5.453125" style="595" customWidth="1"/>
    <col min="13316" max="13316" width="47" style="595" customWidth="1"/>
    <col min="13317" max="13317" width="10.453125" style="595" customWidth="1"/>
    <col min="13318" max="13318" width="12.81640625" style="595" customWidth="1"/>
    <col min="13319" max="13319" width="13.81640625" style="595" customWidth="1"/>
    <col min="13320" max="13320" width="16.26953125" style="595" customWidth="1"/>
    <col min="13321" max="13321" width="8.453125" style="595" customWidth="1"/>
    <col min="13322" max="13322" width="11.81640625" style="595" customWidth="1"/>
    <col min="13323" max="13323" width="13.453125" style="595" customWidth="1"/>
    <col min="13324" max="13324" width="11.54296875" style="595" customWidth="1"/>
    <col min="13325" max="13327" width="0" style="595" hidden="1" customWidth="1"/>
    <col min="13328" max="13328" width="11" style="595" customWidth="1"/>
    <col min="13329" max="13329" width="0" style="595" hidden="1" customWidth="1"/>
    <col min="13330" max="13330" width="12.26953125" style="595" customWidth="1"/>
    <col min="13331" max="13331" width="9.7265625" style="595" customWidth="1"/>
    <col min="13332" max="13332" width="9.54296875" style="595" customWidth="1"/>
    <col min="13333" max="13333" width="8.7265625" style="595" customWidth="1"/>
    <col min="13334" max="13334" width="9.7265625" style="595" customWidth="1"/>
    <col min="13335" max="13336" width="9.54296875" style="595" customWidth="1"/>
    <col min="13337" max="13337" width="9.453125" style="595" customWidth="1"/>
    <col min="13338" max="13338" width="8" style="595" customWidth="1"/>
    <col min="13339" max="13339" width="7.453125" style="595" customWidth="1"/>
    <col min="13340" max="13340" width="7.1796875" style="595" customWidth="1"/>
    <col min="13341" max="13341" width="0" style="595" hidden="1" customWidth="1"/>
    <col min="13342" max="13342" width="9.54296875" style="595" customWidth="1"/>
    <col min="13343" max="13343" width="9.453125" style="595" customWidth="1"/>
    <col min="13344" max="13344" width="0" style="595" hidden="1" customWidth="1"/>
    <col min="13345" max="13345" width="7.453125" style="595" customWidth="1"/>
    <col min="13346" max="13346" width="7.1796875" style="595" customWidth="1"/>
    <col min="13347" max="13570" width="9.1796875" style="595"/>
    <col min="13571" max="13571" width="5.453125" style="595" customWidth="1"/>
    <col min="13572" max="13572" width="47" style="595" customWidth="1"/>
    <col min="13573" max="13573" width="10.453125" style="595" customWidth="1"/>
    <col min="13574" max="13574" width="12.81640625" style="595" customWidth="1"/>
    <col min="13575" max="13575" width="13.81640625" style="595" customWidth="1"/>
    <col min="13576" max="13576" width="16.26953125" style="595" customWidth="1"/>
    <col min="13577" max="13577" width="8.453125" style="595" customWidth="1"/>
    <col min="13578" max="13578" width="11.81640625" style="595" customWidth="1"/>
    <col min="13579" max="13579" width="13.453125" style="595" customWidth="1"/>
    <col min="13580" max="13580" width="11.54296875" style="595" customWidth="1"/>
    <col min="13581" max="13583" width="0" style="595" hidden="1" customWidth="1"/>
    <col min="13584" max="13584" width="11" style="595" customWidth="1"/>
    <col min="13585" max="13585" width="0" style="595" hidden="1" customWidth="1"/>
    <col min="13586" max="13586" width="12.26953125" style="595" customWidth="1"/>
    <col min="13587" max="13587" width="9.7265625" style="595" customWidth="1"/>
    <col min="13588" max="13588" width="9.54296875" style="595" customWidth="1"/>
    <col min="13589" max="13589" width="8.7265625" style="595" customWidth="1"/>
    <col min="13590" max="13590" width="9.7265625" style="595" customWidth="1"/>
    <col min="13591" max="13592" width="9.54296875" style="595" customWidth="1"/>
    <col min="13593" max="13593" width="9.453125" style="595" customWidth="1"/>
    <col min="13594" max="13594" width="8" style="595" customWidth="1"/>
    <col min="13595" max="13595" width="7.453125" style="595" customWidth="1"/>
    <col min="13596" max="13596" width="7.1796875" style="595" customWidth="1"/>
    <col min="13597" max="13597" width="0" style="595" hidden="1" customWidth="1"/>
    <col min="13598" max="13598" width="9.54296875" style="595" customWidth="1"/>
    <col min="13599" max="13599" width="9.453125" style="595" customWidth="1"/>
    <col min="13600" max="13600" width="0" style="595" hidden="1" customWidth="1"/>
    <col min="13601" max="13601" width="7.453125" style="595" customWidth="1"/>
    <col min="13602" max="13602" width="7.1796875" style="595" customWidth="1"/>
    <col min="13603" max="13826" width="9.1796875" style="595"/>
    <col min="13827" max="13827" width="5.453125" style="595" customWidth="1"/>
    <col min="13828" max="13828" width="47" style="595" customWidth="1"/>
    <col min="13829" max="13829" width="10.453125" style="595" customWidth="1"/>
    <col min="13830" max="13830" width="12.81640625" style="595" customWidth="1"/>
    <col min="13831" max="13831" width="13.81640625" style="595" customWidth="1"/>
    <col min="13832" max="13832" width="16.26953125" style="595" customWidth="1"/>
    <col min="13833" max="13833" width="8.453125" style="595" customWidth="1"/>
    <col min="13834" max="13834" width="11.81640625" style="595" customWidth="1"/>
    <col min="13835" max="13835" width="13.453125" style="595" customWidth="1"/>
    <col min="13836" max="13836" width="11.54296875" style="595" customWidth="1"/>
    <col min="13837" max="13839" width="0" style="595" hidden="1" customWidth="1"/>
    <col min="13840" max="13840" width="11" style="595" customWidth="1"/>
    <col min="13841" max="13841" width="0" style="595" hidden="1" customWidth="1"/>
    <col min="13842" max="13842" width="12.26953125" style="595" customWidth="1"/>
    <col min="13843" max="13843" width="9.7265625" style="595" customWidth="1"/>
    <col min="13844" max="13844" width="9.54296875" style="595" customWidth="1"/>
    <col min="13845" max="13845" width="8.7265625" style="595" customWidth="1"/>
    <col min="13846" max="13846" width="9.7265625" style="595" customWidth="1"/>
    <col min="13847" max="13848" width="9.54296875" style="595" customWidth="1"/>
    <col min="13849" max="13849" width="9.453125" style="595" customWidth="1"/>
    <col min="13850" max="13850" width="8" style="595" customWidth="1"/>
    <col min="13851" max="13851" width="7.453125" style="595" customWidth="1"/>
    <col min="13852" max="13852" width="7.1796875" style="595" customWidth="1"/>
    <col min="13853" max="13853" width="0" style="595" hidden="1" customWidth="1"/>
    <col min="13854" max="13854" width="9.54296875" style="595" customWidth="1"/>
    <col min="13855" max="13855" width="9.453125" style="595" customWidth="1"/>
    <col min="13856" max="13856" width="0" style="595" hidden="1" customWidth="1"/>
    <col min="13857" max="13857" width="7.453125" style="595" customWidth="1"/>
    <col min="13858" max="13858" width="7.1796875" style="595" customWidth="1"/>
    <col min="13859" max="14082" width="9.1796875" style="595"/>
    <col min="14083" max="14083" width="5.453125" style="595" customWidth="1"/>
    <col min="14084" max="14084" width="47" style="595" customWidth="1"/>
    <col min="14085" max="14085" width="10.453125" style="595" customWidth="1"/>
    <col min="14086" max="14086" width="12.81640625" style="595" customWidth="1"/>
    <col min="14087" max="14087" width="13.81640625" style="595" customWidth="1"/>
    <col min="14088" max="14088" width="16.26953125" style="595" customWidth="1"/>
    <col min="14089" max="14089" width="8.453125" style="595" customWidth="1"/>
    <col min="14090" max="14090" width="11.81640625" style="595" customWidth="1"/>
    <col min="14091" max="14091" width="13.453125" style="595" customWidth="1"/>
    <col min="14092" max="14092" width="11.54296875" style="595" customWidth="1"/>
    <col min="14093" max="14095" width="0" style="595" hidden="1" customWidth="1"/>
    <col min="14096" max="14096" width="11" style="595" customWidth="1"/>
    <col min="14097" max="14097" width="0" style="595" hidden="1" customWidth="1"/>
    <col min="14098" max="14098" width="12.26953125" style="595" customWidth="1"/>
    <col min="14099" max="14099" width="9.7265625" style="595" customWidth="1"/>
    <col min="14100" max="14100" width="9.54296875" style="595" customWidth="1"/>
    <col min="14101" max="14101" width="8.7265625" style="595" customWidth="1"/>
    <col min="14102" max="14102" width="9.7265625" style="595" customWidth="1"/>
    <col min="14103" max="14104" width="9.54296875" style="595" customWidth="1"/>
    <col min="14105" max="14105" width="9.453125" style="595" customWidth="1"/>
    <col min="14106" max="14106" width="8" style="595" customWidth="1"/>
    <col min="14107" max="14107" width="7.453125" style="595" customWidth="1"/>
    <col min="14108" max="14108" width="7.1796875" style="595" customWidth="1"/>
    <col min="14109" max="14109" width="0" style="595" hidden="1" customWidth="1"/>
    <col min="14110" max="14110" width="9.54296875" style="595" customWidth="1"/>
    <col min="14111" max="14111" width="9.453125" style="595" customWidth="1"/>
    <col min="14112" max="14112" width="0" style="595" hidden="1" customWidth="1"/>
    <col min="14113" max="14113" width="7.453125" style="595" customWidth="1"/>
    <col min="14114" max="14114" width="7.1796875" style="595" customWidth="1"/>
    <col min="14115" max="14338" width="9.1796875" style="595"/>
    <col min="14339" max="14339" width="5.453125" style="595" customWidth="1"/>
    <col min="14340" max="14340" width="47" style="595" customWidth="1"/>
    <col min="14341" max="14341" width="10.453125" style="595" customWidth="1"/>
    <col min="14342" max="14342" width="12.81640625" style="595" customWidth="1"/>
    <col min="14343" max="14343" width="13.81640625" style="595" customWidth="1"/>
    <col min="14344" max="14344" width="16.26953125" style="595" customWidth="1"/>
    <col min="14345" max="14345" width="8.453125" style="595" customWidth="1"/>
    <col min="14346" max="14346" width="11.81640625" style="595" customWidth="1"/>
    <col min="14347" max="14347" width="13.453125" style="595" customWidth="1"/>
    <col min="14348" max="14348" width="11.54296875" style="595" customWidth="1"/>
    <col min="14349" max="14351" width="0" style="595" hidden="1" customWidth="1"/>
    <col min="14352" max="14352" width="11" style="595" customWidth="1"/>
    <col min="14353" max="14353" width="0" style="595" hidden="1" customWidth="1"/>
    <col min="14354" max="14354" width="12.26953125" style="595" customWidth="1"/>
    <col min="14355" max="14355" width="9.7265625" style="595" customWidth="1"/>
    <col min="14356" max="14356" width="9.54296875" style="595" customWidth="1"/>
    <col min="14357" max="14357" width="8.7265625" style="595" customWidth="1"/>
    <col min="14358" max="14358" width="9.7265625" style="595" customWidth="1"/>
    <col min="14359" max="14360" width="9.54296875" style="595" customWidth="1"/>
    <col min="14361" max="14361" width="9.453125" style="595" customWidth="1"/>
    <col min="14362" max="14362" width="8" style="595" customWidth="1"/>
    <col min="14363" max="14363" width="7.453125" style="595" customWidth="1"/>
    <col min="14364" max="14364" width="7.1796875" style="595" customWidth="1"/>
    <col min="14365" max="14365" width="0" style="595" hidden="1" customWidth="1"/>
    <col min="14366" max="14366" width="9.54296875" style="595" customWidth="1"/>
    <col min="14367" max="14367" width="9.453125" style="595" customWidth="1"/>
    <col min="14368" max="14368" width="0" style="595" hidden="1" customWidth="1"/>
    <col min="14369" max="14369" width="7.453125" style="595" customWidth="1"/>
    <col min="14370" max="14370" width="7.1796875" style="595" customWidth="1"/>
    <col min="14371" max="14594" width="9.1796875" style="595"/>
    <col min="14595" max="14595" width="5.453125" style="595" customWidth="1"/>
    <col min="14596" max="14596" width="47" style="595" customWidth="1"/>
    <col min="14597" max="14597" width="10.453125" style="595" customWidth="1"/>
    <col min="14598" max="14598" width="12.81640625" style="595" customWidth="1"/>
    <col min="14599" max="14599" width="13.81640625" style="595" customWidth="1"/>
    <col min="14600" max="14600" width="16.26953125" style="595" customWidth="1"/>
    <col min="14601" max="14601" width="8.453125" style="595" customWidth="1"/>
    <col min="14602" max="14602" width="11.81640625" style="595" customWidth="1"/>
    <col min="14603" max="14603" width="13.453125" style="595" customWidth="1"/>
    <col min="14604" max="14604" width="11.54296875" style="595" customWidth="1"/>
    <col min="14605" max="14607" width="0" style="595" hidden="1" customWidth="1"/>
    <col min="14608" max="14608" width="11" style="595" customWidth="1"/>
    <col min="14609" max="14609" width="0" style="595" hidden="1" customWidth="1"/>
    <col min="14610" max="14610" width="12.26953125" style="595" customWidth="1"/>
    <col min="14611" max="14611" width="9.7265625" style="595" customWidth="1"/>
    <col min="14612" max="14612" width="9.54296875" style="595" customWidth="1"/>
    <col min="14613" max="14613" width="8.7265625" style="595" customWidth="1"/>
    <col min="14614" max="14614" width="9.7265625" style="595" customWidth="1"/>
    <col min="14615" max="14616" width="9.54296875" style="595" customWidth="1"/>
    <col min="14617" max="14617" width="9.453125" style="595" customWidth="1"/>
    <col min="14618" max="14618" width="8" style="595" customWidth="1"/>
    <col min="14619" max="14619" width="7.453125" style="595" customWidth="1"/>
    <col min="14620" max="14620" width="7.1796875" style="595" customWidth="1"/>
    <col min="14621" max="14621" width="0" style="595" hidden="1" customWidth="1"/>
    <col min="14622" max="14622" width="9.54296875" style="595" customWidth="1"/>
    <col min="14623" max="14623" width="9.453125" style="595" customWidth="1"/>
    <col min="14624" max="14624" width="0" style="595" hidden="1" customWidth="1"/>
    <col min="14625" max="14625" width="7.453125" style="595" customWidth="1"/>
    <col min="14626" max="14626" width="7.1796875" style="595" customWidth="1"/>
    <col min="14627" max="14850" width="9.1796875" style="595"/>
    <col min="14851" max="14851" width="5.453125" style="595" customWidth="1"/>
    <col min="14852" max="14852" width="47" style="595" customWidth="1"/>
    <col min="14853" max="14853" width="10.453125" style="595" customWidth="1"/>
    <col min="14854" max="14854" width="12.81640625" style="595" customWidth="1"/>
    <col min="14855" max="14855" width="13.81640625" style="595" customWidth="1"/>
    <col min="14856" max="14856" width="16.26953125" style="595" customWidth="1"/>
    <col min="14857" max="14857" width="8.453125" style="595" customWidth="1"/>
    <col min="14858" max="14858" width="11.81640625" style="595" customWidth="1"/>
    <col min="14859" max="14859" width="13.453125" style="595" customWidth="1"/>
    <col min="14860" max="14860" width="11.54296875" style="595" customWidth="1"/>
    <col min="14861" max="14863" width="0" style="595" hidden="1" customWidth="1"/>
    <col min="14864" max="14864" width="11" style="595" customWidth="1"/>
    <col min="14865" max="14865" width="0" style="595" hidden="1" customWidth="1"/>
    <col min="14866" max="14866" width="12.26953125" style="595" customWidth="1"/>
    <col min="14867" max="14867" width="9.7265625" style="595" customWidth="1"/>
    <col min="14868" max="14868" width="9.54296875" style="595" customWidth="1"/>
    <col min="14869" max="14869" width="8.7265625" style="595" customWidth="1"/>
    <col min="14870" max="14870" width="9.7265625" style="595" customWidth="1"/>
    <col min="14871" max="14872" width="9.54296875" style="595" customWidth="1"/>
    <col min="14873" max="14873" width="9.453125" style="595" customWidth="1"/>
    <col min="14874" max="14874" width="8" style="595" customWidth="1"/>
    <col min="14875" max="14875" width="7.453125" style="595" customWidth="1"/>
    <col min="14876" max="14876" width="7.1796875" style="595" customWidth="1"/>
    <col min="14877" max="14877" width="0" style="595" hidden="1" customWidth="1"/>
    <col min="14878" max="14878" width="9.54296875" style="595" customWidth="1"/>
    <col min="14879" max="14879" width="9.453125" style="595" customWidth="1"/>
    <col min="14880" max="14880" width="0" style="595" hidden="1" customWidth="1"/>
    <col min="14881" max="14881" width="7.453125" style="595" customWidth="1"/>
    <col min="14882" max="14882" width="7.1796875" style="595" customWidth="1"/>
    <col min="14883" max="15106" width="9.1796875" style="595"/>
    <col min="15107" max="15107" width="5.453125" style="595" customWidth="1"/>
    <col min="15108" max="15108" width="47" style="595" customWidth="1"/>
    <col min="15109" max="15109" width="10.453125" style="595" customWidth="1"/>
    <col min="15110" max="15110" width="12.81640625" style="595" customWidth="1"/>
    <col min="15111" max="15111" width="13.81640625" style="595" customWidth="1"/>
    <col min="15112" max="15112" width="16.26953125" style="595" customWidth="1"/>
    <col min="15113" max="15113" width="8.453125" style="595" customWidth="1"/>
    <col min="15114" max="15114" width="11.81640625" style="595" customWidth="1"/>
    <col min="15115" max="15115" width="13.453125" style="595" customWidth="1"/>
    <col min="15116" max="15116" width="11.54296875" style="595" customWidth="1"/>
    <col min="15117" max="15119" width="0" style="595" hidden="1" customWidth="1"/>
    <col min="15120" max="15120" width="11" style="595" customWidth="1"/>
    <col min="15121" max="15121" width="0" style="595" hidden="1" customWidth="1"/>
    <col min="15122" max="15122" width="12.26953125" style="595" customWidth="1"/>
    <col min="15123" max="15123" width="9.7265625" style="595" customWidth="1"/>
    <col min="15124" max="15124" width="9.54296875" style="595" customWidth="1"/>
    <col min="15125" max="15125" width="8.7265625" style="595" customWidth="1"/>
    <col min="15126" max="15126" width="9.7265625" style="595" customWidth="1"/>
    <col min="15127" max="15128" width="9.54296875" style="595" customWidth="1"/>
    <col min="15129" max="15129" width="9.453125" style="595" customWidth="1"/>
    <col min="15130" max="15130" width="8" style="595" customWidth="1"/>
    <col min="15131" max="15131" width="7.453125" style="595" customWidth="1"/>
    <col min="15132" max="15132" width="7.1796875" style="595" customWidth="1"/>
    <col min="15133" max="15133" width="0" style="595" hidden="1" customWidth="1"/>
    <col min="15134" max="15134" width="9.54296875" style="595" customWidth="1"/>
    <col min="15135" max="15135" width="9.453125" style="595" customWidth="1"/>
    <col min="15136" max="15136" width="0" style="595" hidden="1" customWidth="1"/>
    <col min="15137" max="15137" width="7.453125" style="595" customWidth="1"/>
    <col min="15138" max="15138" width="7.1796875" style="595" customWidth="1"/>
    <col min="15139" max="15362" width="9.1796875" style="595"/>
    <col min="15363" max="15363" width="5.453125" style="595" customWidth="1"/>
    <col min="15364" max="15364" width="47" style="595" customWidth="1"/>
    <col min="15365" max="15365" width="10.453125" style="595" customWidth="1"/>
    <col min="15366" max="15366" width="12.81640625" style="595" customWidth="1"/>
    <col min="15367" max="15367" width="13.81640625" style="595" customWidth="1"/>
    <col min="15368" max="15368" width="16.26953125" style="595" customWidth="1"/>
    <col min="15369" max="15369" width="8.453125" style="595" customWidth="1"/>
    <col min="15370" max="15370" width="11.81640625" style="595" customWidth="1"/>
    <col min="15371" max="15371" width="13.453125" style="595" customWidth="1"/>
    <col min="15372" max="15372" width="11.54296875" style="595" customWidth="1"/>
    <col min="15373" max="15375" width="0" style="595" hidden="1" customWidth="1"/>
    <col min="15376" max="15376" width="11" style="595" customWidth="1"/>
    <col min="15377" max="15377" width="0" style="595" hidden="1" customWidth="1"/>
    <col min="15378" max="15378" width="12.26953125" style="595" customWidth="1"/>
    <col min="15379" max="15379" width="9.7265625" style="595" customWidth="1"/>
    <col min="15380" max="15380" width="9.54296875" style="595" customWidth="1"/>
    <col min="15381" max="15381" width="8.7265625" style="595" customWidth="1"/>
    <col min="15382" max="15382" width="9.7265625" style="595" customWidth="1"/>
    <col min="15383" max="15384" width="9.54296875" style="595" customWidth="1"/>
    <col min="15385" max="15385" width="9.453125" style="595" customWidth="1"/>
    <col min="15386" max="15386" width="8" style="595" customWidth="1"/>
    <col min="15387" max="15387" width="7.453125" style="595" customWidth="1"/>
    <col min="15388" max="15388" width="7.1796875" style="595" customWidth="1"/>
    <col min="15389" max="15389" width="0" style="595" hidden="1" customWidth="1"/>
    <col min="15390" max="15390" width="9.54296875" style="595" customWidth="1"/>
    <col min="15391" max="15391" width="9.453125" style="595" customWidth="1"/>
    <col min="15392" max="15392" width="0" style="595" hidden="1" customWidth="1"/>
    <col min="15393" max="15393" width="7.453125" style="595" customWidth="1"/>
    <col min="15394" max="15394" width="7.1796875" style="595" customWidth="1"/>
    <col min="15395" max="15618" width="9.1796875" style="595"/>
    <col min="15619" max="15619" width="5.453125" style="595" customWidth="1"/>
    <col min="15620" max="15620" width="47" style="595" customWidth="1"/>
    <col min="15621" max="15621" width="10.453125" style="595" customWidth="1"/>
    <col min="15622" max="15622" width="12.81640625" style="595" customWidth="1"/>
    <col min="15623" max="15623" width="13.81640625" style="595" customWidth="1"/>
    <col min="15624" max="15624" width="16.26953125" style="595" customWidth="1"/>
    <col min="15625" max="15625" width="8.453125" style="595" customWidth="1"/>
    <col min="15626" max="15626" width="11.81640625" style="595" customWidth="1"/>
    <col min="15627" max="15627" width="13.453125" style="595" customWidth="1"/>
    <col min="15628" max="15628" width="11.54296875" style="595" customWidth="1"/>
    <col min="15629" max="15631" width="0" style="595" hidden="1" customWidth="1"/>
    <col min="15632" max="15632" width="11" style="595" customWidth="1"/>
    <col min="15633" max="15633" width="0" style="595" hidden="1" customWidth="1"/>
    <col min="15634" max="15634" width="12.26953125" style="595" customWidth="1"/>
    <col min="15635" max="15635" width="9.7265625" style="595" customWidth="1"/>
    <col min="15636" max="15636" width="9.54296875" style="595" customWidth="1"/>
    <col min="15637" max="15637" width="8.7265625" style="595" customWidth="1"/>
    <col min="15638" max="15638" width="9.7265625" style="595" customWidth="1"/>
    <col min="15639" max="15640" width="9.54296875" style="595" customWidth="1"/>
    <col min="15641" max="15641" width="9.453125" style="595" customWidth="1"/>
    <col min="15642" max="15642" width="8" style="595" customWidth="1"/>
    <col min="15643" max="15643" width="7.453125" style="595" customWidth="1"/>
    <col min="15644" max="15644" width="7.1796875" style="595" customWidth="1"/>
    <col min="15645" max="15645" width="0" style="595" hidden="1" customWidth="1"/>
    <col min="15646" max="15646" width="9.54296875" style="595" customWidth="1"/>
    <col min="15647" max="15647" width="9.453125" style="595" customWidth="1"/>
    <col min="15648" max="15648" width="0" style="595" hidden="1" customWidth="1"/>
    <col min="15649" max="15649" width="7.453125" style="595" customWidth="1"/>
    <col min="15650" max="15650" width="7.1796875" style="595" customWidth="1"/>
    <col min="15651" max="15874" width="9.1796875" style="595"/>
    <col min="15875" max="15875" width="5.453125" style="595" customWidth="1"/>
    <col min="15876" max="15876" width="47" style="595" customWidth="1"/>
    <col min="15877" max="15877" width="10.453125" style="595" customWidth="1"/>
    <col min="15878" max="15878" width="12.81640625" style="595" customWidth="1"/>
    <col min="15879" max="15879" width="13.81640625" style="595" customWidth="1"/>
    <col min="15880" max="15880" width="16.26953125" style="595" customWidth="1"/>
    <col min="15881" max="15881" width="8.453125" style="595" customWidth="1"/>
    <col min="15882" max="15882" width="11.81640625" style="595" customWidth="1"/>
    <col min="15883" max="15883" width="13.453125" style="595" customWidth="1"/>
    <col min="15884" max="15884" width="11.54296875" style="595" customWidth="1"/>
    <col min="15885" max="15887" width="0" style="595" hidden="1" customWidth="1"/>
    <col min="15888" max="15888" width="11" style="595" customWidth="1"/>
    <col min="15889" max="15889" width="0" style="595" hidden="1" customWidth="1"/>
    <col min="15890" max="15890" width="12.26953125" style="595" customWidth="1"/>
    <col min="15891" max="15891" width="9.7265625" style="595" customWidth="1"/>
    <col min="15892" max="15892" width="9.54296875" style="595" customWidth="1"/>
    <col min="15893" max="15893" width="8.7265625" style="595" customWidth="1"/>
    <col min="15894" max="15894" width="9.7265625" style="595" customWidth="1"/>
    <col min="15895" max="15896" width="9.54296875" style="595" customWidth="1"/>
    <col min="15897" max="15897" width="9.453125" style="595" customWidth="1"/>
    <col min="15898" max="15898" width="8" style="595" customWidth="1"/>
    <col min="15899" max="15899" width="7.453125" style="595" customWidth="1"/>
    <col min="15900" max="15900" width="7.1796875" style="595" customWidth="1"/>
    <col min="15901" max="15901" width="0" style="595" hidden="1" customWidth="1"/>
    <col min="15902" max="15902" width="9.54296875" style="595" customWidth="1"/>
    <col min="15903" max="15903" width="9.453125" style="595" customWidth="1"/>
    <col min="15904" max="15904" width="0" style="595" hidden="1" customWidth="1"/>
    <col min="15905" max="15905" width="7.453125" style="595" customWidth="1"/>
    <col min="15906" max="15906" width="7.1796875" style="595" customWidth="1"/>
    <col min="15907" max="16130" width="9.1796875" style="595"/>
    <col min="16131" max="16131" width="5.453125" style="595" customWidth="1"/>
    <col min="16132" max="16132" width="47" style="595" customWidth="1"/>
    <col min="16133" max="16133" width="10.453125" style="595" customWidth="1"/>
    <col min="16134" max="16134" width="12.81640625" style="595" customWidth="1"/>
    <col min="16135" max="16135" width="13.81640625" style="595" customWidth="1"/>
    <col min="16136" max="16136" width="16.26953125" style="595" customWidth="1"/>
    <col min="16137" max="16137" width="8.453125" style="595" customWidth="1"/>
    <col min="16138" max="16138" width="11.81640625" style="595" customWidth="1"/>
    <col min="16139" max="16139" width="13.453125" style="595" customWidth="1"/>
    <col min="16140" max="16140" width="11.54296875" style="595" customWidth="1"/>
    <col min="16141" max="16143" width="0" style="595" hidden="1" customWidth="1"/>
    <col min="16144" max="16144" width="11" style="595" customWidth="1"/>
    <col min="16145" max="16145" width="0" style="595" hidden="1" customWidth="1"/>
    <col min="16146" max="16146" width="12.26953125" style="595" customWidth="1"/>
    <col min="16147" max="16147" width="9.7265625" style="595" customWidth="1"/>
    <col min="16148" max="16148" width="9.54296875" style="595" customWidth="1"/>
    <col min="16149" max="16149" width="8.7265625" style="595" customWidth="1"/>
    <col min="16150" max="16150" width="9.7265625" style="595" customWidth="1"/>
    <col min="16151" max="16152" width="9.54296875" style="595" customWidth="1"/>
    <col min="16153" max="16153" width="9.453125" style="595" customWidth="1"/>
    <col min="16154" max="16154" width="8" style="595" customWidth="1"/>
    <col min="16155" max="16155" width="7.453125" style="595" customWidth="1"/>
    <col min="16156" max="16156" width="7.1796875" style="595" customWidth="1"/>
    <col min="16157" max="16157" width="0" style="595" hidden="1" customWidth="1"/>
    <col min="16158" max="16158" width="9.54296875" style="595" customWidth="1"/>
    <col min="16159" max="16159" width="9.453125" style="595" customWidth="1"/>
    <col min="16160" max="16160" width="0" style="595" hidden="1" customWidth="1"/>
    <col min="16161" max="16161" width="7.453125" style="595" customWidth="1"/>
    <col min="16162" max="16162" width="7.1796875" style="595" customWidth="1"/>
    <col min="16163" max="16384" width="9.1796875" style="595"/>
  </cols>
  <sheetData>
    <row r="1" spans="1:36" ht="12.75" customHeight="1">
      <c r="A1" s="1308" t="s">
        <v>920</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8"/>
    </row>
    <row r="2" spans="1:36" ht="17.25" customHeight="1">
      <c r="A2" s="1308" t="s">
        <v>1425</v>
      </c>
      <c r="B2" s="1308"/>
      <c r="C2" s="1308"/>
      <c r="D2" s="1308"/>
      <c r="E2" s="1308"/>
      <c r="F2" s="1308"/>
      <c r="G2" s="1308"/>
      <c r="H2" s="1308"/>
      <c r="I2" s="1308"/>
      <c r="J2" s="1308"/>
      <c r="K2" s="1308"/>
      <c r="L2" s="1308"/>
      <c r="M2" s="1308"/>
      <c r="N2" s="1308"/>
      <c r="O2" s="1308"/>
      <c r="P2" s="1308"/>
      <c r="Q2" s="1308"/>
      <c r="R2" s="1308"/>
      <c r="S2" s="1308"/>
      <c r="T2" s="1308"/>
      <c r="U2" s="1308"/>
      <c r="V2" s="1308"/>
      <c r="W2" s="1308"/>
      <c r="X2" s="1308"/>
      <c r="Y2" s="1308"/>
      <c r="Z2" s="1308"/>
      <c r="AA2" s="1308"/>
    </row>
    <row r="3" spans="1:36" ht="17.25" customHeight="1">
      <c r="A3" s="1309" t="str">
        <f>'pl01'!A3:P3</f>
        <v>(Kèm theo Báo cáo số             /BC-TCKH, ngày           tháng 04 năm 2022 của  Phòng Tài chính - Kế hoạch)</v>
      </c>
      <c r="B3" s="1309"/>
      <c r="C3" s="1309"/>
      <c r="D3" s="1309"/>
      <c r="E3" s="1309"/>
      <c r="F3" s="1309"/>
      <c r="G3" s="1309"/>
      <c r="H3" s="1309"/>
      <c r="I3" s="1309"/>
      <c r="J3" s="1309"/>
      <c r="K3" s="1309"/>
      <c r="L3" s="1309"/>
      <c r="M3" s="1309"/>
      <c r="N3" s="1309"/>
      <c r="O3" s="1309"/>
      <c r="P3" s="1309"/>
      <c r="Q3" s="1309"/>
      <c r="R3" s="1309"/>
      <c r="S3" s="1309"/>
      <c r="T3" s="1309"/>
      <c r="U3" s="1309"/>
      <c r="V3" s="1309"/>
      <c r="W3" s="1309"/>
      <c r="X3" s="1309"/>
      <c r="Y3" s="1309"/>
      <c r="Z3" s="1309"/>
      <c r="AA3" s="1309"/>
    </row>
    <row r="4" spans="1:36" ht="15.75" customHeight="1">
      <c r="F4" s="598"/>
      <c r="P4" s="599"/>
      <c r="T4" s="599"/>
      <c r="U4" s="599"/>
      <c r="V4" s="1310" t="s">
        <v>462</v>
      </c>
      <c r="W4" s="1310"/>
      <c r="X4" s="1310"/>
      <c r="Y4" s="1310"/>
      <c r="Z4" s="1310"/>
      <c r="AA4" s="1310"/>
    </row>
    <row r="5" spans="1:36" ht="35.25" customHeight="1">
      <c r="A5" s="1311" t="s">
        <v>4</v>
      </c>
      <c r="B5" s="1311" t="s">
        <v>463</v>
      </c>
      <c r="C5" s="1311" t="s">
        <v>464</v>
      </c>
      <c r="D5" s="1312" t="s">
        <v>465</v>
      </c>
      <c r="E5" s="1312" t="s">
        <v>339</v>
      </c>
      <c r="F5" s="1311" t="s">
        <v>32</v>
      </c>
      <c r="G5" s="1311" t="s">
        <v>33</v>
      </c>
      <c r="H5" s="1305" t="s">
        <v>34</v>
      </c>
      <c r="I5" s="1306"/>
      <c r="J5" s="1307"/>
      <c r="K5" s="1311" t="s">
        <v>466</v>
      </c>
      <c r="L5" s="1311"/>
      <c r="M5" s="1311"/>
      <c r="N5" s="1315" t="s">
        <v>1121</v>
      </c>
      <c r="O5" s="989"/>
      <c r="P5" s="1311" t="s">
        <v>468</v>
      </c>
      <c r="Q5" s="1305" t="s">
        <v>1108</v>
      </c>
      <c r="R5" s="1306"/>
      <c r="S5" s="1307"/>
      <c r="T5" s="1311" t="s">
        <v>669</v>
      </c>
      <c r="U5" s="1311" t="s">
        <v>670</v>
      </c>
      <c r="V5" s="1305" t="s">
        <v>1491</v>
      </c>
      <c r="W5" s="1306"/>
      <c r="X5" s="1306"/>
      <c r="Y5" s="1320" t="s">
        <v>1492</v>
      </c>
      <c r="Z5" s="1311" t="s">
        <v>476</v>
      </c>
      <c r="AA5" s="1311"/>
      <c r="AB5" s="1305" t="s">
        <v>1411</v>
      </c>
      <c r="AC5" s="1306"/>
      <c r="AD5" s="1306"/>
      <c r="AE5" s="1311" t="s">
        <v>476</v>
      </c>
      <c r="AF5" s="1311"/>
      <c r="AG5" s="1312" t="s">
        <v>1493</v>
      </c>
      <c r="AH5" s="1312" t="s">
        <v>1494</v>
      </c>
      <c r="AI5" s="1311" t="s">
        <v>8</v>
      </c>
    </row>
    <row r="6" spans="1:36" ht="14.25" customHeight="1">
      <c r="A6" s="1311"/>
      <c r="B6" s="1311"/>
      <c r="C6" s="1311"/>
      <c r="D6" s="1313"/>
      <c r="E6" s="1313"/>
      <c r="F6" s="1311"/>
      <c r="G6" s="1311"/>
      <c r="H6" s="1315" t="s">
        <v>291</v>
      </c>
      <c r="I6" s="1305" t="s">
        <v>475</v>
      </c>
      <c r="J6" s="1307"/>
      <c r="K6" s="1049"/>
      <c r="L6" s="1049"/>
      <c r="M6" s="1049"/>
      <c r="N6" s="1316"/>
      <c r="O6" s="1049"/>
      <c r="P6" s="1311"/>
      <c r="Q6" s="1312" t="s">
        <v>10</v>
      </c>
      <c r="R6" s="1305" t="s">
        <v>72</v>
      </c>
      <c r="S6" s="1307"/>
      <c r="T6" s="1311"/>
      <c r="U6" s="1311"/>
      <c r="V6" s="1312" t="s">
        <v>10</v>
      </c>
      <c r="W6" s="1305" t="s">
        <v>72</v>
      </c>
      <c r="X6" s="1306"/>
      <c r="Y6" s="1321"/>
      <c r="Z6" s="1311" t="s">
        <v>671</v>
      </c>
      <c r="AA6" s="1311" t="s">
        <v>672</v>
      </c>
      <c r="AB6" s="1312" t="s">
        <v>10</v>
      </c>
      <c r="AC6" s="1305" t="s">
        <v>72</v>
      </c>
      <c r="AD6" s="1306"/>
      <c r="AE6" s="1311" t="s">
        <v>671</v>
      </c>
      <c r="AF6" s="1311" t="s">
        <v>672</v>
      </c>
      <c r="AG6" s="1318"/>
      <c r="AH6" s="1318"/>
      <c r="AI6" s="1311"/>
    </row>
    <row r="7" spans="1:36" ht="63.75" customHeight="1">
      <c r="A7" s="1311"/>
      <c r="B7" s="1311"/>
      <c r="C7" s="1311"/>
      <c r="D7" s="1314"/>
      <c r="E7" s="1314"/>
      <c r="F7" s="1311"/>
      <c r="G7" s="1311"/>
      <c r="H7" s="1317"/>
      <c r="I7" s="1049" t="s">
        <v>38</v>
      </c>
      <c r="J7" s="1049" t="s">
        <v>477</v>
      </c>
      <c r="K7" s="1049" t="s">
        <v>478</v>
      </c>
      <c r="L7" s="876" t="s">
        <v>475</v>
      </c>
      <c r="M7" s="868" t="s">
        <v>479</v>
      </c>
      <c r="N7" s="1317"/>
      <c r="O7" s="1049" t="s">
        <v>480</v>
      </c>
      <c r="P7" s="1311"/>
      <c r="Q7" s="1314"/>
      <c r="R7" s="1048" t="s">
        <v>1115</v>
      </c>
      <c r="S7" s="1048" t="s">
        <v>1116</v>
      </c>
      <c r="T7" s="1311"/>
      <c r="U7" s="1311"/>
      <c r="V7" s="1314"/>
      <c r="W7" s="1049" t="s">
        <v>483</v>
      </c>
      <c r="X7" s="1047" t="s">
        <v>484</v>
      </c>
      <c r="Y7" s="1322"/>
      <c r="Z7" s="1311"/>
      <c r="AA7" s="1311"/>
      <c r="AB7" s="1314"/>
      <c r="AC7" s="1049" t="s">
        <v>483</v>
      </c>
      <c r="AD7" s="1047" t="s">
        <v>484</v>
      </c>
      <c r="AE7" s="1311"/>
      <c r="AF7" s="1311"/>
      <c r="AG7" s="1319"/>
      <c r="AH7" s="1319"/>
      <c r="AI7" s="1311"/>
    </row>
    <row r="8" spans="1:36" s="608" customFormat="1" ht="34.5" hidden="1" customHeight="1">
      <c r="A8" s="990"/>
      <c r="B8" s="990" t="s">
        <v>487</v>
      </c>
      <c r="C8" s="990"/>
      <c r="D8" s="990"/>
      <c r="E8" s="990"/>
      <c r="F8" s="991"/>
      <c r="G8" s="990"/>
      <c r="H8" s="992"/>
      <c r="I8" s="993" t="e">
        <f>#REF!+#REF!+#REF!</f>
        <v>#REF!</v>
      </c>
      <c r="J8" s="993" t="e">
        <f>#REF!+#REF!+#REF!</f>
        <v>#REF!</v>
      </c>
      <c r="K8" s="993" t="e">
        <f>#REF!+#REF!+#REF!</f>
        <v>#REF!</v>
      </c>
      <c r="L8" s="993" t="e">
        <f>#REF!+#REF!+#REF!</f>
        <v>#REF!</v>
      </c>
      <c r="M8" s="993" t="e">
        <f>#REF!+#REF!+#REF!</f>
        <v>#REF!</v>
      </c>
      <c r="N8" s="993" t="e">
        <f>#REF!+#REF!+#REF!</f>
        <v>#REF!</v>
      </c>
      <c r="O8" s="993" t="e">
        <f>#REF!+#REF!+#REF!</f>
        <v>#REF!</v>
      </c>
      <c r="P8" s="993" t="e">
        <f>#REF!+#REF!+#REF!</f>
        <v>#REF!</v>
      </c>
      <c r="Q8" s="993" t="e">
        <f>#REF!+#REF!+#REF!</f>
        <v>#REF!</v>
      </c>
      <c r="R8" s="993" t="e">
        <f>#REF!+#REF!+#REF!</f>
        <v>#REF!</v>
      </c>
      <c r="S8" s="993" t="e">
        <f>#REF!+#REF!+#REF!</f>
        <v>#REF!</v>
      </c>
      <c r="T8" s="993" t="e">
        <f>#REF!+#REF!+#REF!</f>
        <v>#REF!</v>
      </c>
      <c r="U8" s="993" t="e">
        <f>#REF!+#REF!+#REF!</f>
        <v>#REF!</v>
      </c>
      <c r="V8" s="993" t="e">
        <f>#REF!+#REF!+#REF!</f>
        <v>#REF!</v>
      </c>
      <c r="W8" s="993" t="e">
        <f>#REF!+#REF!+#REF!</f>
        <v>#REF!</v>
      </c>
      <c r="X8" s="993" t="e">
        <f>#REF!+#REF!+#REF!</f>
        <v>#REF!</v>
      </c>
      <c r="Y8" s="993"/>
      <c r="Z8" s="1030" t="e">
        <f t="shared" ref="Z8:Z28" si="0">V8/Q8</f>
        <v>#REF!</v>
      </c>
      <c r="AA8" s="1030" t="e">
        <f t="shared" ref="AA8:AA28" si="1">V8/T8</f>
        <v>#REF!</v>
      </c>
      <c r="AB8" s="993" t="e">
        <f>#REF!+#REF!+#REF!</f>
        <v>#REF!</v>
      </c>
      <c r="AC8" s="993" t="e">
        <f>#REF!+#REF!+#REF!</f>
        <v>#REF!</v>
      </c>
      <c r="AD8" s="993" t="e">
        <f>#REF!+#REF!+#REF!</f>
        <v>#REF!</v>
      </c>
      <c r="AE8" s="805" t="e">
        <f t="shared" ref="AE8:AE16" si="2">AB8/Q8</f>
        <v>#REF!</v>
      </c>
      <c r="AF8" s="805" t="e">
        <f t="shared" ref="AF8:AF16" si="3">AB8/T8</f>
        <v>#REF!</v>
      </c>
      <c r="AG8" s="805"/>
      <c r="AH8" s="805"/>
      <c r="AI8" s="995"/>
      <c r="AJ8" s="820" t="e">
        <f>Q8-T8</f>
        <v>#REF!</v>
      </c>
    </row>
    <row r="9" spans="1:36" s="618" customFormat="1">
      <c r="A9" s="876" t="s">
        <v>872</v>
      </c>
      <c r="B9" s="548" t="s">
        <v>843</v>
      </c>
      <c r="C9" s="548"/>
      <c r="D9" s="689"/>
      <c r="E9" s="692"/>
      <c r="F9" s="689"/>
      <c r="G9" s="689"/>
      <c r="H9" s="689"/>
      <c r="I9" s="551">
        <f>I10</f>
        <v>47018.257279999998</v>
      </c>
      <c r="J9" s="551">
        <f t="shared" ref="J9:AD9" si="4">J10</f>
        <v>47018.257279999998</v>
      </c>
      <c r="K9" s="551" t="e">
        <f t="shared" si="4"/>
        <v>#REF!</v>
      </c>
      <c r="L9" s="551" t="e">
        <f t="shared" si="4"/>
        <v>#REF!</v>
      </c>
      <c r="M9" s="551" t="e">
        <f t="shared" si="4"/>
        <v>#REF!</v>
      </c>
      <c r="N9" s="551">
        <f t="shared" si="4"/>
        <v>22666.1214</v>
      </c>
      <c r="O9" s="551" t="e">
        <f t="shared" si="4"/>
        <v>#REF!</v>
      </c>
      <c r="P9" s="551">
        <f t="shared" si="4"/>
        <v>16395.243000000002</v>
      </c>
      <c r="Q9" s="551">
        <f t="shared" si="4"/>
        <v>13420.669</v>
      </c>
      <c r="R9" s="551">
        <f t="shared" si="4"/>
        <v>13420.669</v>
      </c>
      <c r="S9" s="551">
        <f t="shared" si="4"/>
        <v>0</v>
      </c>
      <c r="T9" s="551">
        <f t="shared" si="4"/>
        <v>11392.084999999999</v>
      </c>
      <c r="U9" s="551" t="e">
        <f t="shared" si="4"/>
        <v>#REF!</v>
      </c>
      <c r="V9" s="551">
        <f t="shared" si="4"/>
        <v>6340.7637000000004</v>
      </c>
      <c r="W9" s="551">
        <f t="shared" si="4"/>
        <v>5409.2057000000004</v>
      </c>
      <c r="X9" s="551">
        <f t="shared" si="4"/>
        <v>931.55799999999999</v>
      </c>
      <c r="Y9" s="551">
        <f t="shared" si="4"/>
        <v>5051.3213000000005</v>
      </c>
      <c r="Z9" s="994">
        <f t="shared" si="0"/>
        <v>0.47246256501818207</v>
      </c>
      <c r="AA9" s="994">
        <f t="shared" si="1"/>
        <v>0.5565937841931482</v>
      </c>
      <c r="AB9" s="551">
        <f t="shared" si="4"/>
        <v>6567.4537199999995</v>
      </c>
      <c r="AC9" s="551">
        <f t="shared" si="4"/>
        <v>6567.4537199999995</v>
      </c>
      <c r="AD9" s="551">
        <f t="shared" si="4"/>
        <v>0</v>
      </c>
      <c r="AE9" s="805">
        <f t="shared" si="2"/>
        <v>0.48935367678019626</v>
      </c>
      <c r="AF9" s="805">
        <f t="shared" si="3"/>
        <v>0.57649268944183618</v>
      </c>
      <c r="AG9" s="805"/>
      <c r="AH9" s="805"/>
      <c r="AI9" s="1000"/>
    </row>
    <row r="10" spans="1:36" s="616" customFormat="1" ht="24" customHeight="1">
      <c r="A10" s="876" t="s">
        <v>39</v>
      </c>
      <c r="B10" s="495" t="s">
        <v>1208</v>
      </c>
      <c r="C10" s="495"/>
      <c r="D10" s="491"/>
      <c r="E10" s="507"/>
      <c r="F10" s="491"/>
      <c r="G10" s="491"/>
      <c r="H10" s="491"/>
      <c r="I10" s="492">
        <f t="shared" ref="I10:W10" si="5">I11+I19+I22+I27</f>
        <v>47018.257279999998</v>
      </c>
      <c r="J10" s="492">
        <f t="shared" si="5"/>
        <v>47018.257279999998</v>
      </c>
      <c r="K10" s="492" t="e">
        <f t="shared" si="5"/>
        <v>#REF!</v>
      </c>
      <c r="L10" s="492" t="e">
        <f t="shared" si="5"/>
        <v>#REF!</v>
      </c>
      <c r="M10" s="492" t="e">
        <f t="shared" si="5"/>
        <v>#REF!</v>
      </c>
      <c r="N10" s="492">
        <f t="shared" si="5"/>
        <v>22666.1214</v>
      </c>
      <c r="O10" s="492" t="e">
        <f t="shared" si="5"/>
        <v>#REF!</v>
      </c>
      <c r="P10" s="492">
        <f t="shared" si="5"/>
        <v>16395.243000000002</v>
      </c>
      <c r="Q10" s="492">
        <f t="shared" si="5"/>
        <v>13420.669</v>
      </c>
      <c r="R10" s="492">
        <f t="shared" si="5"/>
        <v>13420.669</v>
      </c>
      <c r="S10" s="492">
        <f t="shared" si="5"/>
        <v>0</v>
      </c>
      <c r="T10" s="492">
        <f t="shared" si="5"/>
        <v>11392.084999999999</v>
      </c>
      <c r="U10" s="492" t="e">
        <f t="shared" si="5"/>
        <v>#REF!</v>
      </c>
      <c r="V10" s="492">
        <f t="shared" si="5"/>
        <v>6340.7637000000004</v>
      </c>
      <c r="W10" s="492">
        <f t="shared" si="5"/>
        <v>5409.2057000000004</v>
      </c>
      <c r="X10" s="492">
        <f t="shared" ref="X10:Y10" si="6">X11+X19+X22+X27</f>
        <v>931.55799999999999</v>
      </c>
      <c r="Y10" s="492">
        <f t="shared" si="6"/>
        <v>5051.3213000000005</v>
      </c>
      <c r="Z10" s="1012">
        <f t="shared" si="0"/>
        <v>0.47246256501818207</v>
      </c>
      <c r="AA10" s="1012">
        <f t="shared" si="1"/>
        <v>0.5565937841931482</v>
      </c>
      <c r="AB10" s="492">
        <f>AB11+AB19+AB22+AB27</f>
        <v>6567.4537199999995</v>
      </c>
      <c r="AC10" s="492">
        <f>AC11+AC19+AC22+AC27</f>
        <v>6567.4537199999995</v>
      </c>
      <c r="AD10" s="492">
        <f>AD11+AD19+AD22+AD27</f>
        <v>0</v>
      </c>
      <c r="AE10" s="805">
        <f t="shared" si="2"/>
        <v>0.48935367678019626</v>
      </c>
      <c r="AF10" s="805">
        <f t="shared" si="3"/>
        <v>0.57649268944183618</v>
      </c>
      <c r="AG10" s="898">
        <v>9000.607</v>
      </c>
      <c r="AH10" s="706">
        <f>AG10-V10</f>
        <v>2659.8432999999995</v>
      </c>
      <c r="AI10" s="707"/>
      <c r="AJ10" s="891"/>
    </row>
    <row r="11" spans="1:36" s="621" customFormat="1">
      <c r="A11" s="1013">
        <v>1</v>
      </c>
      <c r="B11" s="490" t="s">
        <v>523</v>
      </c>
      <c r="C11" s="490"/>
      <c r="D11" s="491"/>
      <c r="E11" s="507"/>
      <c r="F11" s="491"/>
      <c r="G11" s="491"/>
      <c r="H11" s="491"/>
      <c r="I11" s="565">
        <f t="shared" ref="I11:W11" si="7">SUM(I12:I18)</f>
        <v>22392.60428</v>
      </c>
      <c r="J11" s="565">
        <f t="shared" si="7"/>
        <v>22392.60428</v>
      </c>
      <c r="K11" s="565">
        <f t="shared" si="7"/>
        <v>0</v>
      </c>
      <c r="L11" s="565">
        <f t="shared" si="7"/>
        <v>0</v>
      </c>
      <c r="M11" s="565">
        <f t="shared" si="7"/>
        <v>1128494400</v>
      </c>
      <c r="N11" s="565">
        <f t="shared" si="7"/>
        <v>17305.4594</v>
      </c>
      <c r="O11" s="565">
        <f t="shared" si="7"/>
        <v>0</v>
      </c>
      <c r="P11" s="565">
        <f t="shared" si="7"/>
        <v>5077.1900000000005</v>
      </c>
      <c r="Q11" s="565">
        <f t="shared" si="7"/>
        <v>2552.4459999999995</v>
      </c>
      <c r="R11" s="565">
        <f t="shared" si="7"/>
        <v>2552.4459999999995</v>
      </c>
      <c r="S11" s="565">
        <f t="shared" si="7"/>
        <v>0</v>
      </c>
      <c r="T11" s="565">
        <f t="shared" si="7"/>
        <v>2552.4459999999995</v>
      </c>
      <c r="U11" s="565">
        <f t="shared" si="7"/>
        <v>0</v>
      </c>
      <c r="V11" s="565">
        <f t="shared" si="7"/>
        <v>696.83770000000015</v>
      </c>
      <c r="W11" s="817">
        <f t="shared" si="7"/>
        <v>696.83770000000015</v>
      </c>
      <c r="X11" s="817">
        <f t="shared" ref="X11:Y11" si="8">SUM(X12:X18)</f>
        <v>0</v>
      </c>
      <c r="Y11" s="817">
        <f t="shared" si="8"/>
        <v>1855.6083000000001</v>
      </c>
      <c r="Z11" s="1012">
        <f t="shared" si="0"/>
        <v>0.27300781289790277</v>
      </c>
      <c r="AA11" s="1012">
        <f t="shared" si="1"/>
        <v>0.27300781289790277</v>
      </c>
      <c r="AB11" s="1014">
        <f t="shared" ref="AB11:AB14" si="9">SUM(AC11:AD11)</f>
        <v>2552.4459999999995</v>
      </c>
      <c r="AC11" s="826">
        <f>T11</f>
        <v>2552.4459999999995</v>
      </c>
      <c r="AD11" s="826"/>
      <c r="AE11" s="1011">
        <f t="shared" si="2"/>
        <v>1</v>
      </c>
      <c r="AF11" s="1011">
        <f t="shared" si="3"/>
        <v>1</v>
      </c>
      <c r="AG11" s="1011"/>
      <c r="AH11" s="1011"/>
      <c r="AI11" s="828"/>
      <c r="AJ11" s="819">
        <f>Q11-V11</f>
        <v>1855.6082999999994</v>
      </c>
    </row>
    <row r="12" spans="1:36" s="616" customFormat="1" ht="23">
      <c r="A12" s="1009" t="s">
        <v>420</v>
      </c>
      <c r="B12" s="512" t="s">
        <v>845</v>
      </c>
      <c r="C12" s="511">
        <v>7789319</v>
      </c>
      <c r="D12" s="511" t="s">
        <v>846</v>
      </c>
      <c r="E12" s="821" t="s">
        <v>387</v>
      </c>
      <c r="F12" s="514" t="s">
        <v>847</v>
      </c>
      <c r="G12" s="511" t="s">
        <v>675</v>
      </c>
      <c r="H12" s="511" t="s">
        <v>848</v>
      </c>
      <c r="I12" s="504">
        <f t="shared" ref="I12:I18" si="10">J12+K12</f>
        <v>1500</v>
      </c>
      <c r="J12" s="504">
        <v>1500</v>
      </c>
      <c r="K12" s="706"/>
      <c r="L12" s="706"/>
      <c r="M12" s="706"/>
      <c r="N12" s="558">
        <v>1315</v>
      </c>
      <c r="O12" s="706"/>
      <c r="P12" s="706">
        <v>185</v>
      </c>
      <c r="Q12" s="706">
        <f t="shared" ref="Q12:Q14" si="11">R12</f>
        <v>119.768</v>
      </c>
      <c r="R12" s="706">
        <v>119.768</v>
      </c>
      <c r="S12" s="706"/>
      <c r="T12" s="706">
        <f t="shared" ref="T12:T18" si="12">Q12</f>
        <v>119.768</v>
      </c>
      <c r="U12" s="706"/>
      <c r="V12" s="800">
        <f t="shared" ref="V12:V15" si="13">SUM(W12:X12)</f>
        <v>106.221</v>
      </c>
      <c r="W12" s="706">
        <v>106.221</v>
      </c>
      <c r="X12" s="706"/>
      <c r="Y12" s="706">
        <f>T12-V12</f>
        <v>13.546999999999997</v>
      </c>
      <c r="Z12" s="999">
        <f t="shared" si="0"/>
        <v>0.88688965332977088</v>
      </c>
      <c r="AA12" s="999">
        <f t="shared" si="1"/>
        <v>0.88688965332977088</v>
      </c>
      <c r="AB12" s="800">
        <f t="shared" si="9"/>
        <v>119.768</v>
      </c>
      <c r="AC12" s="706">
        <f>T12</f>
        <v>119.768</v>
      </c>
      <c r="AD12" s="706"/>
      <c r="AE12" s="801">
        <f t="shared" si="2"/>
        <v>1</v>
      </c>
      <c r="AF12" s="801">
        <f t="shared" si="3"/>
        <v>1</v>
      </c>
      <c r="AG12" s="801"/>
      <c r="AH12" s="801"/>
      <c r="AI12" s="707"/>
    </row>
    <row r="13" spans="1:36" s="616" customFormat="1" ht="23">
      <c r="A13" s="1009" t="s">
        <v>421</v>
      </c>
      <c r="B13" s="498" t="s">
        <v>398</v>
      </c>
      <c r="C13" s="485">
        <v>7788481</v>
      </c>
      <c r="D13" s="499" t="s">
        <v>645</v>
      </c>
      <c r="E13" s="821" t="s">
        <v>365</v>
      </c>
      <c r="F13" s="509" t="s">
        <v>849</v>
      </c>
      <c r="G13" s="499" t="s">
        <v>675</v>
      </c>
      <c r="H13" s="499" t="s">
        <v>850</v>
      </c>
      <c r="I13" s="503">
        <f t="shared" si="10"/>
        <v>5200</v>
      </c>
      <c r="J13" s="503">
        <v>5200</v>
      </c>
      <c r="K13" s="706"/>
      <c r="L13" s="706"/>
      <c r="M13" s="706"/>
      <c r="N13" s="564">
        <v>4000</v>
      </c>
      <c r="O13" s="706"/>
      <c r="P13" s="706">
        <v>1200</v>
      </c>
      <c r="Q13" s="706">
        <f t="shared" si="11"/>
        <v>324.83300000000003</v>
      </c>
      <c r="R13" s="706">
        <v>324.83300000000003</v>
      </c>
      <c r="S13" s="706"/>
      <c r="T13" s="706">
        <f t="shared" si="12"/>
        <v>324.83300000000003</v>
      </c>
      <c r="U13" s="706"/>
      <c r="V13" s="800">
        <f t="shared" si="13"/>
        <v>324.83300000000003</v>
      </c>
      <c r="W13" s="706">
        <v>324.83300000000003</v>
      </c>
      <c r="X13" s="706"/>
      <c r="Y13" s="706">
        <f t="shared" ref="Y13:Y28" si="14">T13-V13</f>
        <v>0</v>
      </c>
      <c r="Z13" s="999">
        <f t="shared" si="0"/>
        <v>1</v>
      </c>
      <c r="AA13" s="999">
        <f t="shared" si="1"/>
        <v>1</v>
      </c>
      <c r="AB13" s="800">
        <f t="shared" si="9"/>
        <v>324.83300000000003</v>
      </c>
      <c r="AC13" s="706">
        <f>T13</f>
        <v>324.83300000000003</v>
      </c>
      <c r="AD13" s="706"/>
      <c r="AE13" s="801">
        <f t="shared" si="2"/>
        <v>1</v>
      </c>
      <c r="AF13" s="801">
        <f t="shared" si="3"/>
        <v>1</v>
      </c>
      <c r="AG13" s="706">
        <v>9.0006069999999994E-2</v>
      </c>
      <c r="AH13" s="706"/>
      <c r="AI13" s="707"/>
    </row>
    <row r="14" spans="1:36" s="618" customFormat="1" ht="23">
      <c r="A14" s="1009" t="s">
        <v>422</v>
      </c>
      <c r="B14" s="498" t="s">
        <v>566</v>
      </c>
      <c r="C14" s="485">
        <v>7729624</v>
      </c>
      <c r="D14" s="499" t="s">
        <v>500</v>
      </c>
      <c r="E14" s="821" t="s">
        <v>365</v>
      </c>
      <c r="F14" s="485" t="s">
        <v>851</v>
      </c>
      <c r="G14" s="499" t="s">
        <v>675</v>
      </c>
      <c r="H14" s="499" t="s">
        <v>852</v>
      </c>
      <c r="I14" s="503">
        <f t="shared" si="10"/>
        <v>6850</v>
      </c>
      <c r="J14" s="503">
        <v>6850</v>
      </c>
      <c r="K14" s="898">
        <f t="shared" ref="K14:O14" si="15">SUM(K15:K16)</f>
        <v>0</v>
      </c>
      <c r="L14" s="898">
        <f t="shared" si="15"/>
        <v>0</v>
      </c>
      <c r="M14" s="898">
        <f t="shared" si="15"/>
        <v>0</v>
      </c>
      <c r="N14" s="564">
        <v>5480</v>
      </c>
      <c r="O14" s="898">
        <f t="shared" si="15"/>
        <v>0</v>
      </c>
      <c r="P14" s="706">
        <v>1370</v>
      </c>
      <c r="Q14" s="706">
        <f t="shared" si="11"/>
        <v>762.06799999999998</v>
      </c>
      <c r="R14" s="706">
        <v>762.06799999999998</v>
      </c>
      <c r="S14" s="706">
        <f>SUM(S15:S16)</f>
        <v>0</v>
      </c>
      <c r="T14" s="706">
        <f t="shared" si="12"/>
        <v>762.06799999999998</v>
      </c>
      <c r="U14" s="706">
        <f>SUM(U15:U16)</f>
        <v>0</v>
      </c>
      <c r="V14" s="825">
        <f t="shared" si="13"/>
        <v>67.486999999999995</v>
      </c>
      <c r="W14" s="706">
        <v>67.486999999999995</v>
      </c>
      <c r="X14" s="898"/>
      <c r="Y14" s="706">
        <f t="shared" si="14"/>
        <v>694.58100000000002</v>
      </c>
      <c r="Z14" s="999">
        <f t="shared" si="0"/>
        <v>8.85577140097734E-2</v>
      </c>
      <c r="AA14" s="999">
        <f t="shared" si="1"/>
        <v>8.85577140097734E-2</v>
      </c>
      <c r="AB14" s="825">
        <f t="shared" si="9"/>
        <v>250</v>
      </c>
      <c r="AC14" s="706">
        <v>250</v>
      </c>
      <c r="AD14" s="898"/>
      <c r="AE14" s="801">
        <f t="shared" si="2"/>
        <v>0.32805471427746608</v>
      </c>
      <c r="AF14" s="801">
        <f t="shared" si="3"/>
        <v>0.32805471427746608</v>
      </c>
      <c r="AG14" s="801"/>
      <c r="AH14" s="801"/>
      <c r="AI14" s="1000"/>
    </row>
    <row r="15" spans="1:36" s="616" customFormat="1" ht="23">
      <c r="A15" s="1009" t="s">
        <v>423</v>
      </c>
      <c r="B15" s="498" t="s">
        <v>682</v>
      </c>
      <c r="C15" s="485">
        <v>7806147</v>
      </c>
      <c r="D15" s="499" t="s">
        <v>500</v>
      </c>
      <c r="E15" s="821" t="s">
        <v>391</v>
      </c>
      <c r="F15" s="485" t="s">
        <v>819</v>
      </c>
      <c r="G15" s="499" t="s">
        <v>675</v>
      </c>
      <c r="H15" s="499" t="s">
        <v>683</v>
      </c>
      <c r="I15" s="503">
        <f t="shared" si="10"/>
        <v>1000</v>
      </c>
      <c r="J15" s="503">
        <v>1000</v>
      </c>
      <c r="K15" s="817">
        <f t="shared" ref="K15:O15" si="16">K16</f>
        <v>0</v>
      </c>
      <c r="L15" s="817">
        <f t="shared" si="16"/>
        <v>0</v>
      </c>
      <c r="M15" s="817">
        <f t="shared" si="16"/>
        <v>0</v>
      </c>
      <c r="N15" s="564">
        <v>700</v>
      </c>
      <c r="O15" s="817">
        <f t="shared" si="16"/>
        <v>0</v>
      </c>
      <c r="P15" s="705">
        <v>300</v>
      </c>
      <c r="Q15" s="705">
        <f>R15</f>
        <v>200</v>
      </c>
      <c r="R15" s="705">
        <v>200</v>
      </c>
      <c r="S15" s="705">
        <f t="shared" ref="S15:X15" si="17">S16</f>
        <v>0</v>
      </c>
      <c r="T15" s="705">
        <f t="shared" si="12"/>
        <v>200</v>
      </c>
      <c r="U15" s="705">
        <f t="shared" si="17"/>
        <v>0</v>
      </c>
      <c r="V15" s="825">
        <f t="shared" si="13"/>
        <v>125.3377</v>
      </c>
      <c r="W15" s="705">
        <v>125.3377</v>
      </c>
      <c r="X15" s="817">
        <f t="shared" si="17"/>
        <v>0</v>
      </c>
      <c r="Y15" s="706">
        <f t="shared" si="14"/>
        <v>74.662300000000002</v>
      </c>
      <c r="Z15" s="999">
        <f t="shared" si="0"/>
        <v>0.62668849999999998</v>
      </c>
      <c r="AA15" s="999">
        <f t="shared" si="1"/>
        <v>0.62668849999999998</v>
      </c>
      <c r="AB15" s="705">
        <f>AB16</f>
        <v>600</v>
      </c>
      <c r="AC15" s="705">
        <f>AC16</f>
        <v>600</v>
      </c>
      <c r="AD15" s="817">
        <f>AD16</f>
        <v>0</v>
      </c>
      <c r="AE15" s="801">
        <f t="shared" si="2"/>
        <v>3</v>
      </c>
      <c r="AF15" s="801">
        <f t="shared" si="3"/>
        <v>3</v>
      </c>
      <c r="AG15" s="801"/>
      <c r="AH15" s="801"/>
      <c r="AI15" s="707"/>
    </row>
    <row r="16" spans="1:36" s="616" customFormat="1" ht="23">
      <c r="A16" s="1009" t="s">
        <v>424</v>
      </c>
      <c r="B16" s="512" t="s">
        <v>612</v>
      </c>
      <c r="C16" s="511">
        <v>7659171</v>
      </c>
      <c r="D16" s="511" t="s">
        <v>500</v>
      </c>
      <c r="E16" s="821" t="s">
        <v>365</v>
      </c>
      <c r="F16" s="485" t="s">
        <v>819</v>
      </c>
      <c r="G16" s="511" t="s">
        <v>853</v>
      </c>
      <c r="H16" s="511" t="s">
        <v>613</v>
      </c>
      <c r="I16" s="504">
        <f t="shared" si="10"/>
        <v>5389</v>
      </c>
      <c r="J16" s="504">
        <v>5389</v>
      </c>
      <c r="K16" s="706"/>
      <c r="L16" s="706"/>
      <c r="M16" s="706"/>
      <c r="N16" s="558">
        <v>3446.587</v>
      </c>
      <c r="O16" s="706"/>
      <c r="P16" s="706">
        <v>1942.413</v>
      </c>
      <c r="Q16" s="706">
        <f>R16</f>
        <v>1066</v>
      </c>
      <c r="R16" s="706">
        <v>1066</v>
      </c>
      <c r="S16" s="706"/>
      <c r="T16" s="706">
        <f t="shared" si="12"/>
        <v>1066</v>
      </c>
      <c r="U16" s="706"/>
      <c r="V16" s="800">
        <f>SUM(W16:X16)</f>
        <v>0</v>
      </c>
      <c r="W16" s="706"/>
      <c r="X16" s="706"/>
      <c r="Y16" s="706">
        <f t="shared" si="14"/>
        <v>1066</v>
      </c>
      <c r="Z16" s="999">
        <f t="shared" si="0"/>
        <v>0</v>
      </c>
      <c r="AA16" s="999">
        <f t="shared" si="1"/>
        <v>0</v>
      </c>
      <c r="AB16" s="800">
        <f>SUM(AC16:AD16)</f>
        <v>600</v>
      </c>
      <c r="AC16" s="706">
        <v>600</v>
      </c>
      <c r="AD16" s="706"/>
      <c r="AE16" s="801">
        <f t="shared" si="2"/>
        <v>0.56285178236397748</v>
      </c>
      <c r="AF16" s="801">
        <f t="shared" si="3"/>
        <v>0.56285178236397748</v>
      </c>
      <c r="AG16" s="801"/>
      <c r="AH16" s="801"/>
      <c r="AI16" s="707"/>
      <c r="AJ16" s="616">
        <f>561.272+1320.697</f>
        <v>1881.9690000000001</v>
      </c>
    </row>
    <row r="17" spans="1:36" s="616" customFormat="1" ht="23">
      <c r="A17" s="1009" t="s">
        <v>425</v>
      </c>
      <c r="B17" s="512" t="s">
        <v>1412</v>
      </c>
      <c r="C17" s="511">
        <v>7640808</v>
      </c>
      <c r="D17" s="511" t="s">
        <v>500</v>
      </c>
      <c r="E17" s="821" t="s">
        <v>365</v>
      </c>
      <c r="F17" s="485" t="s">
        <v>1110</v>
      </c>
      <c r="G17" s="913">
        <v>2018</v>
      </c>
      <c r="H17" s="913" t="s">
        <v>1413</v>
      </c>
      <c r="I17" s="504">
        <f t="shared" si="10"/>
        <v>1156.4572800000001</v>
      </c>
      <c r="J17" s="1015">
        <v>1156.4572800000001</v>
      </c>
      <c r="K17" s="1015"/>
      <c r="L17" s="1015"/>
      <c r="M17" s="1016">
        <v>1128494400</v>
      </c>
      <c r="N17" s="1016">
        <v>1128.4944</v>
      </c>
      <c r="O17" s="706"/>
      <c r="P17" s="706">
        <v>18.007999999999999</v>
      </c>
      <c r="Q17" s="706">
        <f>R17</f>
        <v>18.007999999999999</v>
      </c>
      <c r="R17" s="706">
        <v>18.007999999999999</v>
      </c>
      <c r="S17" s="706"/>
      <c r="T17" s="706">
        <f t="shared" si="12"/>
        <v>18.007999999999999</v>
      </c>
      <c r="U17" s="706"/>
      <c r="V17" s="800">
        <f>SUM(W17:X17)</f>
        <v>18.007999999999999</v>
      </c>
      <c r="W17" s="706">
        <v>18.007999999999999</v>
      </c>
      <c r="X17" s="706"/>
      <c r="Y17" s="706">
        <f t="shared" si="14"/>
        <v>0</v>
      </c>
      <c r="Z17" s="999">
        <f t="shared" si="0"/>
        <v>1</v>
      </c>
      <c r="AA17" s="999">
        <f t="shared" si="1"/>
        <v>1</v>
      </c>
      <c r="AB17" s="800"/>
      <c r="AC17" s="706"/>
      <c r="AD17" s="706"/>
      <c r="AE17" s="801"/>
      <c r="AF17" s="801"/>
      <c r="AG17" s="801"/>
      <c r="AH17" s="801"/>
      <c r="AI17" s="707"/>
    </row>
    <row r="18" spans="1:36" s="616" customFormat="1" ht="43.5" customHeight="1">
      <c r="A18" s="1009" t="s">
        <v>426</v>
      </c>
      <c r="B18" s="1017" t="s">
        <v>1414</v>
      </c>
      <c r="C18" s="511">
        <v>7863051</v>
      </c>
      <c r="D18" s="913" t="s">
        <v>493</v>
      </c>
      <c r="E18" s="913" t="s">
        <v>365</v>
      </c>
      <c r="F18" s="1018" t="s">
        <v>1415</v>
      </c>
      <c r="G18" s="913">
        <v>2020</v>
      </c>
      <c r="H18" s="913" t="s">
        <v>1416</v>
      </c>
      <c r="I18" s="504">
        <f t="shared" si="10"/>
        <v>1297.1469999999999</v>
      </c>
      <c r="J18" s="1015">
        <v>1297.1469999999999</v>
      </c>
      <c r="K18" s="706"/>
      <c r="L18" s="706"/>
      <c r="M18" s="706"/>
      <c r="N18" s="1016">
        <v>1235.3779999999999</v>
      </c>
      <c r="O18" s="706"/>
      <c r="P18" s="1016">
        <v>61.768999999999998</v>
      </c>
      <c r="Q18" s="706">
        <f>R18</f>
        <v>61.768999999999998</v>
      </c>
      <c r="R18" s="1016">
        <v>61.768999999999998</v>
      </c>
      <c r="S18" s="706"/>
      <c r="T18" s="706">
        <f t="shared" si="12"/>
        <v>61.768999999999998</v>
      </c>
      <c r="U18" s="706"/>
      <c r="V18" s="800">
        <f>SUM(W18:X18)</f>
        <v>54.951000000000001</v>
      </c>
      <c r="W18" s="706">
        <v>54.951000000000001</v>
      </c>
      <c r="X18" s="706"/>
      <c r="Y18" s="706">
        <f t="shared" si="14"/>
        <v>6.8179999999999978</v>
      </c>
      <c r="Z18" s="999">
        <f t="shared" si="0"/>
        <v>0.88962100730139715</v>
      </c>
      <c r="AA18" s="999">
        <f t="shared" si="1"/>
        <v>0.88962100730139715</v>
      </c>
      <c r="AB18" s="800"/>
      <c r="AC18" s="706"/>
      <c r="AD18" s="706"/>
      <c r="AE18" s="801"/>
      <c r="AF18" s="801"/>
      <c r="AG18" s="801"/>
      <c r="AH18" s="801"/>
      <c r="AI18" s="707"/>
    </row>
    <row r="19" spans="1:36" s="616" customFormat="1" ht="22.5" customHeight="1">
      <c r="A19" s="876">
        <v>2</v>
      </c>
      <c r="B19" s="490" t="s">
        <v>674</v>
      </c>
      <c r="C19" s="1050"/>
      <c r="D19" s="491"/>
      <c r="E19" s="507"/>
      <c r="F19" s="491"/>
      <c r="G19" s="491"/>
      <c r="H19" s="491"/>
      <c r="I19" s="492">
        <f>SUM(I20:I21)</f>
        <v>13935.276</v>
      </c>
      <c r="J19" s="492">
        <f t="shared" ref="J19:Y19" si="18">SUM(J20:J21)</f>
        <v>13935.276</v>
      </c>
      <c r="K19" s="492" t="e">
        <f t="shared" si="18"/>
        <v>#REF!</v>
      </c>
      <c r="L19" s="492" t="e">
        <f t="shared" si="18"/>
        <v>#REF!</v>
      </c>
      <c r="M19" s="492" t="e">
        <f t="shared" si="18"/>
        <v>#REF!</v>
      </c>
      <c r="N19" s="492">
        <f t="shared" si="18"/>
        <v>5360.6620000000003</v>
      </c>
      <c r="O19" s="492" t="e">
        <f t="shared" si="18"/>
        <v>#REF!</v>
      </c>
      <c r="P19" s="492">
        <f t="shared" si="18"/>
        <v>5356.4140000000007</v>
      </c>
      <c r="Q19" s="492">
        <f t="shared" si="18"/>
        <v>4589</v>
      </c>
      <c r="R19" s="492">
        <f t="shared" si="18"/>
        <v>4589</v>
      </c>
      <c r="S19" s="492">
        <f t="shared" si="18"/>
        <v>0</v>
      </c>
      <c r="T19" s="492">
        <f t="shared" si="18"/>
        <v>4589</v>
      </c>
      <c r="U19" s="492" t="e">
        <f t="shared" si="18"/>
        <v>#REF!</v>
      </c>
      <c r="V19" s="492">
        <f t="shared" si="18"/>
        <v>3599.0279999999998</v>
      </c>
      <c r="W19" s="492">
        <f t="shared" si="18"/>
        <v>3599.0279999999998</v>
      </c>
      <c r="X19" s="492">
        <f t="shared" si="18"/>
        <v>0</v>
      </c>
      <c r="Y19" s="492">
        <f t="shared" si="18"/>
        <v>989.97200000000021</v>
      </c>
      <c r="Z19" s="994">
        <f t="shared" si="0"/>
        <v>0.78427282632381778</v>
      </c>
      <c r="AA19" s="994">
        <f t="shared" si="1"/>
        <v>0.78427282632381778</v>
      </c>
      <c r="AB19" s="817">
        <f>SUM(AB20:AB21)</f>
        <v>1970</v>
      </c>
      <c r="AC19" s="817">
        <f t="shared" ref="AC19:AD19" si="19">SUM(AC20:AC21)</f>
        <v>1970</v>
      </c>
      <c r="AD19" s="817">
        <f t="shared" si="19"/>
        <v>0</v>
      </c>
      <c r="AE19" s="805">
        <f t="shared" ref="AE19:AE29" si="20">AB19/Q19</f>
        <v>0.42928742645456525</v>
      </c>
      <c r="AF19" s="805">
        <f t="shared" ref="AF19:AF29" si="21">AB19/T19</f>
        <v>0.42928742645456525</v>
      </c>
      <c r="AG19" s="805"/>
      <c r="AH19" s="805"/>
      <c r="AI19" s="707"/>
    </row>
    <row r="20" spans="1:36" s="616" customFormat="1" ht="34.5">
      <c r="A20" s="870" t="s">
        <v>205</v>
      </c>
      <c r="B20" s="498" t="s">
        <v>856</v>
      </c>
      <c r="C20" s="485">
        <v>7804477</v>
      </c>
      <c r="D20" s="499" t="s">
        <v>500</v>
      </c>
      <c r="E20" s="821" t="s">
        <v>365</v>
      </c>
      <c r="F20" s="821" t="s">
        <v>718</v>
      </c>
      <c r="G20" s="499" t="s">
        <v>855</v>
      </c>
      <c r="H20" s="499" t="s">
        <v>857</v>
      </c>
      <c r="I20" s="503">
        <v>4633.2759999999998</v>
      </c>
      <c r="J20" s="503">
        <v>4633.2759999999998</v>
      </c>
      <c r="K20" s="898" t="e">
        <f>SUM(#REF!)</f>
        <v>#REF!</v>
      </c>
      <c r="L20" s="898" t="e">
        <f>SUM(#REF!)</f>
        <v>#REF!</v>
      </c>
      <c r="M20" s="898" t="e">
        <f>SUM(#REF!)</f>
        <v>#REF!</v>
      </c>
      <c r="N20" s="558">
        <v>3383.6619999999998</v>
      </c>
      <c r="O20" s="898" t="e">
        <f>SUM(#REF!)</f>
        <v>#REF!</v>
      </c>
      <c r="P20" s="706">
        <v>1249.614</v>
      </c>
      <c r="Q20" s="706">
        <f>R20+S20</f>
        <v>970</v>
      </c>
      <c r="R20" s="706">
        <v>970</v>
      </c>
      <c r="S20" s="898"/>
      <c r="T20" s="706">
        <f>Q20</f>
        <v>970</v>
      </c>
      <c r="U20" s="898" t="e">
        <f>SUM(#REF!)</f>
        <v>#REF!</v>
      </c>
      <c r="V20" s="873">
        <f>W20+X20</f>
        <v>970</v>
      </c>
      <c r="W20" s="706">
        <v>970</v>
      </c>
      <c r="X20" s="898"/>
      <c r="Y20" s="706">
        <f t="shared" si="14"/>
        <v>0</v>
      </c>
      <c r="Z20" s="999">
        <f t="shared" si="0"/>
        <v>1</v>
      </c>
      <c r="AA20" s="999">
        <f t="shared" si="1"/>
        <v>1</v>
      </c>
      <c r="AB20" s="706">
        <f>AC20+AD20</f>
        <v>970</v>
      </c>
      <c r="AC20" s="706">
        <v>970</v>
      </c>
      <c r="AD20" s="706"/>
      <c r="AE20" s="801">
        <f t="shared" si="20"/>
        <v>1</v>
      </c>
      <c r="AF20" s="801">
        <f t="shared" si="21"/>
        <v>1</v>
      </c>
      <c r="AG20" s="801"/>
      <c r="AH20" s="801"/>
      <c r="AI20" s="707"/>
    </row>
    <row r="21" spans="1:36" s="635" customFormat="1" ht="23">
      <c r="A21" s="870" t="s">
        <v>207</v>
      </c>
      <c r="B21" s="521" t="s">
        <v>678</v>
      </c>
      <c r="C21" s="485">
        <v>7802447</v>
      </c>
      <c r="D21" s="509" t="s">
        <v>493</v>
      </c>
      <c r="E21" s="821" t="s">
        <v>365</v>
      </c>
      <c r="F21" s="485" t="s">
        <v>824</v>
      </c>
      <c r="G21" s="509" t="s">
        <v>825</v>
      </c>
      <c r="H21" s="509" t="s">
        <v>679</v>
      </c>
      <c r="I21" s="503">
        <f>J21</f>
        <v>9302</v>
      </c>
      <c r="J21" s="503">
        <v>9302</v>
      </c>
      <c r="K21" s="1019" t="e">
        <f>K22+#REF!</f>
        <v>#REF!</v>
      </c>
      <c r="L21" s="1019" t="e">
        <f>L22+#REF!</f>
        <v>#REF!</v>
      </c>
      <c r="M21" s="1019" t="e">
        <f>M22+#REF!</f>
        <v>#REF!</v>
      </c>
      <c r="N21" s="503">
        <v>1977</v>
      </c>
      <c r="O21" s="1019" t="e">
        <f>O22+#REF!</f>
        <v>#REF!</v>
      </c>
      <c r="P21" s="873">
        <v>4106.8</v>
      </c>
      <c r="Q21" s="1020">
        <f>R21+S21</f>
        <v>3619</v>
      </c>
      <c r="R21" s="873">
        <v>3619</v>
      </c>
      <c r="S21" s="873"/>
      <c r="T21" s="706">
        <f>Q21</f>
        <v>3619</v>
      </c>
      <c r="U21" s="873" t="e">
        <f>U22+#REF!</f>
        <v>#REF!</v>
      </c>
      <c r="V21" s="873">
        <f>W21+X21</f>
        <v>2629.0279999999998</v>
      </c>
      <c r="W21" s="873">
        <v>2629.0279999999998</v>
      </c>
      <c r="X21" s="873"/>
      <c r="Y21" s="706">
        <f t="shared" si="14"/>
        <v>989.97200000000021</v>
      </c>
      <c r="Z21" s="999">
        <f t="shared" si="0"/>
        <v>0.7264515059408676</v>
      </c>
      <c r="AA21" s="999">
        <f t="shared" si="1"/>
        <v>0.7264515059408676</v>
      </c>
      <c r="AB21" s="873">
        <f>AC21+AD21</f>
        <v>1000</v>
      </c>
      <c r="AC21" s="873">
        <v>1000</v>
      </c>
      <c r="AD21" s="873"/>
      <c r="AE21" s="801">
        <f t="shared" si="20"/>
        <v>0.27631942525559544</v>
      </c>
      <c r="AF21" s="801">
        <f t="shared" si="21"/>
        <v>0.27631942525559544</v>
      </c>
      <c r="AG21" s="801"/>
      <c r="AH21" s="801"/>
      <c r="AI21" s="1000"/>
    </row>
    <row r="22" spans="1:36" s="623" customFormat="1">
      <c r="A22" s="876">
        <v>3</v>
      </c>
      <c r="B22" s="490" t="s">
        <v>491</v>
      </c>
      <c r="C22" s="1050"/>
      <c r="D22" s="491"/>
      <c r="E22" s="507"/>
      <c r="F22" s="491"/>
      <c r="G22" s="491"/>
      <c r="H22" s="491"/>
      <c r="I22" s="492">
        <f t="shared" ref="I22:AD22" si="22">SUM(I23:I26)</f>
        <v>8661.7929999999997</v>
      </c>
      <c r="J22" s="492">
        <f t="shared" si="22"/>
        <v>8661.7929999999997</v>
      </c>
      <c r="K22" s="492">
        <f t="shared" si="22"/>
        <v>0</v>
      </c>
      <c r="L22" s="492">
        <f t="shared" si="22"/>
        <v>0</v>
      </c>
      <c r="M22" s="492">
        <f t="shared" si="22"/>
        <v>0</v>
      </c>
      <c r="N22" s="492">
        <f t="shared" si="22"/>
        <v>0</v>
      </c>
      <c r="O22" s="492">
        <f t="shared" si="22"/>
        <v>0</v>
      </c>
      <c r="P22" s="492">
        <f t="shared" si="22"/>
        <v>5961.6390000000001</v>
      </c>
      <c r="Q22" s="492">
        <f t="shared" si="22"/>
        <v>4250.6390000000001</v>
      </c>
      <c r="R22" s="492">
        <f t="shared" si="22"/>
        <v>4250.6390000000001</v>
      </c>
      <c r="S22" s="492">
        <f t="shared" si="22"/>
        <v>0</v>
      </c>
      <c r="T22" s="492">
        <f t="shared" si="22"/>
        <v>4250.6390000000001</v>
      </c>
      <c r="U22" s="492">
        <f t="shared" si="22"/>
        <v>0</v>
      </c>
      <c r="V22" s="492">
        <f t="shared" si="22"/>
        <v>2044.8980000000001</v>
      </c>
      <c r="W22" s="492">
        <f t="shared" si="22"/>
        <v>1113.3400000000001</v>
      </c>
      <c r="X22" s="492">
        <f t="shared" si="22"/>
        <v>931.55799999999999</v>
      </c>
      <c r="Y22" s="898">
        <f t="shared" si="14"/>
        <v>2205.741</v>
      </c>
      <c r="Z22" s="994">
        <f t="shared" si="0"/>
        <v>0.48108013877442901</v>
      </c>
      <c r="AA22" s="994">
        <f t="shared" si="1"/>
        <v>0.48108013877442901</v>
      </c>
      <c r="AB22" s="492">
        <f>SUM(AB23:AB26)</f>
        <v>2045.0077200000001</v>
      </c>
      <c r="AC22" s="492">
        <f t="shared" si="22"/>
        <v>2045.0077200000001</v>
      </c>
      <c r="AD22" s="492">
        <f t="shared" si="22"/>
        <v>0</v>
      </c>
      <c r="AE22" s="805">
        <f t="shared" si="20"/>
        <v>0.48110595136401846</v>
      </c>
      <c r="AF22" s="805">
        <f t="shared" si="21"/>
        <v>0.48110595136401846</v>
      </c>
      <c r="AG22" s="805"/>
      <c r="AH22" s="805"/>
      <c r="AI22" s="707"/>
    </row>
    <row r="23" spans="1:36" s="616" customFormat="1" ht="23">
      <c r="A23" s="1009" t="s">
        <v>725</v>
      </c>
      <c r="B23" s="698" t="s">
        <v>836</v>
      </c>
      <c r="C23" s="499">
        <v>7872541</v>
      </c>
      <c r="D23" s="499" t="s">
        <v>560</v>
      </c>
      <c r="E23" s="532" t="s">
        <v>387</v>
      </c>
      <c r="F23" s="499" t="s">
        <v>834</v>
      </c>
      <c r="G23" s="499">
        <v>2021</v>
      </c>
      <c r="H23" s="499" t="s">
        <v>1105</v>
      </c>
      <c r="I23" s="502">
        <f>J23+K23</f>
        <v>4500</v>
      </c>
      <c r="J23" s="502">
        <f>4500</f>
        <v>4500</v>
      </c>
      <c r="K23" s="706"/>
      <c r="L23" s="706"/>
      <c r="M23" s="706"/>
      <c r="N23" s="533">
        <v>0</v>
      </c>
      <c r="O23" s="706"/>
      <c r="P23" s="706">
        <v>1800</v>
      </c>
      <c r="Q23" s="705">
        <f t="shared" ref="Q23:Q29" si="23">SUM(R23:S23)</f>
        <v>1000</v>
      </c>
      <c r="R23" s="706">
        <v>1000</v>
      </c>
      <c r="S23" s="706"/>
      <c r="T23" s="705">
        <f t="shared" ref="T23:T26" si="24">Q23</f>
        <v>1000</v>
      </c>
      <c r="U23" s="705"/>
      <c r="V23" s="705">
        <f>SUM(W23:X23)</f>
        <v>600</v>
      </c>
      <c r="W23" s="706">
        <v>600</v>
      </c>
      <c r="X23" s="706"/>
      <c r="Y23" s="706">
        <f t="shared" si="14"/>
        <v>400</v>
      </c>
      <c r="Z23" s="999">
        <f t="shared" si="0"/>
        <v>0.6</v>
      </c>
      <c r="AA23" s="999">
        <f t="shared" si="1"/>
        <v>0.6</v>
      </c>
      <c r="AB23" s="705">
        <f>AC23+AD23</f>
        <v>1000</v>
      </c>
      <c r="AC23" s="706">
        <f t="shared" ref="AC23" si="25">T23</f>
        <v>1000</v>
      </c>
      <c r="AD23" s="706"/>
      <c r="AE23" s="801">
        <f t="shared" si="20"/>
        <v>1</v>
      </c>
      <c r="AF23" s="801">
        <f t="shared" si="21"/>
        <v>1</v>
      </c>
      <c r="AG23" s="801"/>
      <c r="AH23" s="801"/>
      <c r="AI23" s="707"/>
    </row>
    <row r="24" spans="1:36" s="616" customFormat="1" ht="23">
      <c r="A24" s="1009" t="s">
        <v>726</v>
      </c>
      <c r="B24" s="698" t="s">
        <v>1109</v>
      </c>
      <c r="C24" s="499">
        <v>7875516</v>
      </c>
      <c r="D24" s="499" t="s">
        <v>545</v>
      </c>
      <c r="E24" s="499" t="s">
        <v>955</v>
      </c>
      <c r="F24" s="499" t="s">
        <v>1110</v>
      </c>
      <c r="G24" s="499">
        <v>2021</v>
      </c>
      <c r="H24" s="499" t="s">
        <v>1111</v>
      </c>
      <c r="I24" s="502">
        <v>1045.008</v>
      </c>
      <c r="J24" s="502">
        <v>1045.008</v>
      </c>
      <c r="K24" s="706"/>
      <c r="L24" s="706"/>
      <c r="M24" s="706"/>
      <c r="N24" s="533"/>
      <c r="O24" s="706"/>
      <c r="P24" s="706">
        <f>J24</f>
        <v>1045.008</v>
      </c>
      <c r="Q24" s="705">
        <f t="shared" si="23"/>
        <v>1045.008</v>
      </c>
      <c r="R24" s="706">
        <f>I24</f>
        <v>1045.008</v>
      </c>
      <c r="S24" s="706"/>
      <c r="T24" s="705">
        <f t="shared" si="24"/>
        <v>1045.008</v>
      </c>
      <c r="U24" s="705"/>
      <c r="V24" s="705">
        <f>SUM(W24:X24)</f>
        <v>1045.008</v>
      </c>
      <c r="W24" s="1042">
        <v>513.34</v>
      </c>
      <c r="X24" s="1042">
        <v>531.66800000000001</v>
      </c>
      <c r="Y24" s="706">
        <f t="shared" si="14"/>
        <v>0</v>
      </c>
      <c r="Z24" s="999">
        <f t="shared" si="0"/>
        <v>1</v>
      </c>
      <c r="AA24" s="999">
        <f t="shared" si="1"/>
        <v>1</v>
      </c>
      <c r="AB24" s="705">
        <f>AC24+AD24</f>
        <v>1045.0077200000001</v>
      </c>
      <c r="AC24" s="706">
        <v>1045.0077200000001</v>
      </c>
      <c r="AD24" s="706"/>
      <c r="AE24" s="801">
        <f t="shared" si="20"/>
        <v>0.99999973205946746</v>
      </c>
      <c r="AF24" s="801">
        <f t="shared" si="21"/>
        <v>0.99999973205946746</v>
      </c>
      <c r="AG24" s="801"/>
      <c r="AH24" s="801"/>
      <c r="AI24" s="707"/>
    </row>
    <row r="25" spans="1:36" s="616" customFormat="1" ht="36" customHeight="1">
      <c r="A25" s="1009" t="s">
        <v>727</v>
      </c>
      <c r="B25" s="698" t="s">
        <v>1112</v>
      </c>
      <c r="C25" s="499">
        <v>7778377</v>
      </c>
      <c r="D25" s="499" t="s">
        <v>656</v>
      </c>
      <c r="E25" s="499" t="s">
        <v>365</v>
      </c>
      <c r="F25" s="499" t="s">
        <v>1110</v>
      </c>
      <c r="G25" s="499">
        <v>2021</v>
      </c>
      <c r="H25" s="499" t="s">
        <v>1113</v>
      </c>
      <c r="I25" s="502">
        <v>1205.6310000000001</v>
      </c>
      <c r="J25" s="502">
        <f>I25</f>
        <v>1205.6310000000001</v>
      </c>
      <c r="K25" s="706"/>
      <c r="L25" s="706"/>
      <c r="M25" s="706"/>
      <c r="N25" s="533"/>
      <c r="O25" s="706"/>
      <c r="P25" s="706">
        <f>J25</f>
        <v>1205.6310000000001</v>
      </c>
      <c r="Q25" s="705">
        <f t="shared" si="23"/>
        <v>1205.6310000000001</v>
      </c>
      <c r="R25" s="706">
        <f>J25</f>
        <v>1205.6310000000001</v>
      </c>
      <c r="S25" s="706"/>
      <c r="T25" s="705">
        <f t="shared" si="24"/>
        <v>1205.6310000000001</v>
      </c>
      <c r="U25" s="705"/>
      <c r="V25" s="705">
        <f t="shared" ref="V25:V29" si="26">SUM(W25:X25)</f>
        <v>399.89</v>
      </c>
      <c r="W25" s="706"/>
      <c r="X25" s="706">
        <v>399.89</v>
      </c>
      <c r="Y25" s="706">
        <f t="shared" si="14"/>
        <v>805.7410000000001</v>
      </c>
      <c r="Z25" s="999">
        <f t="shared" si="0"/>
        <v>0.3316852337074942</v>
      </c>
      <c r="AA25" s="999">
        <f t="shared" si="1"/>
        <v>0.3316852337074942</v>
      </c>
      <c r="AB25" s="705"/>
      <c r="AC25" s="706"/>
      <c r="AD25" s="706"/>
      <c r="AE25" s="801">
        <f t="shared" si="20"/>
        <v>0</v>
      </c>
      <c r="AF25" s="801">
        <f t="shared" si="21"/>
        <v>0</v>
      </c>
      <c r="AG25" s="801"/>
      <c r="AH25" s="801"/>
      <c r="AI25" s="707"/>
    </row>
    <row r="26" spans="1:36" s="616" customFormat="1" ht="28.5" customHeight="1">
      <c r="A26" s="1009" t="s">
        <v>748</v>
      </c>
      <c r="B26" s="698" t="s">
        <v>862</v>
      </c>
      <c r="C26" s="499">
        <v>7867063</v>
      </c>
      <c r="D26" s="499" t="s">
        <v>525</v>
      </c>
      <c r="E26" s="821" t="s">
        <v>863</v>
      </c>
      <c r="F26" s="499" t="s">
        <v>864</v>
      </c>
      <c r="G26" s="499" t="s">
        <v>865</v>
      </c>
      <c r="H26" s="499" t="s">
        <v>1107</v>
      </c>
      <c r="I26" s="502">
        <v>1911.154</v>
      </c>
      <c r="J26" s="502">
        <v>1911.154</v>
      </c>
      <c r="K26" s="706"/>
      <c r="L26" s="706"/>
      <c r="M26" s="706"/>
      <c r="N26" s="533">
        <v>0</v>
      </c>
      <c r="O26" s="706"/>
      <c r="P26" s="706">
        <v>1911</v>
      </c>
      <c r="Q26" s="705">
        <f t="shared" si="23"/>
        <v>1000</v>
      </c>
      <c r="R26" s="706">
        <v>1000</v>
      </c>
      <c r="S26" s="706"/>
      <c r="T26" s="705">
        <f t="shared" si="24"/>
        <v>1000</v>
      </c>
      <c r="U26" s="705"/>
      <c r="V26" s="705">
        <f t="shared" si="26"/>
        <v>0</v>
      </c>
      <c r="W26" s="706"/>
      <c r="X26" s="706"/>
      <c r="Y26" s="706">
        <f t="shared" si="14"/>
        <v>1000</v>
      </c>
      <c r="Z26" s="999">
        <f t="shared" si="0"/>
        <v>0</v>
      </c>
      <c r="AA26" s="999">
        <f t="shared" si="1"/>
        <v>0</v>
      </c>
      <c r="AB26" s="705">
        <f t="shared" ref="AB26" si="27">SUM(AC26:AD26)</f>
        <v>0</v>
      </c>
      <c r="AC26" s="706"/>
      <c r="AD26" s="706"/>
      <c r="AE26" s="801">
        <f t="shared" si="20"/>
        <v>0</v>
      </c>
      <c r="AF26" s="801">
        <f t="shared" si="21"/>
        <v>0</v>
      </c>
      <c r="AG26" s="801"/>
      <c r="AH26" s="801"/>
      <c r="AI26" s="707"/>
    </row>
    <row r="27" spans="1:36" s="853" customFormat="1" ht="0.75" customHeight="1">
      <c r="A27" s="844">
        <v>4</v>
      </c>
      <c r="B27" s="845" t="s">
        <v>1142</v>
      </c>
      <c r="C27" s="846"/>
      <c r="D27" s="846"/>
      <c r="E27" s="847"/>
      <c r="F27" s="846"/>
      <c r="G27" s="846"/>
      <c r="H27" s="846"/>
      <c r="I27" s="848">
        <f>I28</f>
        <v>2028.5840000000001</v>
      </c>
      <c r="J27" s="848">
        <f>J28</f>
        <v>2028.5840000000001</v>
      </c>
      <c r="K27" s="849"/>
      <c r="L27" s="849"/>
      <c r="M27" s="849"/>
      <c r="N27" s="850"/>
      <c r="O27" s="849"/>
      <c r="P27" s="849"/>
      <c r="Q27" s="817">
        <f>SUM(Q28:Q29)</f>
        <v>2028.5840000000001</v>
      </c>
      <c r="R27" s="817">
        <f t="shared" ref="R27:U27" si="28">SUM(R28:R29)</f>
        <v>2028.5840000000001</v>
      </c>
      <c r="S27" s="817">
        <f t="shared" si="28"/>
        <v>0</v>
      </c>
      <c r="T27" s="817">
        <f t="shared" si="28"/>
        <v>0</v>
      </c>
      <c r="U27" s="817">
        <f t="shared" si="28"/>
        <v>0</v>
      </c>
      <c r="V27" s="705">
        <f t="shared" si="26"/>
        <v>0</v>
      </c>
      <c r="W27" s="849"/>
      <c r="X27" s="849"/>
      <c r="Y27" s="706">
        <f t="shared" si="14"/>
        <v>0</v>
      </c>
      <c r="Z27" s="999">
        <f t="shared" si="0"/>
        <v>0</v>
      </c>
      <c r="AA27" s="999" t="e">
        <f t="shared" si="1"/>
        <v>#DIV/0!</v>
      </c>
      <c r="AB27" s="851"/>
      <c r="AC27" s="849"/>
      <c r="AD27" s="849"/>
      <c r="AE27" s="801">
        <f t="shared" si="20"/>
        <v>0</v>
      </c>
      <c r="AF27" s="801" t="e">
        <f t="shared" si="21"/>
        <v>#DIV/0!</v>
      </c>
      <c r="AG27" s="801"/>
      <c r="AH27" s="801"/>
      <c r="AI27" s="852"/>
    </row>
    <row r="28" spans="1:36" s="616" customFormat="1" ht="31.5" customHeight="1">
      <c r="A28" s="1009">
        <v>1</v>
      </c>
      <c r="B28" s="498" t="s">
        <v>859</v>
      </c>
      <c r="C28" s="485"/>
      <c r="D28" s="499" t="s">
        <v>525</v>
      </c>
      <c r="E28" s="532"/>
      <c r="F28" s="499" t="s">
        <v>684</v>
      </c>
      <c r="G28" s="499" t="s">
        <v>860</v>
      </c>
      <c r="H28" s="499" t="s">
        <v>1114</v>
      </c>
      <c r="I28" s="705">
        <f t="shared" ref="I28" si="29">SUM(J28:K28)</f>
        <v>2028.5840000000001</v>
      </c>
      <c r="J28" s="706">
        <v>2028.5840000000001</v>
      </c>
      <c r="K28" s="706"/>
      <c r="L28" s="706"/>
      <c r="M28" s="706"/>
      <c r="N28" s="533"/>
      <c r="O28" s="706"/>
      <c r="P28" s="706"/>
      <c r="Q28" s="705">
        <f>SUM(R28:S28)</f>
        <v>2028.5840000000001</v>
      </c>
      <c r="R28" s="706">
        <v>2028.5840000000001</v>
      </c>
      <c r="S28" s="706"/>
      <c r="T28" s="705"/>
      <c r="U28" s="705"/>
      <c r="V28" s="705">
        <f t="shared" si="26"/>
        <v>0</v>
      </c>
      <c r="W28" s="706"/>
      <c r="X28" s="706"/>
      <c r="Y28" s="706">
        <f t="shared" si="14"/>
        <v>0</v>
      </c>
      <c r="Z28" s="999">
        <f t="shared" si="0"/>
        <v>0</v>
      </c>
      <c r="AA28" s="999" t="e">
        <f t="shared" si="1"/>
        <v>#DIV/0!</v>
      </c>
      <c r="AB28" s="705">
        <f>SUM(AC28:AD28)</f>
        <v>91.408000000000001</v>
      </c>
      <c r="AC28" s="706">
        <v>91.408000000000001</v>
      </c>
      <c r="AD28" s="706"/>
      <c r="AE28" s="801">
        <f t="shared" si="20"/>
        <v>4.5060002445055272E-2</v>
      </c>
      <c r="AF28" s="801" t="e">
        <f t="shared" si="21"/>
        <v>#DIV/0!</v>
      </c>
      <c r="AG28" s="801"/>
      <c r="AH28" s="801"/>
      <c r="AI28" s="707"/>
      <c r="AJ28" s="1021">
        <f>Q28-T17-T18</f>
        <v>1948.807</v>
      </c>
    </row>
    <row r="29" spans="1:36" ht="24.75" hidden="1" customHeight="1">
      <c r="A29" s="841">
        <v>2</v>
      </c>
      <c r="B29" s="498" t="s">
        <v>1141</v>
      </c>
      <c r="C29" s="841"/>
      <c r="D29" s="842"/>
      <c r="E29" s="841"/>
      <c r="F29" s="843"/>
      <c r="G29" s="841"/>
      <c r="H29" s="841"/>
      <c r="I29" s="842"/>
      <c r="J29" s="533"/>
      <c r="K29" s="842"/>
      <c r="L29" s="842"/>
      <c r="M29" s="842"/>
      <c r="N29" s="842"/>
      <c r="O29" s="842"/>
      <c r="P29" s="842"/>
      <c r="Q29" s="705">
        <f t="shared" si="23"/>
        <v>0</v>
      </c>
      <c r="R29" s="854"/>
      <c r="S29" s="842"/>
      <c r="T29" s="842"/>
      <c r="U29" s="842"/>
      <c r="V29" s="705">
        <f t="shared" si="26"/>
        <v>0</v>
      </c>
      <c r="W29" s="842"/>
      <c r="X29" s="842"/>
      <c r="Y29" s="842"/>
      <c r="Z29" s="999"/>
      <c r="AA29" s="999"/>
      <c r="AB29" s="842"/>
      <c r="AC29" s="842"/>
      <c r="AD29" s="842"/>
      <c r="AE29" s="801" t="e">
        <f t="shared" si="20"/>
        <v>#DIV/0!</v>
      </c>
      <c r="AF29" s="801" t="e">
        <f t="shared" si="21"/>
        <v>#DIV/0!</v>
      </c>
      <c r="AG29" s="801"/>
      <c r="AH29" s="801"/>
      <c r="AI29" s="842"/>
    </row>
  </sheetData>
  <autoFilter ref="B5:AJ24" xr:uid="{00000000-0009-0000-0000-000006000000}">
    <filterColumn colId="6" showButton="0"/>
    <filterColumn colId="7" showButton="0"/>
    <filterColumn colId="9" showButton="0"/>
    <filterColumn colId="10" showButton="0"/>
    <filterColumn colId="15" showButton="0"/>
    <filterColumn colId="16" showButton="0"/>
    <filterColumn colId="20" showButton="0"/>
    <filterColumn colId="21" showButton="0"/>
    <filterColumn colId="24" showButton="0"/>
    <filterColumn colId="26" showButton="0"/>
    <filterColumn colId="27" showButton="0"/>
    <filterColumn colId="29" showButton="0"/>
  </autoFilter>
  <mergeCells count="38">
    <mergeCell ref="AG5:AG7"/>
    <mergeCell ref="AH5:AH7"/>
    <mergeCell ref="Y5:Y7"/>
    <mergeCell ref="AI5:AI7"/>
    <mergeCell ref="H6:H7"/>
    <mergeCell ref="I6:J6"/>
    <mergeCell ref="Q6:Q7"/>
    <mergeCell ref="R6:S6"/>
    <mergeCell ref="V6:V7"/>
    <mergeCell ref="W6:X6"/>
    <mergeCell ref="Z6:Z7"/>
    <mergeCell ref="AA6:AA7"/>
    <mergeCell ref="AB6:AB7"/>
    <mergeCell ref="T5:T7"/>
    <mergeCell ref="U5:U7"/>
    <mergeCell ref="V5:X5"/>
    <mergeCell ref="Z5:AA5"/>
    <mergeCell ref="AB5:AD5"/>
    <mergeCell ref="AE5:AF5"/>
    <mergeCell ref="AC6:AD6"/>
    <mergeCell ref="AE6:AE7"/>
    <mergeCell ref="AF6:AF7"/>
    <mergeCell ref="Q5:S5"/>
    <mergeCell ref="A1:AA1"/>
    <mergeCell ref="A2:AA2"/>
    <mergeCell ref="A3:AA3"/>
    <mergeCell ref="V4:AA4"/>
    <mergeCell ref="A5:A7"/>
    <mergeCell ref="B5:B7"/>
    <mergeCell ref="C5:C7"/>
    <mergeCell ref="D5:D7"/>
    <mergeCell ref="E5:E7"/>
    <mergeCell ref="F5:F7"/>
    <mergeCell ref="G5:G7"/>
    <mergeCell ref="H5:J5"/>
    <mergeCell ref="K5:M5"/>
    <mergeCell ref="N5:N7"/>
    <mergeCell ref="P5:P7"/>
  </mergeCells>
  <pageMargins left="0.39370078740157483" right="0.19685039370078741" top="0.74803149606299213" bottom="0.74803149606299213" header="0.31496062992125984" footer="0.31496062992125984"/>
  <pageSetup paperSize="9" scale="60" orientation="landscape" verticalDpi="0" r:id="rId1"/>
  <headerFooter>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5"/>
  <sheetViews>
    <sheetView workbookViewId="0">
      <pane xSplit="6" ySplit="6" topLeftCell="G7" activePane="bottomRight" state="frozen"/>
      <selection pane="topRight" activeCell="G1" sqref="G1"/>
      <selection pane="bottomLeft" activeCell="A7" sqref="A7"/>
      <selection pane="bottomRight" activeCell="A3" sqref="A3:T3"/>
    </sheetView>
  </sheetViews>
  <sheetFormatPr defaultRowHeight="18"/>
  <cols>
    <col min="1" max="1" width="7" style="757" customWidth="1"/>
    <col min="2" max="2" width="30.7265625" style="758" customWidth="1"/>
    <col min="3" max="3" width="11.26953125" style="712" customWidth="1"/>
    <col min="4" max="4" width="15.81640625" style="712" customWidth="1"/>
    <col min="5" max="5" width="17.1796875" style="712" customWidth="1"/>
    <col min="6" max="6" width="15.1796875" style="712" customWidth="1"/>
    <col min="7" max="7" width="14.453125" style="712" customWidth="1"/>
    <col min="8" max="8" width="11.7265625" style="712" hidden="1" customWidth="1"/>
    <col min="9" max="9" width="15.7265625" style="712" hidden="1" customWidth="1"/>
    <col min="10" max="10" width="13.26953125" style="712" hidden="1" customWidth="1"/>
    <col min="11" max="11" width="13.54296875" style="712" customWidth="1"/>
    <col min="12" max="12" width="12.54296875" style="712" customWidth="1"/>
    <col min="13" max="13" width="13.453125" style="712" customWidth="1"/>
    <col min="14" max="14" width="11.26953125" style="712" customWidth="1"/>
    <col min="15" max="15" width="9.1796875" style="712" customWidth="1"/>
    <col min="16" max="16" width="12.54296875" style="712" hidden="1" customWidth="1"/>
    <col min="17" max="17" width="13.453125" style="712" hidden="1" customWidth="1"/>
    <col min="18" max="18" width="11.26953125" style="712" hidden="1" customWidth="1"/>
    <col min="19" max="19" width="9.1796875" style="712" hidden="1" customWidth="1"/>
    <col min="20" max="20" width="9.453125" style="712" customWidth="1"/>
    <col min="21" max="236" width="9.1796875" style="712"/>
    <col min="237" max="237" width="6.1796875" style="712" customWidth="1"/>
    <col min="238" max="238" width="37.54296875" style="712" customWidth="1"/>
    <col min="239" max="239" width="13.26953125" style="712" customWidth="1"/>
    <col min="240" max="240" width="19.54296875" style="712" customWidth="1"/>
    <col min="241" max="241" width="11.81640625" style="712" customWidth="1"/>
    <col min="242" max="242" width="14.54296875" style="712" customWidth="1"/>
    <col min="243" max="243" width="12" style="712" customWidth="1"/>
    <col min="244" max="244" width="11.7265625" style="712" customWidth="1"/>
    <col min="245" max="245" width="12.81640625" style="712" customWidth="1"/>
    <col min="246" max="246" width="13.26953125" style="712" customWidth="1"/>
    <col min="247" max="247" width="12" style="712" customWidth="1"/>
    <col min="248" max="248" width="15.7265625" style="712" customWidth="1"/>
    <col min="249" max="249" width="13.1796875" style="712" customWidth="1"/>
    <col min="250" max="250" width="14.453125" style="712" customWidth="1"/>
    <col min="251" max="251" width="14" style="712" customWidth="1"/>
    <col min="252" max="254" width="9.1796875" style="712" customWidth="1"/>
    <col min="255" max="255" width="15.26953125" style="712" customWidth="1"/>
    <col min="256" max="258" width="9.1796875" style="712"/>
    <col min="259" max="259" width="7" style="712" customWidth="1"/>
    <col min="260" max="260" width="35.453125" style="712" customWidth="1"/>
    <col min="261" max="261" width="11.26953125" style="712" customWidth="1"/>
    <col min="262" max="262" width="15.54296875" style="712" customWidth="1"/>
    <col min="263" max="263" width="13.7265625" style="712" customWidth="1"/>
    <col min="264" max="264" width="15.1796875" style="712" customWidth="1"/>
    <col min="265" max="265" width="14.453125" style="712" customWidth="1"/>
    <col min="266" max="268" width="0" style="712" hidden="1" customWidth="1"/>
    <col min="269" max="269" width="13.54296875" style="712" customWidth="1"/>
    <col min="270" max="270" width="12.54296875" style="712" customWidth="1"/>
    <col min="271" max="271" width="13.453125" style="712" customWidth="1"/>
    <col min="272" max="272" width="11.1796875" style="712" customWidth="1"/>
    <col min="273" max="273" width="0" style="712" hidden="1" customWidth="1"/>
    <col min="274" max="274" width="8.1796875" style="712" customWidth="1"/>
    <col min="275" max="275" width="0" style="712" hidden="1" customWidth="1"/>
    <col min="276" max="276" width="9.453125" style="712" customWidth="1"/>
    <col min="277" max="492" width="9.1796875" style="712"/>
    <col min="493" max="493" width="6.1796875" style="712" customWidth="1"/>
    <col min="494" max="494" width="37.54296875" style="712" customWidth="1"/>
    <col min="495" max="495" width="13.26953125" style="712" customWidth="1"/>
    <col min="496" max="496" width="19.54296875" style="712" customWidth="1"/>
    <col min="497" max="497" width="11.81640625" style="712" customWidth="1"/>
    <col min="498" max="498" width="14.54296875" style="712" customWidth="1"/>
    <col min="499" max="499" width="12" style="712" customWidth="1"/>
    <col min="500" max="500" width="11.7265625" style="712" customWidth="1"/>
    <col min="501" max="501" width="12.81640625" style="712" customWidth="1"/>
    <col min="502" max="502" width="13.26953125" style="712" customWidth="1"/>
    <col min="503" max="503" width="12" style="712" customWidth="1"/>
    <col min="504" max="504" width="15.7265625" style="712" customWidth="1"/>
    <col min="505" max="505" width="13.1796875" style="712" customWidth="1"/>
    <col min="506" max="506" width="14.453125" style="712" customWidth="1"/>
    <col min="507" max="507" width="14" style="712" customWidth="1"/>
    <col min="508" max="510" width="9.1796875" style="712" customWidth="1"/>
    <col min="511" max="511" width="15.26953125" style="712" customWidth="1"/>
    <col min="512" max="514" width="9.1796875" style="712"/>
    <col min="515" max="515" width="7" style="712" customWidth="1"/>
    <col min="516" max="516" width="35.453125" style="712" customWidth="1"/>
    <col min="517" max="517" width="11.26953125" style="712" customWidth="1"/>
    <col min="518" max="518" width="15.54296875" style="712" customWidth="1"/>
    <col min="519" max="519" width="13.7265625" style="712" customWidth="1"/>
    <col min="520" max="520" width="15.1796875" style="712" customWidth="1"/>
    <col min="521" max="521" width="14.453125" style="712" customWidth="1"/>
    <col min="522" max="524" width="0" style="712" hidden="1" customWidth="1"/>
    <col min="525" max="525" width="13.54296875" style="712" customWidth="1"/>
    <col min="526" max="526" width="12.54296875" style="712" customWidth="1"/>
    <col min="527" max="527" width="13.453125" style="712" customWidth="1"/>
    <col min="528" max="528" width="11.1796875" style="712" customWidth="1"/>
    <col min="529" max="529" width="0" style="712" hidden="1" customWidth="1"/>
    <col min="530" max="530" width="8.1796875" style="712" customWidth="1"/>
    <col min="531" max="531" width="0" style="712" hidden="1" customWidth="1"/>
    <col min="532" max="532" width="9.453125" style="712" customWidth="1"/>
    <col min="533" max="748" width="9.1796875" style="712"/>
    <col min="749" max="749" width="6.1796875" style="712" customWidth="1"/>
    <col min="750" max="750" width="37.54296875" style="712" customWidth="1"/>
    <col min="751" max="751" width="13.26953125" style="712" customWidth="1"/>
    <col min="752" max="752" width="19.54296875" style="712" customWidth="1"/>
    <col min="753" max="753" width="11.81640625" style="712" customWidth="1"/>
    <col min="754" max="754" width="14.54296875" style="712" customWidth="1"/>
    <col min="755" max="755" width="12" style="712" customWidth="1"/>
    <col min="756" max="756" width="11.7265625" style="712" customWidth="1"/>
    <col min="757" max="757" width="12.81640625" style="712" customWidth="1"/>
    <col min="758" max="758" width="13.26953125" style="712" customWidth="1"/>
    <col min="759" max="759" width="12" style="712" customWidth="1"/>
    <col min="760" max="760" width="15.7265625" style="712" customWidth="1"/>
    <col min="761" max="761" width="13.1796875" style="712" customWidth="1"/>
    <col min="762" max="762" width="14.453125" style="712" customWidth="1"/>
    <col min="763" max="763" width="14" style="712" customWidth="1"/>
    <col min="764" max="766" width="9.1796875" style="712" customWidth="1"/>
    <col min="767" max="767" width="15.26953125" style="712" customWidth="1"/>
    <col min="768" max="770" width="9.1796875" style="712"/>
    <col min="771" max="771" width="7" style="712" customWidth="1"/>
    <col min="772" max="772" width="35.453125" style="712" customWidth="1"/>
    <col min="773" max="773" width="11.26953125" style="712" customWidth="1"/>
    <col min="774" max="774" width="15.54296875" style="712" customWidth="1"/>
    <col min="775" max="775" width="13.7265625" style="712" customWidth="1"/>
    <col min="776" max="776" width="15.1796875" style="712" customWidth="1"/>
    <col min="777" max="777" width="14.453125" style="712" customWidth="1"/>
    <col min="778" max="780" width="0" style="712" hidden="1" customWidth="1"/>
    <col min="781" max="781" width="13.54296875" style="712" customWidth="1"/>
    <col min="782" max="782" width="12.54296875" style="712" customWidth="1"/>
    <col min="783" max="783" width="13.453125" style="712" customWidth="1"/>
    <col min="784" max="784" width="11.1796875" style="712" customWidth="1"/>
    <col min="785" max="785" width="0" style="712" hidden="1" customWidth="1"/>
    <col min="786" max="786" width="8.1796875" style="712" customWidth="1"/>
    <col min="787" max="787" width="0" style="712" hidden="1" customWidth="1"/>
    <col min="788" max="788" width="9.453125" style="712" customWidth="1"/>
    <col min="789" max="1004" width="9.1796875" style="712"/>
    <col min="1005" max="1005" width="6.1796875" style="712" customWidth="1"/>
    <col min="1006" max="1006" width="37.54296875" style="712" customWidth="1"/>
    <col min="1007" max="1007" width="13.26953125" style="712" customWidth="1"/>
    <col min="1008" max="1008" width="19.54296875" style="712" customWidth="1"/>
    <col min="1009" max="1009" width="11.81640625" style="712" customWidth="1"/>
    <col min="1010" max="1010" width="14.54296875" style="712" customWidth="1"/>
    <col min="1011" max="1011" width="12" style="712" customWidth="1"/>
    <col min="1012" max="1012" width="11.7265625" style="712" customWidth="1"/>
    <col min="1013" max="1013" width="12.81640625" style="712" customWidth="1"/>
    <col min="1014" max="1014" width="13.26953125" style="712" customWidth="1"/>
    <col min="1015" max="1015" width="12" style="712" customWidth="1"/>
    <col min="1016" max="1016" width="15.7265625" style="712" customWidth="1"/>
    <col min="1017" max="1017" width="13.1796875" style="712" customWidth="1"/>
    <col min="1018" max="1018" width="14.453125" style="712" customWidth="1"/>
    <col min="1019" max="1019" width="14" style="712" customWidth="1"/>
    <col min="1020" max="1022" width="9.1796875" style="712" customWidth="1"/>
    <col min="1023" max="1023" width="15.26953125" style="712" customWidth="1"/>
    <col min="1024" max="1026" width="9.1796875" style="712"/>
    <col min="1027" max="1027" width="7" style="712" customWidth="1"/>
    <col min="1028" max="1028" width="35.453125" style="712" customWidth="1"/>
    <col min="1029" max="1029" width="11.26953125" style="712" customWidth="1"/>
    <col min="1030" max="1030" width="15.54296875" style="712" customWidth="1"/>
    <col min="1031" max="1031" width="13.7265625" style="712" customWidth="1"/>
    <col min="1032" max="1032" width="15.1796875" style="712" customWidth="1"/>
    <col min="1033" max="1033" width="14.453125" style="712" customWidth="1"/>
    <col min="1034" max="1036" width="0" style="712" hidden="1" customWidth="1"/>
    <col min="1037" max="1037" width="13.54296875" style="712" customWidth="1"/>
    <col min="1038" max="1038" width="12.54296875" style="712" customWidth="1"/>
    <col min="1039" max="1039" width="13.453125" style="712" customWidth="1"/>
    <col min="1040" max="1040" width="11.1796875" style="712" customWidth="1"/>
    <col min="1041" max="1041" width="0" style="712" hidden="1" customWidth="1"/>
    <col min="1042" max="1042" width="8.1796875" style="712" customWidth="1"/>
    <col min="1043" max="1043" width="0" style="712" hidden="1" customWidth="1"/>
    <col min="1044" max="1044" width="9.453125" style="712" customWidth="1"/>
    <col min="1045" max="1260" width="9.1796875" style="712"/>
    <col min="1261" max="1261" width="6.1796875" style="712" customWidth="1"/>
    <col min="1262" max="1262" width="37.54296875" style="712" customWidth="1"/>
    <col min="1263" max="1263" width="13.26953125" style="712" customWidth="1"/>
    <col min="1264" max="1264" width="19.54296875" style="712" customWidth="1"/>
    <col min="1265" max="1265" width="11.81640625" style="712" customWidth="1"/>
    <col min="1266" max="1266" width="14.54296875" style="712" customWidth="1"/>
    <col min="1267" max="1267" width="12" style="712" customWidth="1"/>
    <col min="1268" max="1268" width="11.7265625" style="712" customWidth="1"/>
    <col min="1269" max="1269" width="12.81640625" style="712" customWidth="1"/>
    <col min="1270" max="1270" width="13.26953125" style="712" customWidth="1"/>
    <col min="1271" max="1271" width="12" style="712" customWidth="1"/>
    <col min="1272" max="1272" width="15.7265625" style="712" customWidth="1"/>
    <col min="1273" max="1273" width="13.1796875" style="712" customWidth="1"/>
    <col min="1274" max="1274" width="14.453125" style="712" customWidth="1"/>
    <col min="1275" max="1275" width="14" style="712" customWidth="1"/>
    <col min="1276" max="1278" width="9.1796875" style="712" customWidth="1"/>
    <col min="1279" max="1279" width="15.26953125" style="712" customWidth="1"/>
    <col min="1280" max="1282" width="9.1796875" style="712"/>
    <col min="1283" max="1283" width="7" style="712" customWidth="1"/>
    <col min="1284" max="1284" width="35.453125" style="712" customWidth="1"/>
    <col min="1285" max="1285" width="11.26953125" style="712" customWidth="1"/>
    <col min="1286" max="1286" width="15.54296875" style="712" customWidth="1"/>
    <col min="1287" max="1287" width="13.7265625" style="712" customWidth="1"/>
    <col min="1288" max="1288" width="15.1796875" style="712" customWidth="1"/>
    <col min="1289" max="1289" width="14.453125" style="712" customWidth="1"/>
    <col min="1290" max="1292" width="0" style="712" hidden="1" customWidth="1"/>
    <col min="1293" max="1293" width="13.54296875" style="712" customWidth="1"/>
    <col min="1294" max="1294" width="12.54296875" style="712" customWidth="1"/>
    <col min="1295" max="1295" width="13.453125" style="712" customWidth="1"/>
    <col min="1296" max="1296" width="11.1796875" style="712" customWidth="1"/>
    <col min="1297" max="1297" width="0" style="712" hidden="1" customWidth="1"/>
    <col min="1298" max="1298" width="8.1796875" style="712" customWidth="1"/>
    <col min="1299" max="1299" width="0" style="712" hidden="1" customWidth="1"/>
    <col min="1300" max="1300" width="9.453125" style="712" customWidth="1"/>
    <col min="1301" max="1516" width="9.1796875" style="712"/>
    <col min="1517" max="1517" width="6.1796875" style="712" customWidth="1"/>
    <col min="1518" max="1518" width="37.54296875" style="712" customWidth="1"/>
    <col min="1519" max="1519" width="13.26953125" style="712" customWidth="1"/>
    <col min="1520" max="1520" width="19.54296875" style="712" customWidth="1"/>
    <col min="1521" max="1521" width="11.81640625" style="712" customWidth="1"/>
    <col min="1522" max="1522" width="14.54296875" style="712" customWidth="1"/>
    <col min="1523" max="1523" width="12" style="712" customWidth="1"/>
    <col min="1524" max="1524" width="11.7265625" style="712" customWidth="1"/>
    <col min="1525" max="1525" width="12.81640625" style="712" customWidth="1"/>
    <col min="1526" max="1526" width="13.26953125" style="712" customWidth="1"/>
    <col min="1527" max="1527" width="12" style="712" customWidth="1"/>
    <col min="1528" max="1528" width="15.7265625" style="712" customWidth="1"/>
    <col min="1529" max="1529" width="13.1796875" style="712" customWidth="1"/>
    <col min="1530" max="1530" width="14.453125" style="712" customWidth="1"/>
    <col min="1531" max="1531" width="14" style="712" customWidth="1"/>
    <col min="1532" max="1534" width="9.1796875" style="712" customWidth="1"/>
    <col min="1535" max="1535" width="15.26953125" style="712" customWidth="1"/>
    <col min="1536" max="1538" width="9.1796875" style="712"/>
    <col min="1539" max="1539" width="7" style="712" customWidth="1"/>
    <col min="1540" max="1540" width="35.453125" style="712" customWidth="1"/>
    <col min="1541" max="1541" width="11.26953125" style="712" customWidth="1"/>
    <col min="1542" max="1542" width="15.54296875" style="712" customWidth="1"/>
    <col min="1543" max="1543" width="13.7265625" style="712" customWidth="1"/>
    <col min="1544" max="1544" width="15.1796875" style="712" customWidth="1"/>
    <col min="1545" max="1545" width="14.453125" style="712" customWidth="1"/>
    <col min="1546" max="1548" width="0" style="712" hidden="1" customWidth="1"/>
    <col min="1549" max="1549" width="13.54296875" style="712" customWidth="1"/>
    <col min="1550" max="1550" width="12.54296875" style="712" customWidth="1"/>
    <col min="1551" max="1551" width="13.453125" style="712" customWidth="1"/>
    <col min="1552" max="1552" width="11.1796875" style="712" customWidth="1"/>
    <col min="1553" max="1553" width="0" style="712" hidden="1" customWidth="1"/>
    <col min="1554" max="1554" width="8.1796875" style="712" customWidth="1"/>
    <col min="1555" max="1555" width="0" style="712" hidden="1" customWidth="1"/>
    <col min="1556" max="1556" width="9.453125" style="712" customWidth="1"/>
    <col min="1557" max="1772" width="9.1796875" style="712"/>
    <col min="1773" max="1773" width="6.1796875" style="712" customWidth="1"/>
    <col min="1774" max="1774" width="37.54296875" style="712" customWidth="1"/>
    <col min="1775" max="1775" width="13.26953125" style="712" customWidth="1"/>
    <col min="1776" max="1776" width="19.54296875" style="712" customWidth="1"/>
    <col min="1777" max="1777" width="11.81640625" style="712" customWidth="1"/>
    <col min="1778" max="1778" width="14.54296875" style="712" customWidth="1"/>
    <col min="1779" max="1779" width="12" style="712" customWidth="1"/>
    <col min="1780" max="1780" width="11.7265625" style="712" customWidth="1"/>
    <col min="1781" max="1781" width="12.81640625" style="712" customWidth="1"/>
    <col min="1782" max="1782" width="13.26953125" style="712" customWidth="1"/>
    <col min="1783" max="1783" width="12" style="712" customWidth="1"/>
    <col min="1784" max="1784" width="15.7265625" style="712" customWidth="1"/>
    <col min="1785" max="1785" width="13.1796875" style="712" customWidth="1"/>
    <col min="1786" max="1786" width="14.453125" style="712" customWidth="1"/>
    <col min="1787" max="1787" width="14" style="712" customWidth="1"/>
    <col min="1788" max="1790" width="9.1796875" style="712" customWidth="1"/>
    <col min="1791" max="1791" width="15.26953125" style="712" customWidth="1"/>
    <col min="1792" max="1794" width="9.1796875" style="712"/>
    <col min="1795" max="1795" width="7" style="712" customWidth="1"/>
    <col min="1796" max="1796" width="35.453125" style="712" customWidth="1"/>
    <col min="1797" max="1797" width="11.26953125" style="712" customWidth="1"/>
    <col min="1798" max="1798" width="15.54296875" style="712" customWidth="1"/>
    <col min="1799" max="1799" width="13.7265625" style="712" customWidth="1"/>
    <col min="1800" max="1800" width="15.1796875" style="712" customWidth="1"/>
    <col min="1801" max="1801" width="14.453125" style="712" customWidth="1"/>
    <col min="1802" max="1804" width="0" style="712" hidden="1" customWidth="1"/>
    <col min="1805" max="1805" width="13.54296875" style="712" customWidth="1"/>
    <col min="1806" max="1806" width="12.54296875" style="712" customWidth="1"/>
    <col min="1807" max="1807" width="13.453125" style="712" customWidth="1"/>
    <col min="1808" max="1808" width="11.1796875" style="712" customWidth="1"/>
    <col min="1809" max="1809" width="0" style="712" hidden="1" customWidth="1"/>
    <col min="1810" max="1810" width="8.1796875" style="712" customWidth="1"/>
    <col min="1811" max="1811" width="0" style="712" hidden="1" customWidth="1"/>
    <col min="1812" max="1812" width="9.453125" style="712" customWidth="1"/>
    <col min="1813" max="2028" width="9.1796875" style="712"/>
    <col min="2029" max="2029" width="6.1796875" style="712" customWidth="1"/>
    <col min="2030" max="2030" width="37.54296875" style="712" customWidth="1"/>
    <col min="2031" max="2031" width="13.26953125" style="712" customWidth="1"/>
    <col min="2032" max="2032" width="19.54296875" style="712" customWidth="1"/>
    <col min="2033" max="2033" width="11.81640625" style="712" customWidth="1"/>
    <col min="2034" max="2034" width="14.54296875" style="712" customWidth="1"/>
    <col min="2035" max="2035" width="12" style="712" customWidth="1"/>
    <col min="2036" max="2036" width="11.7265625" style="712" customWidth="1"/>
    <col min="2037" max="2037" width="12.81640625" style="712" customWidth="1"/>
    <col min="2038" max="2038" width="13.26953125" style="712" customWidth="1"/>
    <col min="2039" max="2039" width="12" style="712" customWidth="1"/>
    <col min="2040" max="2040" width="15.7265625" style="712" customWidth="1"/>
    <col min="2041" max="2041" width="13.1796875" style="712" customWidth="1"/>
    <col min="2042" max="2042" width="14.453125" style="712" customWidth="1"/>
    <col min="2043" max="2043" width="14" style="712" customWidth="1"/>
    <col min="2044" max="2046" width="9.1796875" style="712" customWidth="1"/>
    <col min="2047" max="2047" width="15.26953125" style="712" customWidth="1"/>
    <col min="2048" max="2050" width="9.1796875" style="712"/>
    <col min="2051" max="2051" width="7" style="712" customWidth="1"/>
    <col min="2052" max="2052" width="35.453125" style="712" customWidth="1"/>
    <col min="2053" max="2053" width="11.26953125" style="712" customWidth="1"/>
    <col min="2054" max="2054" width="15.54296875" style="712" customWidth="1"/>
    <col min="2055" max="2055" width="13.7265625" style="712" customWidth="1"/>
    <col min="2056" max="2056" width="15.1796875" style="712" customWidth="1"/>
    <col min="2057" max="2057" width="14.453125" style="712" customWidth="1"/>
    <col min="2058" max="2060" width="0" style="712" hidden="1" customWidth="1"/>
    <col min="2061" max="2061" width="13.54296875" style="712" customWidth="1"/>
    <col min="2062" max="2062" width="12.54296875" style="712" customWidth="1"/>
    <col min="2063" max="2063" width="13.453125" style="712" customWidth="1"/>
    <col min="2064" max="2064" width="11.1796875" style="712" customWidth="1"/>
    <col min="2065" max="2065" width="0" style="712" hidden="1" customWidth="1"/>
    <col min="2066" max="2066" width="8.1796875" style="712" customWidth="1"/>
    <col min="2067" max="2067" width="0" style="712" hidden="1" customWidth="1"/>
    <col min="2068" max="2068" width="9.453125" style="712" customWidth="1"/>
    <col min="2069" max="2284" width="9.1796875" style="712"/>
    <col min="2285" max="2285" width="6.1796875" style="712" customWidth="1"/>
    <col min="2286" max="2286" width="37.54296875" style="712" customWidth="1"/>
    <col min="2287" max="2287" width="13.26953125" style="712" customWidth="1"/>
    <col min="2288" max="2288" width="19.54296875" style="712" customWidth="1"/>
    <col min="2289" max="2289" width="11.81640625" style="712" customWidth="1"/>
    <col min="2290" max="2290" width="14.54296875" style="712" customWidth="1"/>
    <col min="2291" max="2291" width="12" style="712" customWidth="1"/>
    <col min="2292" max="2292" width="11.7265625" style="712" customWidth="1"/>
    <col min="2293" max="2293" width="12.81640625" style="712" customWidth="1"/>
    <col min="2294" max="2294" width="13.26953125" style="712" customWidth="1"/>
    <col min="2295" max="2295" width="12" style="712" customWidth="1"/>
    <col min="2296" max="2296" width="15.7265625" style="712" customWidth="1"/>
    <col min="2297" max="2297" width="13.1796875" style="712" customWidth="1"/>
    <col min="2298" max="2298" width="14.453125" style="712" customWidth="1"/>
    <col min="2299" max="2299" width="14" style="712" customWidth="1"/>
    <col min="2300" max="2302" width="9.1796875" style="712" customWidth="1"/>
    <col min="2303" max="2303" width="15.26953125" style="712" customWidth="1"/>
    <col min="2304" max="2306" width="9.1796875" style="712"/>
    <col min="2307" max="2307" width="7" style="712" customWidth="1"/>
    <col min="2308" max="2308" width="35.453125" style="712" customWidth="1"/>
    <col min="2309" max="2309" width="11.26953125" style="712" customWidth="1"/>
    <col min="2310" max="2310" width="15.54296875" style="712" customWidth="1"/>
    <col min="2311" max="2311" width="13.7265625" style="712" customWidth="1"/>
    <col min="2312" max="2312" width="15.1796875" style="712" customWidth="1"/>
    <col min="2313" max="2313" width="14.453125" style="712" customWidth="1"/>
    <col min="2314" max="2316" width="0" style="712" hidden="1" customWidth="1"/>
    <col min="2317" max="2317" width="13.54296875" style="712" customWidth="1"/>
    <col min="2318" max="2318" width="12.54296875" style="712" customWidth="1"/>
    <col min="2319" max="2319" width="13.453125" style="712" customWidth="1"/>
    <col min="2320" max="2320" width="11.1796875" style="712" customWidth="1"/>
    <col min="2321" max="2321" width="0" style="712" hidden="1" customWidth="1"/>
    <col min="2322" max="2322" width="8.1796875" style="712" customWidth="1"/>
    <col min="2323" max="2323" width="0" style="712" hidden="1" customWidth="1"/>
    <col min="2324" max="2324" width="9.453125" style="712" customWidth="1"/>
    <col min="2325" max="2540" width="9.1796875" style="712"/>
    <col min="2541" max="2541" width="6.1796875" style="712" customWidth="1"/>
    <col min="2542" max="2542" width="37.54296875" style="712" customWidth="1"/>
    <col min="2543" max="2543" width="13.26953125" style="712" customWidth="1"/>
    <col min="2544" max="2544" width="19.54296875" style="712" customWidth="1"/>
    <col min="2545" max="2545" width="11.81640625" style="712" customWidth="1"/>
    <col min="2546" max="2546" width="14.54296875" style="712" customWidth="1"/>
    <col min="2547" max="2547" width="12" style="712" customWidth="1"/>
    <col min="2548" max="2548" width="11.7265625" style="712" customWidth="1"/>
    <col min="2549" max="2549" width="12.81640625" style="712" customWidth="1"/>
    <col min="2550" max="2550" width="13.26953125" style="712" customWidth="1"/>
    <col min="2551" max="2551" width="12" style="712" customWidth="1"/>
    <col min="2552" max="2552" width="15.7265625" style="712" customWidth="1"/>
    <col min="2553" max="2553" width="13.1796875" style="712" customWidth="1"/>
    <col min="2554" max="2554" width="14.453125" style="712" customWidth="1"/>
    <col min="2555" max="2555" width="14" style="712" customWidth="1"/>
    <col min="2556" max="2558" width="9.1796875" style="712" customWidth="1"/>
    <col min="2559" max="2559" width="15.26953125" style="712" customWidth="1"/>
    <col min="2560" max="2562" width="9.1796875" style="712"/>
    <col min="2563" max="2563" width="7" style="712" customWidth="1"/>
    <col min="2564" max="2564" width="35.453125" style="712" customWidth="1"/>
    <col min="2565" max="2565" width="11.26953125" style="712" customWidth="1"/>
    <col min="2566" max="2566" width="15.54296875" style="712" customWidth="1"/>
    <col min="2567" max="2567" width="13.7265625" style="712" customWidth="1"/>
    <col min="2568" max="2568" width="15.1796875" style="712" customWidth="1"/>
    <col min="2569" max="2569" width="14.453125" style="712" customWidth="1"/>
    <col min="2570" max="2572" width="0" style="712" hidden="1" customWidth="1"/>
    <col min="2573" max="2573" width="13.54296875" style="712" customWidth="1"/>
    <col min="2574" max="2574" width="12.54296875" style="712" customWidth="1"/>
    <col min="2575" max="2575" width="13.453125" style="712" customWidth="1"/>
    <col min="2576" max="2576" width="11.1796875" style="712" customWidth="1"/>
    <col min="2577" max="2577" width="0" style="712" hidden="1" customWidth="1"/>
    <col min="2578" max="2578" width="8.1796875" style="712" customWidth="1"/>
    <col min="2579" max="2579" width="0" style="712" hidden="1" customWidth="1"/>
    <col min="2580" max="2580" width="9.453125" style="712" customWidth="1"/>
    <col min="2581" max="2796" width="9.1796875" style="712"/>
    <col min="2797" max="2797" width="6.1796875" style="712" customWidth="1"/>
    <col min="2798" max="2798" width="37.54296875" style="712" customWidth="1"/>
    <col min="2799" max="2799" width="13.26953125" style="712" customWidth="1"/>
    <col min="2800" max="2800" width="19.54296875" style="712" customWidth="1"/>
    <col min="2801" max="2801" width="11.81640625" style="712" customWidth="1"/>
    <col min="2802" max="2802" width="14.54296875" style="712" customWidth="1"/>
    <col min="2803" max="2803" width="12" style="712" customWidth="1"/>
    <col min="2804" max="2804" width="11.7265625" style="712" customWidth="1"/>
    <col min="2805" max="2805" width="12.81640625" style="712" customWidth="1"/>
    <col min="2806" max="2806" width="13.26953125" style="712" customWidth="1"/>
    <col min="2807" max="2807" width="12" style="712" customWidth="1"/>
    <col min="2808" max="2808" width="15.7265625" style="712" customWidth="1"/>
    <col min="2809" max="2809" width="13.1796875" style="712" customWidth="1"/>
    <col min="2810" max="2810" width="14.453125" style="712" customWidth="1"/>
    <col min="2811" max="2811" width="14" style="712" customWidth="1"/>
    <col min="2812" max="2814" width="9.1796875" style="712" customWidth="1"/>
    <col min="2815" max="2815" width="15.26953125" style="712" customWidth="1"/>
    <col min="2816" max="2818" width="9.1796875" style="712"/>
    <col min="2819" max="2819" width="7" style="712" customWidth="1"/>
    <col min="2820" max="2820" width="35.453125" style="712" customWidth="1"/>
    <col min="2821" max="2821" width="11.26953125" style="712" customWidth="1"/>
    <col min="2822" max="2822" width="15.54296875" style="712" customWidth="1"/>
    <col min="2823" max="2823" width="13.7265625" style="712" customWidth="1"/>
    <col min="2824" max="2824" width="15.1796875" style="712" customWidth="1"/>
    <col min="2825" max="2825" width="14.453125" style="712" customWidth="1"/>
    <col min="2826" max="2828" width="0" style="712" hidden="1" customWidth="1"/>
    <col min="2829" max="2829" width="13.54296875" style="712" customWidth="1"/>
    <col min="2830" max="2830" width="12.54296875" style="712" customWidth="1"/>
    <col min="2831" max="2831" width="13.453125" style="712" customWidth="1"/>
    <col min="2832" max="2832" width="11.1796875" style="712" customWidth="1"/>
    <col min="2833" max="2833" width="0" style="712" hidden="1" customWidth="1"/>
    <col min="2834" max="2834" width="8.1796875" style="712" customWidth="1"/>
    <col min="2835" max="2835" width="0" style="712" hidden="1" customWidth="1"/>
    <col min="2836" max="2836" width="9.453125" style="712" customWidth="1"/>
    <col min="2837" max="3052" width="9.1796875" style="712"/>
    <col min="3053" max="3053" width="6.1796875" style="712" customWidth="1"/>
    <col min="3054" max="3054" width="37.54296875" style="712" customWidth="1"/>
    <col min="3055" max="3055" width="13.26953125" style="712" customWidth="1"/>
    <col min="3056" max="3056" width="19.54296875" style="712" customWidth="1"/>
    <col min="3057" max="3057" width="11.81640625" style="712" customWidth="1"/>
    <col min="3058" max="3058" width="14.54296875" style="712" customWidth="1"/>
    <col min="3059" max="3059" width="12" style="712" customWidth="1"/>
    <col min="3060" max="3060" width="11.7265625" style="712" customWidth="1"/>
    <col min="3061" max="3061" width="12.81640625" style="712" customWidth="1"/>
    <col min="3062" max="3062" width="13.26953125" style="712" customWidth="1"/>
    <col min="3063" max="3063" width="12" style="712" customWidth="1"/>
    <col min="3064" max="3064" width="15.7265625" style="712" customWidth="1"/>
    <col min="3065" max="3065" width="13.1796875" style="712" customWidth="1"/>
    <col min="3066" max="3066" width="14.453125" style="712" customWidth="1"/>
    <col min="3067" max="3067" width="14" style="712" customWidth="1"/>
    <col min="3068" max="3070" width="9.1796875" style="712" customWidth="1"/>
    <col min="3071" max="3071" width="15.26953125" style="712" customWidth="1"/>
    <col min="3072" max="3074" width="9.1796875" style="712"/>
    <col min="3075" max="3075" width="7" style="712" customWidth="1"/>
    <col min="3076" max="3076" width="35.453125" style="712" customWidth="1"/>
    <col min="3077" max="3077" width="11.26953125" style="712" customWidth="1"/>
    <col min="3078" max="3078" width="15.54296875" style="712" customWidth="1"/>
    <col min="3079" max="3079" width="13.7265625" style="712" customWidth="1"/>
    <col min="3080" max="3080" width="15.1796875" style="712" customWidth="1"/>
    <col min="3081" max="3081" width="14.453125" style="712" customWidth="1"/>
    <col min="3082" max="3084" width="0" style="712" hidden="1" customWidth="1"/>
    <col min="3085" max="3085" width="13.54296875" style="712" customWidth="1"/>
    <col min="3086" max="3086" width="12.54296875" style="712" customWidth="1"/>
    <col min="3087" max="3087" width="13.453125" style="712" customWidth="1"/>
    <col min="3088" max="3088" width="11.1796875" style="712" customWidth="1"/>
    <col min="3089" max="3089" width="0" style="712" hidden="1" customWidth="1"/>
    <col min="3090" max="3090" width="8.1796875" style="712" customWidth="1"/>
    <col min="3091" max="3091" width="0" style="712" hidden="1" customWidth="1"/>
    <col min="3092" max="3092" width="9.453125" style="712" customWidth="1"/>
    <col min="3093" max="3308" width="9.1796875" style="712"/>
    <col min="3309" max="3309" width="6.1796875" style="712" customWidth="1"/>
    <col min="3310" max="3310" width="37.54296875" style="712" customWidth="1"/>
    <col min="3311" max="3311" width="13.26953125" style="712" customWidth="1"/>
    <col min="3312" max="3312" width="19.54296875" style="712" customWidth="1"/>
    <col min="3313" max="3313" width="11.81640625" style="712" customWidth="1"/>
    <col min="3314" max="3314" width="14.54296875" style="712" customWidth="1"/>
    <col min="3315" max="3315" width="12" style="712" customWidth="1"/>
    <col min="3316" max="3316" width="11.7265625" style="712" customWidth="1"/>
    <col min="3317" max="3317" width="12.81640625" style="712" customWidth="1"/>
    <col min="3318" max="3318" width="13.26953125" style="712" customWidth="1"/>
    <col min="3319" max="3319" width="12" style="712" customWidth="1"/>
    <col min="3320" max="3320" width="15.7265625" style="712" customWidth="1"/>
    <col min="3321" max="3321" width="13.1796875" style="712" customWidth="1"/>
    <col min="3322" max="3322" width="14.453125" style="712" customWidth="1"/>
    <col min="3323" max="3323" width="14" style="712" customWidth="1"/>
    <col min="3324" max="3326" width="9.1796875" style="712" customWidth="1"/>
    <col min="3327" max="3327" width="15.26953125" style="712" customWidth="1"/>
    <col min="3328" max="3330" width="9.1796875" style="712"/>
    <col min="3331" max="3331" width="7" style="712" customWidth="1"/>
    <col min="3332" max="3332" width="35.453125" style="712" customWidth="1"/>
    <col min="3333" max="3333" width="11.26953125" style="712" customWidth="1"/>
    <col min="3334" max="3334" width="15.54296875" style="712" customWidth="1"/>
    <col min="3335" max="3335" width="13.7265625" style="712" customWidth="1"/>
    <col min="3336" max="3336" width="15.1796875" style="712" customWidth="1"/>
    <col min="3337" max="3337" width="14.453125" style="712" customWidth="1"/>
    <col min="3338" max="3340" width="0" style="712" hidden="1" customWidth="1"/>
    <col min="3341" max="3341" width="13.54296875" style="712" customWidth="1"/>
    <col min="3342" max="3342" width="12.54296875" style="712" customWidth="1"/>
    <col min="3343" max="3343" width="13.453125" style="712" customWidth="1"/>
    <col min="3344" max="3344" width="11.1796875" style="712" customWidth="1"/>
    <col min="3345" max="3345" width="0" style="712" hidden="1" customWidth="1"/>
    <col min="3346" max="3346" width="8.1796875" style="712" customWidth="1"/>
    <col min="3347" max="3347" width="0" style="712" hidden="1" customWidth="1"/>
    <col min="3348" max="3348" width="9.453125" style="712" customWidth="1"/>
    <col min="3349" max="3564" width="9.1796875" style="712"/>
    <col min="3565" max="3565" width="6.1796875" style="712" customWidth="1"/>
    <col min="3566" max="3566" width="37.54296875" style="712" customWidth="1"/>
    <col min="3567" max="3567" width="13.26953125" style="712" customWidth="1"/>
    <col min="3568" max="3568" width="19.54296875" style="712" customWidth="1"/>
    <col min="3569" max="3569" width="11.81640625" style="712" customWidth="1"/>
    <col min="3570" max="3570" width="14.54296875" style="712" customWidth="1"/>
    <col min="3571" max="3571" width="12" style="712" customWidth="1"/>
    <col min="3572" max="3572" width="11.7265625" style="712" customWidth="1"/>
    <col min="3573" max="3573" width="12.81640625" style="712" customWidth="1"/>
    <col min="3574" max="3574" width="13.26953125" style="712" customWidth="1"/>
    <col min="3575" max="3575" width="12" style="712" customWidth="1"/>
    <col min="3576" max="3576" width="15.7265625" style="712" customWidth="1"/>
    <col min="3577" max="3577" width="13.1796875" style="712" customWidth="1"/>
    <col min="3578" max="3578" width="14.453125" style="712" customWidth="1"/>
    <col min="3579" max="3579" width="14" style="712" customWidth="1"/>
    <col min="3580" max="3582" width="9.1796875" style="712" customWidth="1"/>
    <col min="3583" max="3583" width="15.26953125" style="712" customWidth="1"/>
    <col min="3584" max="3586" width="9.1796875" style="712"/>
    <col min="3587" max="3587" width="7" style="712" customWidth="1"/>
    <col min="3588" max="3588" width="35.453125" style="712" customWidth="1"/>
    <col min="3589" max="3589" width="11.26953125" style="712" customWidth="1"/>
    <col min="3590" max="3590" width="15.54296875" style="712" customWidth="1"/>
    <col min="3591" max="3591" width="13.7265625" style="712" customWidth="1"/>
    <col min="3592" max="3592" width="15.1796875" style="712" customWidth="1"/>
    <col min="3593" max="3593" width="14.453125" style="712" customWidth="1"/>
    <col min="3594" max="3596" width="0" style="712" hidden="1" customWidth="1"/>
    <col min="3597" max="3597" width="13.54296875" style="712" customWidth="1"/>
    <col min="3598" max="3598" width="12.54296875" style="712" customWidth="1"/>
    <col min="3599" max="3599" width="13.453125" style="712" customWidth="1"/>
    <col min="3600" max="3600" width="11.1796875" style="712" customWidth="1"/>
    <col min="3601" max="3601" width="0" style="712" hidden="1" customWidth="1"/>
    <col min="3602" max="3602" width="8.1796875" style="712" customWidth="1"/>
    <col min="3603" max="3603" width="0" style="712" hidden="1" customWidth="1"/>
    <col min="3604" max="3604" width="9.453125" style="712" customWidth="1"/>
    <col min="3605" max="3820" width="9.1796875" style="712"/>
    <col min="3821" max="3821" width="6.1796875" style="712" customWidth="1"/>
    <col min="3822" max="3822" width="37.54296875" style="712" customWidth="1"/>
    <col min="3823" max="3823" width="13.26953125" style="712" customWidth="1"/>
    <col min="3824" max="3824" width="19.54296875" style="712" customWidth="1"/>
    <col min="3825" max="3825" width="11.81640625" style="712" customWidth="1"/>
    <col min="3826" max="3826" width="14.54296875" style="712" customWidth="1"/>
    <col min="3827" max="3827" width="12" style="712" customWidth="1"/>
    <col min="3828" max="3828" width="11.7265625" style="712" customWidth="1"/>
    <col min="3829" max="3829" width="12.81640625" style="712" customWidth="1"/>
    <col min="3830" max="3830" width="13.26953125" style="712" customWidth="1"/>
    <col min="3831" max="3831" width="12" style="712" customWidth="1"/>
    <col min="3832" max="3832" width="15.7265625" style="712" customWidth="1"/>
    <col min="3833" max="3833" width="13.1796875" style="712" customWidth="1"/>
    <col min="3834" max="3834" width="14.453125" style="712" customWidth="1"/>
    <col min="3835" max="3835" width="14" style="712" customWidth="1"/>
    <col min="3836" max="3838" width="9.1796875" style="712" customWidth="1"/>
    <col min="3839" max="3839" width="15.26953125" style="712" customWidth="1"/>
    <col min="3840" max="3842" width="9.1796875" style="712"/>
    <col min="3843" max="3843" width="7" style="712" customWidth="1"/>
    <col min="3844" max="3844" width="35.453125" style="712" customWidth="1"/>
    <col min="3845" max="3845" width="11.26953125" style="712" customWidth="1"/>
    <col min="3846" max="3846" width="15.54296875" style="712" customWidth="1"/>
    <col min="3847" max="3847" width="13.7265625" style="712" customWidth="1"/>
    <col min="3848" max="3848" width="15.1796875" style="712" customWidth="1"/>
    <col min="3849" max="3849" width="14.453125" style="712" customWidth="1"/>
    <col min="3850" max="3852" width="0" style="712" hidden="1" customWidth="1"/>
    <col min="3853" max="3853" width="13.54296875" style="712" customWidth="1"/>
    <col min="3854" max="3854" width="12.54296875" style="712" customWidth="1"/>
    <col min="3855" max="3855" width="13.453125" style="712" customWidth="1"/>
    <col min="3856" max="3856" width="11.1796875" style="712" customWidth="1"/>
    <col min="3857" max="3857" width="0" style="712" hidden="1" customWidth="1"/>
    <col min="3858" max="3858" width="8.1796875" style="712" customWidth="1"/>
    <col min="3859" max="3859" width="0" style="712" hidden="1" customWidth="1"/>
    <col min="3860" max="3860" width="9.453125" style="712" customWidth="1"/>
    <col min="3861" max="4076" width="9.1796875" style="712"/>
    <col min="4077" max="4077" width="6.1796875" style="712" customWidth="1"/>
    <col min="4078" max="4078" width="37.54296875" style="712" customWidth="1"/>
    <col min="4079" max="4079" width="13.26953125" style="712" customWidth="1"/>
    <col min="4080" max="4080" width="19.54296875" style="712" customWidth="1"/>
    <col min="4081" max="4081" width="11.81640625" style="712" customWidth="1"/>
    <col min="4082" max="4082" width="14.54296875" style="712" customWidth="1"/>
    <col min="4083" max="4083" width="12" style="712" customWidth="1"/>
    <col min="4084" max="4084" width="11.7265625" style="712" customWidth="1"/>
    <col min="4085" max="4085" width="12.81640625" style="712" customWidth="1"/>
    <col min="4086" max="4086" width="13.26953125" style="712" customWidth="1"/>
    <col min="4087" max="4087" width="12" style="712" customWidth="1"/>
    <col min="4088" max="4088" width="15.7265625" style="712" customWidth="1"/>
    <col min="4089" max="4089" width="13.1796875" style="712" customWidth="1"/>
    <col min="4090" max="4090" width="14.453125" style="712" customWidth="1"/>
    <col min="4091" max="4091" width="14" style="712" customWidth="1"/>
    <col min="4092" max="4094" width="9.1796875" style="712" customWidth="1"/>
    <col min="4095" max="4095" width="15.26953125" style="712" customWidth="1"/>
    <col min="4096" max="4098" width="9.1796875" style="712"/>
    <col min="4099" max="4099" width="7" style="712" customWidth="1"/>
    <col min="4100" max="4100" width="35.453125" style="712" customWidth="1"/>
    <col min="4101" max="4101" width="11.26953125" style="712" customWidth="1"/>
    <col min="4102" max="4102" width="15.54296875" style="712" customWidth="1"/>
    <col min="4103" max="4103" width="13.7265625" style="712" customWidth="1"/>
    <col min="4104" max="4104" width="15.1796875" style="712" customWidth="1"/>
    <col min="4105" max="4105" width="14.453125" style="712" customWidth="1"/>
    <col min="4106" max="4108" width="0" style="712" hidden="1" customWidth="1"/>
    <col min="4109" max="4109" width="13.54296875" style="712" customWidth="1"/>
    <col min="4110" max="4110" width="12.54296875" style="712" customWidth="1"/>
    <col min="4111" max="4111" width="13.453125" style="712" customWidth="1"/>
    <col min="4112" max="4112" width="11.1796875" style="712" customWidth="1"/>
    <col min="4113" max="4113" width="0" style="712" hidden="1" customWidth="1"/>
    <col min="4114" max="4114" width="8.1796875" style="712" customWidth="1"/>
    <col min="4115" max="4115" width="0" style="712" hidden="1" customWidth="1"/>
    <col min="4116" max="4116" width="9.453125" style="712" customWidth="1"/>
    <col min="4117" max="4332" width="9.1796875" style="712"/>
    <col min="4333" max="4333" width="6.1796875" style="712" customWidth="1"/>
    <col min="4334" max="4334" width="37.54296875" style="712" customWidth="1"/>
    <col min="4335" max="4335" width="13.26953125" style="712" customWidth="1"/>
    <col min="4336" max="4336" width="19.54296875" style="712" customWidth="1"/>
    <col min="4337" max="4337" width="11.81640625" style="712" customWidth="1"/>
    <col min="4338" max="4338" width="14.54296875" style="712" customWidth="1"/>
    <col min="4339" max="4339" width="12" style="712" customWidth="1"/>
    <col min="4340" max="4340" width="11.7265625" style="712" customWidth="1"/>
    <col min="4341" max="4341" width="12.81640625" style="712" customWidth="1"/>
    <col min="4342" max="4342" width="13.26953125" style="712" customWidth="1"/>
    <col min="4343" max="4343" width="12" style="712" customWidth="1"/>
    <col min="4344" max="4344" width="15.7265625" style="712" customWidth="1"/>
    <col min="4345" max="4345" width="13.1796875" style="712" customWidth="1"/>
    <col min="4346" max="4346" width="14.453125" style="712" customWidth="1"/>
    <col min="4347" max="4347" width="14" style="712" customWidth="1"/>
    <col min="4348" max="4350" width="9.1796875" style="712" customWidth="1"/>
    <col min="4351" max="4351" width="15.26953125" style="712" customWidth="1"/>
    <col min="4352" max="4354" width="9.1796875" style="712"/>
    <col min="4355" max="4355" width="7" style="712" customWidth="1"/>
    <col min="4356" max="4356" width="35.453125" style="712" customWidth="1"/>
    <col min="4357" max="4357" width="11.26953125" style="712" customWidth="1"/>
    <col min="4358" max="4358" width="15.54296875" style="712" customWidth="1"/>
    <col min="4359" max="4359" width="13.7265625" style="712" customWidth="1"/>
    <col min="4360" max="4360" width="15.1796875" style="712" customWidth="1"/>
    <col min="4361" max="4361" width="14.453125" style="712" customWidth="1"/>
    <col min="4362" max="4364" width="0" style="712" hidden="1" customWidth="1"/>
    <col min="4365" max="4365" width="13.54296875" style="712" customWidth="1"/>
    <col min="4366" max="4366" width="12.54296875" style="712" customWidth="1"/>
    <col min="4367" max="4367" width="13.453125" style="712" customWidth="1"/>
    <col min="4368" max="4368" width="11.1796875" style="712" customWidth="1"/>
    <col min="4369" max="4369" width="0" style="712" hidden="1" customWidth="1"/>
    <col min="4370" max="4370" width="8.1796875" style="712" customWidth="1"/>
    <col min="4371" max="4371" width="0" style="712" hidden="1" customWidth="1"/>
    <col min="4372" max="4372" width="9.453125" style="712" customWidth="1"/>
    <col min="4373" max="4588" width="9.1796875" style="712"/>
    <col min="4589" max="4589" width="6.1796875" style="712" customWidth="1"/>
    <col min="4590" max="4590" width="37.54296875" style="712" customWidth="1"/>
    <col min="4591" max="4591" width="13.26953125" style="712" customWidth="1"/>
    <col min="4592" max="4592" width="19.54296875" style="712" customWidth="1"/>
    <col min="4593" max="4593" width="11.81640625" style="712" customWidth="1"/>
    <col min="4594" max="4594" width="14.54296875" style="712" customWidth="1"/>
    <col min="4595" max="4595" width="12" style="712" customWidth="1"/>
    <col min="4596" max="4596" width="11.7265625" style="712" customWidth="1"/>
    <col min="4597" max="4597" width="12.81640625" style="712" customWidth="1"/>
    <col min="4598" max="4598" width="13.26953125" style="712" customWidth="1"/>
    <col min="4599" max="4599" width="12" style="712" customWidth="1"/>
    <col min="4600" max="4600" width="15.7265625" style="712" customWidth="1"/>
    <col min="4601" max="4601" width="13.1796875" style="712" customWidth="1"/>
    <col min="4602" max="4602" width="14.453125" style="712" customWidth="1"/>
    <col min="4603" max="4603" width="14" style="712" customWidth="1"/>
    <col min="4604" max="4606" width="9.1796875" style="712" customWidth="1"/>
    <col min="4607" max="4607" width="15.26953125" style="712" customWidth="1"/>
    <col min="4608" max="4610" width="9.1796875" style="712"/>
    <col min="4611" max="4611" width="7" style="712" customWidth="1"/>
    <col min="4612" max="4612" width="35.453125" style="712" customWidth="1"/>
    <col min="4613" max="4613" width="11.26953125" style="712" customWidth="1"/>
    <col min="4614" max="4614" width="15.54296875" style="712" customWidth="1"/>
    <col min="4615" max="4615" width="13.7265625" style="712" customWidth="1"/>
    <col min="4616" max="4616" width="15.1796875" style="712" customWidth="1"/>
    <col min="4617" max="4617" width="14.453125" style="712" customWidth="1"/>
    <col min="4618" max="4620" width="0" style="712" hidden="1" customWidth="1"/>
    <col min="4621" max="4621" width="13.54296875" style="712" customWidth="1"/>
    <col min="4622" max="4622" width="12.54296875" style="712" customWidth="1"/>
    <col min="4623" max="4623" width="13.453125" style="712" customWidth="1"/>
    <col min="4624" max="4624" width="11.1796875" style="712" customWidth="1"/>
    <col min="4625" max="4625" width="0" style="712" hidden="1" customWidth="1"/>
    <col min="4626" max="4626" width="8.1796875" style="712" customWidth="1"/>
    <col min="4627" max="4627" width="0" style="712" hidden="1" customWidth="1"/>
    <col min="4628" max="4628" width="9.453125" style="712" customWidth="1"/>
    <col min="4629" max="4844" width="9.1796875" style="712"/>
    <col min="4845" max="4845" width="6.1796875" style="712" customWidth="1"/>
    <col min="4846" max="4846" width="37.54296875" style="712" customWidth="1"/>
    <col min="4847" max="4847" width="13.26953125" style="712" customWidth="1"/>
    <col min="4848" max="4848" width="19.54296875" style="712" customWidth="1"/>
    <col min="4849" max="4849" width="11.81640625" style="712" customWidth="1"/>
    <col min="4850" max="4850" width="14.54296875" style="712" customWidth="1"/>
    <col min="4851" max="4851" width="12" style="712" customWidth="1"/>
    <col min="4852" max="4852" width="11.7265625" style="712" customWidth="1"/>
    <col min="4853" max="4853" width="12.81640625" style="712" customWidth="1"/>
    <col min="4854" max="4854" width="13.26953125" style="712" customWidth="1"/>
    <col min="4855" max="4855" width="12" style="712" customWidth="1"/>
    <col min="4856" max="4856" width="15.7265625" style="712" customWidth="1"/>
    <col min="4857" max="4857" width="13.1796875" style="712" customWidth="1"/>
    <col min="4858" max="4858" width="14.453125" style="712" customWidth="1"/>
    <col min="4859" max="4859" width="14" style="712" customWidth="1"/>
    <col min="4860" max="4862" width="9.1796875" style="712" customWidth="1"/>
    <col min="4863" max="4863" width="15.26953125" style="712" customWidth="1"/>
    <col min="4864" max="4866" width="9.1796875" style="712"/>
    <col min="4867" max="4867" width="7" style="712" customWidth="1"/>
    <col min="4868" max="4868" width="35.453125" style="712" customWidth="1"/>
    <col min="4869" max="4869" width="11.26953125" style="712" customWidth="1"/>
    <col min="4870" max="4870" width="15.54296875" style="712" customWidth="1"/>
    <col min="4871" max="4871" width="13.7265625" style="712" customWidth="1"/>
    <col min="4872" max="4872" width="15.1796875" style="712" customWidth="1"/>
    <col min="4873" max="4873" width="14.453125" style="712" customWidth="1"/>
    <col min="4874" max="4876" width="0" style="712" hidden="1" customWidth="1"/>
    <col min="4877" max="4877" width="13.54296875" style="712" customWidth="1"/>
    <col min="4878" max="4878" width="12.54296875" style="712" customWidth="1"/>
    <col min="4879" max="4879" width="13.453125" style="712" customWidth="1"/>
    <col min="4880" max="4880" width="11.1796875" style="712" customWidth="1"/>
    <col min="4881" max="4881" width="0" style="712" hidden="1" customWidth="1"/>
    <col min="4882" max="4882" width="8.1796875" style="712" customWidth="1"/>
    <col min="4883" max="4883" width="0" style="712" hidden="1" customWidth="1"/>
    <col min="4884" max="4884" width="9.453125" style="712" customWidth="1"/>
    <col min="4885" max="5100" width="9.1796875" style="712"/>
    <col min="5101" max="5101" width="6.1796875" style="712" customWidth="1"/>
    <col min="5102" max="5102" width="37.54296875" style="712" customWidth="1"/>
    <col min="5103" max="5103" width="13.26953125" style="712" customWidth="1"/>
    <col min="5104" max="5104" width="19.54296875" style="712" customWidth="1"/>
    <col min="5105" max="5105" width="11.81640625" style="712" customWidth="1"/>
    <col min="5106" max="5106" width="14.54296875" style="712" customWidth="1"/>
    <col min="5107" max="5107" width="12" style="712" customWidth="1"/>
    <col min="5108" max="5108" width="11.7265625" style="712" customWidth="1"/>
    <col min="5109" max="5109" width="12.81640625" style="712" customWidth="1"/>
    <col min="5110" max="5110" width="13.26953125" style="712" customWidth="1"/>
    <col min="5111" max="5111" width="12" style="712" customWidth="1"/>
    <col min="5112" max="5112" width="15.7265625" style="712" customWidth="1"/>
    <col min="5113" max="5113" width="13.1796875" style="712" customWidth="1"/>
    <col min="5114" max="5114" width="14.453125" style="712" customWidth="1"/>
    <col min="5115" max="5115" width="14" style="712" customWidth="1"/>
    <col min="5116" max="5118" width="9.1796875" style="712" customWidth="1"/>
    <col min="5119" max="5119" width="15.26953125" style="712" customWidth="1"/>
    <col min="5120" max="5122" width="9.1796875" style="712"/>
    <col min="5123" max="5123" width="7" style="712" customWidth="1"/>
    <col min="5124" max="5124" width="35.453125" style="712" customWidth="1"/>
    <col min="5125" max="5125" width="11.26953125" style="712" customWidth="1"/>
    <col min="5126" max="5126" width="15.54296875" style="712" customWidth="1"/>
    <col min="5127" max="5127" width="13.7265625" style="712" customWidth="1"/>
    <col min="5128" max="5128" width="15.1796875" style="712" customWidth="1"/>
    <col min="5129" max="5129" width="14.453125" style="712" customWidth="1"/>
    <col min="5130" max="5132" width="0" style="712" hidden="1" customWidth="1"/>
    <col min="5133" max="5133" width="13.54296875" style="712" customWidth="1"/>
    <col min="5134" max="5134" width="12.54296875" style="712" customWidth="1"/>
    <col min="5135" max="5135" width="13.453125" style="712" customWidth="1"/>
    <col min="5136" max="5136" width="11.1796875" style="712" customWidth="1"/>
    <col min="5137" max="5137" width="0" style="712" hidden="1" customWidth="1"/>
    <col min="5138" max="5138" width="8.1796875" style="712" customWidth="1"/>
    <col min="5139" max="5139" width="0" style="712" hidden="1" customWidth="1"/>
    <col min="5140" max="5140" width="9.453125" style="712" customWidth="1"/>
    <col min="5141" max="5356" width="9.1796875" style="712"/>
    <col min="5357" max="5357" width="6.1796875" style="712" customWidth="1"/>
    <col min="5358" max="5358" width="37.54296875" style="712" customWidth="1"/>
    <col min="5359" max="5359" width="13.26953125" style="712" customWidth="1"/>
    <col min="5360" max="5360" width="19.54296875" style="712" customWidth="1"/>
    <col min="5361" max="5361" width="11.81640625" style="712" customWidth="1"/>
    <col min="5362" max="5362" width="14.54296875" style="712" customWidth="1"/>
    <col min="5363" max="5363" width="12" style="712" customWidth="1"/>
    <col min="5364" max="5364" width="11.7265625" style="712" customWidth="1"/>
    <col min="5365" max="5365" width="12.81640625" style="712" customWidth="1"/>
    <col min="5366" max="5366" width="13.26953125" style="712" customWidth="1"/>
    <col min="5367" max="5367" width="12" style="712" customWidth="1"/>
    <col min="5368" max="5368" width="15.7265625" style="712" customWidth="1"/>
    <col min="5369" max="5369" width="13.1796875" style="712" customWidth="1"/>
    <col min="5370" max="5370" width="14.453125" style="712" customWidth="1"/>
    <col min="5371" max="5371" width="14" style="712" customWidth="1"/>
    <col min="5372" max="5374" width="9.1796875" style="712" customWidth="1"/>
    <col min="5375" max="5375" width="15.26953125" style="712" customWidth="1"/>
    <col min="5376" max="5378" width="9.1796875" style="712"/>
    <col min="5379" max="5379" width="7" style="712" customWidth="1"/>
    <col min="5380" max="5380" width="35.453125" style="712" customWidth="1"/>
    <col min="5381" max="5381" width="11.26953125" style="712" customWidth="1"/>
    <col min="5382" max="5382" width="15.54296875" style="712" customWidth="1"/>
    <col min="5383" max="5383" width="13.7265625" style="712" customWidth="1"/>
    <col min="5384" max="5384" width="15.1796875" style="712" customWidth="1"/>
    <col min="5385" max="5385" width="14.453125" style="712" customWidth="1"/>
    <col min="5386" max="5388" width="0" style="712" hidden="1" customWidth="1"/>
    <col min="5389" max="5389" width="13.54296875" style="712" customWidth="1"/>
    <col min="5390" max="5390" width="12.54296875" style="712" customWidth="1"/>
    <col min="5391" max="5391" width="13.453125" style="712" customWidth="1"/>
    <col min="5392" max="5392" width="11.1796875" style="712" customWidth="1"/>
    <col min="5393" max="5393" width="0" style="712" hidden="1" customWidth="1"/>
    <col min="5394" max="5394" width="8.1796875" style="712" customWidth="1"/>
    <col min="5395" max="5395" width="0" style="712" hidden="1" customWidth="1"/>
    <col min="5396" max="5396" width="9.453125" style="712" customWidth="1"/>
    <col min="5397" max="5612" width="9.1796875" style="712"/>
    <col min="5613" max="5613" width="6.1796875" style="712" customWidth="1"/>
    <col min="5614" max="5614" width="37.54296875" style="712" customWidth="1"/>
    <col min="5615" max="5615" width="13.26953125" style="712" customWidth="1"/>
    <col min="5616" max="5616" width="19.54296875" style="712" customWidth="1"/>
    <col min="5617" max="5617" width="11.81640625" style="712" customWidth="1"/>
    <col min="5618" max="5618" width="14.54296875" style="712" customWidth="1"/>
    <col min="5619" max="5619" width="12" style="712" customWidth="1"/>
    <col min="5620" max="5620" width="11.7265625" style="712" customWidth="1"/>
    <col min="5621" max="5621" width="12.81640625" style="712" customWidth="1"/>
    <col min="5622" max="5622" width="13.26953125" style="712" customWidth="1"/>
    <col min="5623" max="5623" width="12" style="712" customWidth="1"/>
    <col min="5624" max="5624" width="15.7265625" style="712" customWidth="1"/>
    <col min="5625" max="5625" width="13.1796875" style="712" customWidth="1"/>
    <col min="5626" max="5626" width="14.453125" style="712" customWidth="1"/>
    <col min="5627" max="5627" width="14" style="712" customWidth="1"/>
    <col min="5628" max="5630" width="9.1796875" style="712" customWidth="1"/>
    <col min="5631" max="5631" width="15.26953125" style="712" customWidth="1"/>
    <col min="5632" max="5634" width="9.1796875" style="712"/>
    <col min="5635" max="5635" width="7" style="712" customWidth="1"/>
    <col min="5636" max="5636" width="35.453125" style="712" customWidth="1"/>
    <col min="5637" max="5637" width="11.26953125" style="712" customWidth="1"/>
    <col min="5638" max="5638" width="15.54296875" style="712" customWidth="1"/>
    <col min="5639" max="5639" width="13.7265625" style="712" customWidth="1"/>
    <col min="5640" max="5640" width="15.1796875" style="712" customWidth="1"/>
    <col min="5641" max="5641" width="14.453125" style="712" customWidth="1"/>
    <col min="5642" max="5644" width="0" style="712" hidden="1" customWidth="1"/>
    <col min="5645" max="5645" width="13.54296875" style="712" customWidth="1"/>
    <col min="5646" max="5646" width="12.54296875" style="712" customWidth="1"/>
    <col min="5647" max="5647" width="13.453125" style="712" customWidth="1"/>
    <col min="5648" max="5648" width="11.1796875" style="712" customWidth="1"/>
    <col min="5649" max="5649" width="0" style="712" hidden="1" customWidth="1"/>
    <col min="5650" max="5650" width="8.1796875" style="712" customWidth="1"/>
    <col min="5651" max="5651" width="0" style="712" hidden="1" customWidth="1"/>
    <col min="5652" max="5652" width="9.453125" style="712" customWidth="1"/>
    <col min="5653" max="5868" width="9.1796875" style="712"/>
    <col min="5869" max="5869" width="6.1796875" style="712" customWidth="1"/>
    <col min="5870" max="5870" width="37.54296875" style="712" customWidth="1"/>
    <col min="5871" max="5871" width="13.26953125" style="712" customWidth="1"/>
    <col min="5872" max="5872" width="19.54296875" style="712" customWidth="1"/>
    <col min="5873" max="5873" width="11.81640625" style="712" customWidth="1"/>
    <col min="5874" max="5874" width="14.54296875" style="712" customWidth="1"/>
    <col min="5875" max="5875" width="12" style="712" customWidth="1"/>
    <col min="5876" max="5876" width="11.7265625" style="712" customWidth="1"/>
    <col min="5877" max="5877" width="12.81640625" style="712" customWidth="1"/>
    <col min="5878" max="5878" width="13.26953125" style="712" customWidth="1"/>
    <col min="5879" max="5879" width="12" style="712" customWidth="1"/>
    <col min="5880" max="5880" width="15.7265625" style="712" customWidth="1"/>
    <col min="5881" max="5881" width="13.1796875" style="712" customWidth="1"/>
    <col min="5882" max="5882" width="14.453125" style="712" customWidth="1"/>
    <col min="5883" max="5883" width="14" style="712" customWidth="1"/>
    <col min="5884" max="5886" width="9.1796875" style="712" customWidth="1"/>
    <col min="5887" max="5887" width="15.26953125" style="712" customWidth="1"/>
    <col min="5888" max="5890" width="9.1796875" style="712"/>
    <col min="5891" max="5891" width="7" style="712" customWidth="1"/>
    <col min="5892" max="5892" width="35.453125" style="712" customWidth="1"/>
    <col min="5893" max="5893" width="11.26953125" style="712" customWidth="1"/>
    <col min="5894" max="5894" width="15.54296875" style="712" customWidth="1"/>
    <col min="5895" max="5895" width="13.7265625" style="712" customWidth="1"/>
    <col min="5896" max="5896" width="15.1796875" style="712" customWidth="1"/>
    <col min="5897" max="5897" width="14.453125" style="712" customWidth="1"/>
    <col min="5898" max="5900" width="0" style="712" hidden="1" customWidth="1"/>
    <col min="5901" max="5901" width="13.54296875" style="712" customWidth="1"/>
    <col min="5902" max="5902" width="12.54296875" style="712" customWidth="1"/>
    <col min="5903" max="5903" width="13.453125" style="712" customWidth="1"/>
    <col min="5904" max="5904" width="11.1796875" style="712" customWidth="1"/>
    <col min="5905" max="5905" width="0" style="712" hidden="1" customWidth="1"/>
    <col min="5906" max="5906" width="8.1796875" style="712" customWidth="1"/>
    <col min="5907" max="5907" width="0" style="712" hidden="1" customWidth="1"/>
    <col min="5908" max="5908" width="9.453125" style="712" customWidth="1"/>
    <col min="5909" max="6124" width="9.1796875" style="712"/>
    <col min="6125" max="6125" width="6.1796875" style="712" customWidth="1"/>
    <col min="6126" max="6126" width="37.54296875" style="712" customWidth="1"/>
    <col min="6127" max="6127" width="13.26953125" style="712" customWidth="1"/>
    <col min="6128" max="6128" width="19.54296875" style="712" customWidth="1"/>
    <col min="6129" max="6129" width="11.81640625" style="712" customWidth="1"/>
    <col min="6130" max="6130" width="14.54296875" style="712" customWidth="1"/>
    <col min="6131" max="6131" width="12" style="712" customWidth="1"/>
    <col min="6132" max="6132" width="11.7265625" style="712" customWidth="1"/>
    <col min="6133" max="6133" width="12.81640625" style="712" customWidth="1"/>
    <col min="6134" max="6134" width="13.26953125" style="712" customWidth="1"/>
    <col min="6135" max="6135" width="12" style="712" customWidth="1"/>
    <col min="6136" max="6136" width="15.7265625" style="712" customWidth="1"/>
    <col min="6137" max="6137" width="13.1796875" style="712" customWidth="1"/>
    <col min="6138" max="6138" width="14.453125" style="712" customWidth="1"/>
    <col min="6139" max="6139" width="14" style="712" customWidth="1"/>
    <col min="6140" max="6142" width="9.1796875" style="712" customWidth="1"/>
    <col min="6143" max="6143" width="15.26953125" style="712" customWidth="1"/>
    <col min="6144" max="6146" width="9.1796875" style="712"/>
    <col min="6147" max="6147" width="7" style="712" customWidth="1"/>
    <col min="6148" max="6148" width="35.453125" style="712" customWidth="1"/>
    <col min="6149" max="6149" width="11.26953125" style="712" customWidth="1"/>
    <col min="6150" max="6150" width="15.54296875" style="712" customWidth="1"/>
    <col min="6151" max="6151" width="13.7265625" style="712" customWidth="1"/>
    <col min="6152" max="6152" width="15.1796875" style="712" customWidth="1"/>
    <col min="6153" max="6153" width="14.453125" style="712" customWidth="1"/>
    <col min="6154" max="6156" width="0" style="712" hidden="1" customWidth="1"/>
    <col min="6157" max="6157" width="13.54296875" style="712" customWidth="1"/>
    <col min="6158" max="6158" width="12.54296875" style="712" customWidth="1"/>
    <col min="6159" max="6159" width="13.453125" style="712" customWidth="1"/>
    <col min="6160" max="6160" width="11.1796875" style="712" customWidth="1"/>
    <col min="6161" max="6161" width="0" style="712" hidden="1" customWidth="1"/>
    <col min="6162" max="6162" width="8.1796875" style="712" customWidth="1"/>
    <col min="6163" max="6163" width="0" style="712" hidden="1" customWidth="1"/>
    <col min="6164" max="6164" width="9.453125" style="712" customWidth="1"/>
    <col min="6165" max="6380" width="9.1796875" style="712"/>
    <col min="6381" max="6381" width="6.1796875" style="712" customWidth="1"/>
    <col min="6382" max="6382" width="37.54296875" style="712" customWidth="1"/>
    <col min="6383" max="6383" width="13.26953125" style="712" customWidth="1"/>
    <col min="6384" max="6384" width="19.54296875" style="712" customWidth="1"/>
    <col min="6385" max="6385" width="11.81640625" style="712" customWidth="1"/>
    <col min="6386" max="6386" width="14.54296875" style="712" customWidth="1"/>
    <col min="6387" max="6387" width="12" style="712" customWidth="1"/>
    <col min="6388" max="6388" width="11.7265625" style="712" customWidth="1"/>
    <col min="6389" max="6389" width="12.81640625" style="712" customWidth="1"/>
    <col min="6390" max="6390" width="13.26953125" style="712" customWidth="1"/>
    <col min="6391" max="6391" width="12" style="712" customWidth="1"/>
    <col min="6392" max="6392" width="15.7265625" style="712" customWidth="1"/>
    <col min="6393" max="6393" width="13.1796875" style="712" customWidth="1"/>
    <col min="6394" max="6394" width="14.453125" style="712" customWidth="1"/>
    <col min="6395" max="6395" width="14" style="712" customWidth="1"/>
    <col min="6396" max="6398" width="9.1796875" style="712" customWidth="1"/>
    <col min="6399" max="6399" width="15.26953125" style="712" customWidth="1"/>
    <col min="6400" max="6402" width="9.1796875" style="712"/>
    <col min="6403" max="6403" width="7" style="712" customWidth="1"/>
    <col min="6404" max="6404" width="35.453125" style="712" customWidth="1"/>
    <col min="6405" max="6405" width="11.26953125" style="712" customWidth="1"/>
    <col min="6406" max="6406" width="15.54296875" style="712" customWidth="1"/>
    <col min="6407" max="6407" width="13.7265625" style="712" customWidth="1"/>
    <col min="6408" max="6408" width="15.1796875" style="712" customWidth="1"/>
    <col min="6409" max="6409" width="14.453125" style="712" customWidth="1"/>
    <col min="6410" max="6412" width="0" style="712" hidden="1" customWidth="1"/>
    <col min="6413" max="6413" width="13.54296875" style="712" customWidth="1"/>
    <col min="6414" max="6414" width="12.54296875" style="712" customWidth="1"/>
    <col min="6415" max="6415" width="13.453125" style="712" customWidth="1"/>
    <col min="6416" max="6416" width="11.1796875" style="712" customWidth="1"/>
    <col min="6417" max="6417" width="0" style="712" hidden="1" customWidth="1"/>
    <col min="6418" max="6418" width="8.1796875" style="712" customWidth="1"/>
    <col min="6419" max="6419" width="0" style="712" hidden="1" customWidth="1"/>
    <col min="6420" max="6420" width="9.453125" style="712" customWidth="1"/>
    <col min="6421" max="6636" width="9.1796875" style="712"/>
    <col min="6637" max="6637" width="6.1796875" style="712" customWidth="1"/>
    <col min="6638" max="6638" width="37.54296875" style="712" customWidth="1"/>
    <col min="6639" max="6639" width="13.26953125" style="712" customWidth="1"/>
    <col min="6640" max="6640" width="19.54296875" style="712" customWidth="1"/>
    <col min="6641" max="6641" width="11.81640625" style="712" customWidth="1"/>
    <col min="6642" max="6642" width="14.54296875" style="712" customWidth="1"/>
    <col min="6643" max="6643" width="12" style="712" customWidth="1"/>
    <col min="6644" max="6644" width="11.7265625" style="712" customWidth="1"/>
    <col min="6645" max="6645" width="12.81640625" style="712" customWidth="1"/>
    <col min="6646" max="6646" width="13.26953125" style="712" customWidth="1"/>
    <col min="6647" max="6647" width="12" style="712" customWidth="1"/>
    <col min="6648" max="6648" width="15.7265625" style="712" customWidth="1"/>
    <col min="6649" max="6649" width="13.1796875" style="712" customWidth="1"/>
    <col min="6650" max="6650" width="14.453125" style="712" customWidth="1"/>
    <col min="6651" max="6651" width="14" style="712" customWidth="1"/>
    <col min="6652" max="6654" width="9.1796875" style="712" customWidth="1"/>
    <col min="6655" max="6655" width="15.26953125" style="712" customWidth="1"/>
    <col min="6656" max="6658" width="9.1796875" style="712"/>
    <col min="6659" max="6659" width="7" style="712" customWidth="1"/>
    <col min="6660" max="6660" width="35.453125" style="712" customWidth="1"/>
    <col min="6661" max="6661" width="11.26953125" style="712" customWidth="1"/>
    <col min="6662" max="6662" width="15.54296875" style="712" customWidth="1"/>
    <col min="6663" max="6663" width="13.7265625" style="712" customWidth="1"/>
    <col min="6664" max="6664" width="15.1796875" style="712" customWidth="1"/>
    <col min="6665" max="6665" width="14.453125" style="712" customWidth="1"/>
    <col min="6666" max="6668" width="0" style="712" hidden="1" customWidth="1"/>
    <col min="6669" max="6669" width="13.54296875" style="712" customWidth="1"/>
    <col min="6670" max="6670" width="12.54296875" style="712" customWidth="1"/>
    <col min="6671" max="6671" width="13.453125" style="712" customWidth="1"/>
    <col min="6672" max="6672" width="11.1796875" style="712" customWidth="1"/>
    <col min="6673" max="6673" width="0" style="712" hidden="1" customWidth="1"/>
    <col min="6674" max="6674" width="8.1796875" style="712" customWidth="1"/>
    <col min="6675" max="6675" width="0" style="712" hidden="1" customWidth="1"/>
    <col min="6676" max="6676" width="9.453125" style="712" customWidth="1"/>
    <col min="6677" max="6892" width="9.1796875" style="712"/>
    <col min="6893" max="6893" width="6.1796875" style="712" customWidth="1"/>
    <col min="6894" max="6894" width="37.54296875" style="712" customWidth="1"/>
    <col min="6895" max="6895" width="13.26953125" style="712" customWidth="1"/>
    <col min="6896" max="6896" width="19.54296875" style="712" customWidth="1"/>
    <col min="6897" max="6897" width="11.81640625" style="712" customWidth="1"/>
    <col min="6898" max="6898" width="14.54296875" style="712" customWidth="1"/>
    <col min="6899" max="6899" width="12" style="712" customWidth="1"/>
    <col min="6900" max="6900" width="11.7265625" style="712" customWidth="1"/>
    <col min="6901" max="6901" width="12.81640625" style="712" customWidth="1"/>
    <col min="6902" max="6902" width="13.26953125" style="712" customWidth="1"/>
    <col min="6903" max="6903" width="12" style="712" customWidth="1"/>
    <col min="6904" max="6904" width="15.7265625" style="712" customWidth="1"/>
    <col min="6905" max="6905" width="13.1796875" style="712" customWidth="1"/>
    <col min="6906" max="6906" width="14.453125" style="712" customWidth="1"/>
    <col min="6907" max="6907" width="14" style="712" customWidth="1"/>
    <col min="6908" max="6910" width="9.1796875" style="712" customWidth="1"/>
    <col min="6911" max="6911" width="15.26953125" style="712" customWidth="1"/>
    <col min="6912" max="6914" width="9.1796875" style="712"/>
    <col min="6915" max="6915" width="7" style="712" customWidth="1"/>
    <col min="6916" max="6916" width="35.453125" style="712" customWidth="1"/>
    <col min="6917" max="6917" width="11.26953125" style="712" customWidth="1"/>
    <col min="6918" max="6918" width="15.54296875" style="712" customWidth="1"/>
    <col min="6919" max="6919" width="13.7265625" style="712" customWidth="1"/>
    <col min="6920" max="6920" width="15.1796875" style="712" customWidth="1"/>
    <col min="6921" max="6921" width="14.453125" style="712" customWidth="1"/>
    <col min="6922" max="6924" width="0" style="712" hidden="1" customWidth="1"/>
    <col min="6925" max="6925" width="13.54296875" style="712" customWidth="1"/>
    <col min="6926" max="6926" width="12.54296875" style="712" customWidth="1"/>
    <col min="6927" max="6927" width="13.453125" style="712" customWidth="1"/>
    <col min="6928" max="6928" width="11.1796875" style="712" customWidth="1"/>
    <col min="6929" max="6929" width="0" style="712" hidden="1" customWidth="1"/>
    <col min="6930" max="6930" width="8.1796875" style="712" customWidth="1"/>
    <col min="6931" max="6931" width="0" style="712" hidden="1" customWidth="1"/>
    <col min="6932" max="6932" width="9.453125" style="712" customWidth="1"/>
    <col min="6933" max="7148" width="9.1796875" style="712"/>
    <col min="7149" max="7149" width="6.1796875" style="712" customWidth="1"/>
    <col min="7150" max="7150" width="37.54296875" style="712" customWidth="1"/>
    <col min="7151" max="7151" width="13.26953125" style="712" customWidth="1"/>
    <col min="7152" max="7152" width="19.54296875" style="712" customWidth="1"/>
    <col min="7153" max="7153" width="11.81640625" style="712" customWidth="1"/>
    <col min="7154" max="7154" width="14.54296875" style="712" customWidth="1"/>
    <col min="7155" max="7155" width="12" style="712" customWidth="1"/>
    <col min="7156" max="7156" width="11.7265625" style="712" customWidth="1"/>
    <col min="7157" max="7157" width="12.81640625" style="712" customWidth="1"/>
    <col min="7158" max="7158" width="13.26953125" style="712" customWidth="1"/>
    <col min="7159" max="7159" width="12" style="712" customWidth="1"/>
    <col min="7160" max="7160" width="15.7265625" style="712" customWidth="1"/>
    <col min="7161" max="7161" width="13.1796875" style="712" customWidth="1"/>
    <col min="7162" max="7162" width="14.453125" style="712" customWidth="1"/>
    <col min="7163" max="7163" width="14" style="712" customWidth="1"/>
    <col min="7164" max="7166" width="9.1796875" style="712" customWidth="1"/>
    <col min="7167" max="7167" width="15.26953125" style="712" customWidth="1"/>
    <col min="7168" max="7170" width="9.1796875" style="712"/>
    <col min="7171" max="7171" width="7" style="712" customWidth="1"/>
    <col min="7172" max="7172" width="35.453125" style="712" customWidth="1"/>
    <col min="7173" max="7173" width="11.26953125" style="712" customWidth="1"/>
    <col min="7174" max="7174" width="15.54296875" style="712" customWidth="1"/>
    <col min="7175" max="7175" width="13.7265625" style="712" customWidth="1"/>
    <col min="7176" max="7176" width="15.1796875" style="712" customWidth="1"/>
    <col min="7177" max="7177" width="14.453125" style="712" customWidth="1"/>
    <col min="7178" max="7180" width="0" style="712" hidden="1" customWidth="1"/>
    <col min="7181" max="7181" width="13.54296875" style="712" customWidth="1"/>
    <col min="7182" max="7182" width="12.54296875" style="712" customWidth="1"/>
    <col min="7183" max="7183" width="13.453125" style="712" customWidth="1"/>
    <col min="7184" max="7184" width="11.1796875" style="712" customWidth="1"/>
    <col min="7185" max="7185" width="0" style="712" hidden="1" customWidth="1"/>
    <col min="7186" max="7186" width="8.1796875" style="712" customWidth="1"/>
    <col min="7187" max="7187" width="0" style="712" hidden="1" customWidth="1"/>
    <col min="7188" max="7188" width="9.453125" style="712" customWidth="1"/>
    <col min="7189" max="7404" width="9.1796875" style="712"/>
    <col min="7405" max="7405" width="6.1796875" style="712" customWidth="1"/>
    <col min="7406" max="7406" width="37.54296875" style="712" customWidth="1"/>
    <col min="7407" max="7407" width="13.26953125" style="712" customWidth="1"/>
    <col min="7408" max="7408" width="19.54296875" style="712" customWidth="1"/>
    <col min="7409" max="7409" width="11.81640625" style="712" customWidth="1"/>
    <col min="7410" max="7410" width="14.54296875" style="712" customWidth="1"/>
    <col min="7411" max="7411" width="12" style="712" customWidth="1"/>
    <col min="7412" max="7412" width="11.7265625" style="712" customWidth="1"/>
    <col min="7413" max="7413" width="12.81640625" style="712" customWidth="1"/>
    <col min="7414" max="7414" width="13.26953125" style="712" customWidth="1"/>
    <col min="7415" max="7415" width="12" style="712" customWidth="1"/>
    <col min="7416" max="7416" width="15.7265625" style="712" customWidth="1"/>
    <col min="7417" max="7417" width="13.1796875" style="712" customWidth="1"/>
    <col min="7418" max="7418" width="14.453125" style="712" customWidth="1"/>
    <col min="7419" max="7419" width="14" style="712" customWidth="1"/>
    <col min="7420" max="7422" width="9.1796875" style="712" customWidth="1"/>
    <col min="7423" max="7423" width="15.26953125" style="712" customWidth="1"/>
    <col min="7424" max="7426" width="9.1796875" style="712"/>
    <col min="7427" max="7427" width="7" style="712" customWidth="1"/>
    <col min="7428" max="7428" width="35.453125" style="712" customWidth="1"/>
    <col min="7429" max="7429" width="11.26953125" style="712" customWidth="1"/>
    <col min="7430" max="7430" width="15.54296875" style="712" customWidth="1"/>
    <col min="7431" max="7431" width="13.7265625" style="712" customWidth="1"/>
    <col min="7432" max="7432" width="15.1796875" style="712" customWidth="1"/>
    <col min="7433" max="7433" width="14.453125" style="712" customWidth="1"/>
    <col min="7434" max="7436" width="0" style="712" hidden="1" customWidth="1"/>
    <col min="7437" max="7437" width="13.54296875" style="712" customWidth="1"/>
    <col min="7438" max="7438" width="12.54296875" style="712" customWidth="1"/>
    <col min="7439" max="7439" width="13.453125" style="712" customWidth="1"/>
    <col min="7440" max="7440" width="11.1796875" style="712" customWidth="1"/>
    <col min="7441" max="7441" width="0" style="712" hidden="1" customWidth="1"/>
    <col min="7442" max="7442" width="8.1796875" style="712" customWidth="1"/>
    <col min="7443" max="7443" width="0" style="712" hidden="1" customWidth="1"/>
    <col min="7444" max="7444" width="9.453125" style="712" customWidth="1"/>
    <col min="7445" max="7660" width="9.1796875" style="712"/>
    <col min="7661" max="7661" width="6.1796875" style="712" customWidth="1"/>
    <col min="7662" max="7662" width="37.54296875" style="712" customWidth="1"/>
    <col min="7663" max="7663" width="13.26953125" style="712" customWidth="1"/>
    <col min="7664" max="7664" width="19.54296875" style="712" customWidth="1"/>
    <col min="7665" max="7665" width="11.81640625" style="712" customWidth="1"/>
    <col min="7666" max="7666" width="14.54296875" style="712" customWidth="1"/>
    <col min="7667" max="7667" width="12" style="712" customWidth="1"/>
    <col min="7668" max="7668" width="11.7265625" style="712" customWidth="1"/>
    <col min="7669" max="7669" width="12.81640625" style="712" customWidth="1"/>
    <col min="7670" max="7670" width="13.26953125" style="712" customWidth="1"/>
    <col min="7671" max="7671" width="12" style="712" customWidth="1"/>
    <col min="7672" max="7672" width="15.7265625" style="712" customWidth="1"/>
    <col min="7673" max="7673" width="13.1796875" style="712" customWidth="1"/>
    <col min="7674" max="7674" width="14.453125" style="712" customWidth="1"/>
    <col min="7675" max="7675" width="14" style="712" customWidth="1"/>
    <col min="7676" max="7678" width="9.1796875" style="712" customWidth="1"/>
    <col min="7679" max="7679" width="15.26953125" style="712" customWidth="1"/>
    <col min="7680" max="7682" width="9.1796875" style="712"/>
    <col min="7683" max="7683" width="7" style="712" customWidth="1"/>
    <col min="7684" max="7684" width="35.453125" style="712" customWidth="1"/>
    <col min="7685" max="7685" width="11.26953125" style="712" customWidth="1"/>
    <col min="7686" max="7686" width="15.54296875" style="712" customWidth="1"/>
    <col min="7687" max="7687" width="13.7265625" style="712" customWidth="1"/>
    <col min="7688" max="7688" width="15.1796875" style="712" customWidth="1"/>
    <col min="7689" max="7689" width="14.453125" style="712" customWidth="1"/>
    <col min="7690" max="7692" width="0" style="712" hidden="1" customWidth="1"/>
    <col min="7693" max="7693" width="13.54296875" style="712" customWidth="1"/>
    <col min="7694" max="7694" width="12.54296875" style="712" customWidth="1"/>
    <col min="7695" max="7695" width="13.453125" style="712" customWidth="1"/>
    <col min="7696" max="7696" width="11.1796875" style="712" customWidth="1"/>
    <col min="7697" max="7697" width="0" style="712" hidden="1" customWidth="1"/>
    <col min="7698" max="7698" width="8.1796875" style="712" customWidth="1"/>
    <col min="7699" max="7699" width="0" style="712" hidden="1" customWidth="1"/>
    <col min="7700" max="7700" width="9.453125" style="712" customWidth="1"/>
    <col min="7701" max="7916" width="9.1796875" style="712"/>
    <col min="7917" max="7917" width="6.1796875" style="712" customWidth="1"/>
    <col min="7918" max="7918" width="37.54296875" style="712" customWidth="1"/>
    <col min="7919" max="7919" width="13.26953125" style="712" customWidth="1"/>
    <col min="7920" max="7920" width="19.54296875" style="712" customWidth="1"/>
    <col min="7921" max="7921" width="11.81640625" style="712" customWidth="1"/>
    <col min="7922" max="7922" width="14.54296875" style="712" customWidth="1"/>
    <col min="7923" max="7923" width="12" style="712" customWidth="1"/>
    <col min="7924" max="7924" width="11.7265625" style="712" customWidth="1"/>
    <col min="7925" max="7925" width="12.81640625" style="712" customWidth="1"/>
    <col min="7926" max="7926" width="13.26953125" style="712" customWidth="1"/>
    <col min="7927" max="7927" width="12" style="712" customWidth="1"/>
    <col min="7928" max="7928" width="15.7265625" style="712" customWidth="1"/>
    <col min="7929" max="7929" width="13.1796875" style="712" customWidth="1"/>
    <col min="7930" max="7930" width="14.453125" style="712" customWidth="1"/>
    <col min="7931" max="7931" width="14" style="712" customWidth="1"/>
    <col min="7932" max="7934" width="9.1796875" style="712" customWidth="1"/>
    <col min="7935" max="7935" width="15.26953125" style="712" customWidth="1"/>
    <col min="7936" max="7938" width="9.1796875" style="712"/>
    <col min="7939" max="7939" width="7" style="712" customWidth="1"/>
    <col min="7940" max="7940" width="35.453125" style="712" customWidth="1"/>
    <col min="7941" max="7941" width="11.26953125" style="712" customWidth="1"/>
    <col min="7942" max="7942" width="15.54296875" style="712" customWidth="1"/>
    <col min="7943" max="7943" width="13.7265625" style="712" customWidth="1"/>
    <col min="7944" max="7944" width="15.1796875" style="712" customWidth="1"/>
    <col min="7945" max="7945" width="14.453125" style="712" customWidth="1"/>
    <col min="7946" max="7948" width="0" style="712" hidden="1" customWidth="1"/>
    <col min="7949" max="7949" width="13.54296875" style="712" customWidth="1"/>
    <col min="7950" max="7950" width="12.54296875" style="712" customWidth="1"/>
    <col min="7951" max="7951" width="13.453125" style="712" customWidth="1"/>
    <col min="7952" max="7952" width="11.1796875" style="712" customWidth="1"/>
    <col min="7953" max="7953" width="0" style="712" hidden="1" customWidth="1"/>
    <col min="7954" max="7954" width="8.1796875" style="712" customWidth="1"/>
    <col min="7955" max="7955" width="0" style="712" hidden="1" customWidth="1"/>
    <col min="7956" max="7956" width="9.453125" style="712" customWidth="1"/>
    <col min="7957" max="8172" width="9.1796875" style="712"/>
    <col min="8173" max="8173" width="6.1796875" style="712" customWidth="1"/>
    <col min="8174" max="8174" width="37.54296875" style="712" customWidth="1"/>
    <col min="8175" max="8175" width="13.26953125" style="712" customWidth="1"/>
    <col min="8176" max="8176" width="19.54296875" style="712" customWidth="1"/>
    <col min="8177" max="8177" width="11.81640625" style="712" customWidth="1"/>
    <col min="8178" max="8178" width="14.54296875" style="712" customWidth="1"/>
    <col min="8179" max="8179" width="12" style="712" customWidth="1"/>
    <col min="8180" max="8180" width="11.7265625" style="712" customWidth="1"/>
    <col min="8181" max="8181" width="12.81640625" style="712" customWidth="1"/>
    <col min="8182" max="8182" width="13.26953125" style="712" customWidth="1"/>
    <col min="8183" max="8183" width="12" style="712" customWidth="1"/>
    <col min="8184" max="8184" width="15.7265625" style="712" customWidth="1"/>
    <col min="8185" max="8185" width="13.1796875" style="712" customWidth="1"/>
    <col min="8186" max="8186" width="14.453125" style="712" customWidth="1"/>
    <col min="8187" max="8187" width="14" style="712" customWidth="1"/>
    <col min="8188" max="8190" width="9.1796875" style="712" customWidth="1"/>
    <col min="8191" max="8191" width="15.26953125" style="712" customWidth="1"/>
    <col min="8192" max="8194" width="9.1796875" style="712"/>
    <col min="8195" max="8195" width="7" style="712" customWidth="1"/>
    <col min="8196" max="8196" width="35.453125" style="712" customWidth="1"/>
    <col min="8197" max="8197" width="11.26953125" style="712" customWidth="1"/>
    <col min="8198" max="8198" width="15.54296875" style="712" customWidth="1"/>
    <col min="8199" max="8199" width="13.7265625" style="712" customWidth="1"/>
    <col min="8200" max="8200" width="15.1796875" style="712" customWidth="1"/>
    <col min="8201" max="8201" width="14.453125" style="712" customWidth="1"/>
    <col min="8202" max="8204" width="0" style="712" hidden="1" customWidth="1"/>
    <col min="8205" max="8205" width="13.54296875" style="712" customWidth="1"/>
    <col min="8206" max="8206" width="12.54296875" style="712" customWidth="1"/>
    <col min="8207" max="8207" width="13.453125" style="712" customWidth="1"/>
    <col min="8208" max="8208" width="11.1796875" style="712" customWidth="1"/>
    <col min="8209" max="8209" width="0" style="712" hidden="1" customWidth="1"/>
    <col min="8210" max="8210" width="8.1796875" style="712" customWidth="1"/>
    <col min="8211" max="8211" width="0" style="712" hidden="1" customWidth="1"/>
    <col min="8212" max="8212" width="9.453125" style="712" customWidth="1"/>
    <col min="8213" max="8428" width="9.1796875" style="712"/>
    <col min="8429" max="8429" width="6.1796875" style="712" customWidth="1"/>
    <col min="8430" max="8430" width="37.54296875" style="712" customWidth="1"/>
    <col min="8431" max="8431" width="13.26953125" style="712" customWidth="1"/>
    <col min="8432" max="8432" width="19.54296875" style="712" customWidth="1"/>
    <col min="8433" max="8433" width="11.81640625" style="712" customWidth="1"/>
    <col min="8434" max="8434" width="14.54296875" style="712" customWidth="1"/>
    <col min="8435" max="8435" width="12" style="712" customWidth="1"/>
    <col min="8436" max="8436" width="11.7265625" style="712" customWidth="1"/>
    <col min="8437" max="8437" width="12.81640625" style="712" customWidth="1"/>
    <col min="8438" max="8438" width="13.26953125" style="712" customWidth="1"/>
    <col min="8439" max="8439" width="12" style="712" customWidth="1"/>
    <col min="8440" max="8440" width="15.7265625" style="712" customWidth="1"/>
    <col min="8441" max="8441" width="13.1796875" style="712" customWidth="1"/>
    <col min="8442" max="8442" width="14.453125" style="712" customWidth="1"/>
    <col min="8443" max="8443" width="14" style="712" customWidth="1"/>
    <col min="8444" max="8446" width="9.1796875" style="712" customWidth="1"/>
    <col min="8447" max="8447" width="15.26953125" style="712" customWidth="1"/>
    <col min="8448" max="8450" width="9.1796875" style="712"/>
    <col min="8451" max="8451" width="7" style="712" customWidth="1"/>
    <col min="8452" max="8452" width="35.453125" style="712" customWidth="1"/>
    <col min="8453" max="8453" width="11.26953125" style="712" customWidth="1"/>
    <col min="8454" max="8454" width="15.54296875" style="712" customWidth="1"/>
    <col min="8455" max="8455" width="13.7265625" style="712" customWidth="1"/>
    <col min="8456" max="8456" width="15.1796875" style="712" customWidth="1"/>
    <col min="8457" max="8457" width="14.453125" style="712" customWidth="1"/>
    <col min="8458" max="8460" width="0" style="712" hidden="1" customWidth="1"/>
    <col min="8461" max="8461" width="13.54296875" style="712" customWidth="1"/>
    <col min="8462" max="8462" width="12.54296875" style="712" customWidth="1"/>
    <col min="8463" max="8463" width="13.453125" style="712" customWidth="1"/>
    <col min="8464" max="8464" width="11.1796875" style="712" customWidth="1"/>
    <col min="8465" max="8465" width="0" style="712" hidden="1" customWidth="1"/>
    <col min="8466" max="8466" width="8.1796875" style="712" customWidth="1"/>
    <col min="8467" max="8467" width="0" style="712" hidden="1" customWidth="1"/>
    <col min="8468" max="8468" width="9.453125" style="712" customWidth="1"/>
    <col min="8469" max="8684" width="9.1796875" style="712"/>
    <col min="8685" max="8685" width="6.1796875" style="712" customWidth="1"/>
    <col min="8686" max="8686" width="37.54296875" style="712" customWidth="1"/>
    <col min="8687" max="8687" width="13.26953125" style="712" customWidth="1"/>
    <col min="8688" max="8688" width="19.54296875" style="712" customWidth="1"/>
    <col min="8689" max="8689" width="11.81640625" style="712" customWidth="1"/>
    <col min="8690" max="8690" width="14.54296875" style="712" customWidth="1"/>
    <col min="8691" max="8691" width="12" style="712" customWidth="1"/>
    <col min="8692" max="8692" width="11.7265625" style="712" customWidth="1"/>
    <col min="8693" max="8693" width="12.81640625" style="712" customWidth="1"/>
    <col min="8694" max="8694" width="13.26953125" style="712" customWidth="1"/>
    <col min="8695" max="8695" width="12" style="712" customWidth="1"/>
    <col min="8696" max="8696" width="15.7265625" style="712" customWidth="1"/>
    <col min="8697" max="8697" width="13.1796875" style="712" customWidth="1"/>
    <col min="8698" max="8698" width="14.453125" style="712" customWidth="1"/>
    <col min="8699" max="8699" width="14" style="712" customWidth="1"/>
    <col min="8700" max="8702" width="9.1796875" style="712" customWidth="1"/>
    <col min="8703" max="8703" width="15.26953125" style="712" customWidth="1"/>
    <col min="8704" max="8706" width="9.1796875" style="712"/>
    <col min="8707" max="8707" width="7" style="712" customWidth="1"/>
    <col min="8708" max="8708" width="35.453125" style="712" customWidth="1"/>
    <col min="8709" max="8709" width="11.26953125" style="712" customWidth="1"/>
    <col min="8710" max="8710" width="15.54296875" style="712" customWidth="1"/>
    <col min="8711" max="8711" width="13.7265625" style="712" customWidth="1"/>
    <col min="8712" max="8712" width="15.1796875" style="712" customWidth="1"/>
    <col min="8713" max="8713" width="14.453125" style="712" customWidth="1"/>
    <col min="8714" max="8716" width="0" style="712" hidden="1" customWidth="1"/>
    <col min="8717" max="8717" width="13.54296875" style="712" customWidth="1"/>
    <col min="8718" max="8718" width="12.54296875" style="712" customWidth="1"/>
    <col min="8719" max="8719" width="13.453125" style="712" customWidth="1"/>
    <col min="8720" max="8720" width="11.1796875" style="712" customWidth="1"/>
    <col min="8721" max="8721" width="0" style="712" hidden="1" customWidth="1"/>
    <col min="8722" max="8722" width="8.1796875" style="712" customWidth="1"/>
    <col min="8723" max="8723" width="0" style="712" hidden="1" customWidth="1"/>
    <col min="8724" max="8724" width="9.453125" style="712" customWidth="1"/>
    <col min="8725" max="8940" width="9.1796875" style="712"/>
    <col min="8941" max="8941" width="6.1796875" style="712" customWidth="1"/>
    <col min="8942" max="8942" width="37.54296875" style="712" customWidth="1"/>
    <col min="8943" max="8943" width="13.26953125" style="712" customWidth="1"/>
    <col min="8944" max="8944" width="19.54296875" style="712" customWidth="1"/>
    <col min="8945" max="8945" width="11.81640625" style="712" customWidth="1"/>
    <col min="8946" max="8946" width="14.54296875" style="712" customWidth="1"/>
    <col min="8947" max="8947" width="12" style="712" customWidth="1"/>
    <col min="8948" max="8948" width="11.7265625" style="712" customWidth="1"/>
    <col min="8949" max="8949" width="12.81640625" style="712" customWidth="1"/>
    <col min="8950" max="8950" width="13.26953125" style="712" customWidth="1"/>
    <col min="8951" max="8951" width="12" style="712" customWidth="1"/>
    <col min="8952" max="8952" width="15.7265625" style="712" customWidth="1"/>
    <col min="8953" max="8953" width="13.1796875" style="712" customWidth="1"/>
    <col min="8954" max="8954" width="14.453125" style="712" customWidth="1"/>
    <col min="8955" max="8955" width="14" style="712" customWidth="1"/>
    <col min="8956" max="8958" width="9.1796875" style="712" customWidth="1"/>
    <col min="8959" max="8959" width="15.26953125" style="712" customWidth="1"/>
    <col min="8960" max="8962" width="9.1796875" style="712"/>
    <col min="8963" max="8963" width="7" style="712" customWidth="1"/>
    <col min="8964" max="8964" width="35.453125" style="712" customWidth="1"/>
    <col min="8965" max="8965" width="11.26953125" style="712" customWidth="1"/>
    <col min="8966" max="8966" width="15.54296875" style="712" customWidth="1"/>
    <col min="8967" max="8967" width="13.7265625" style="712" customWidth="1"/>
    <col min="8968" max="8968" width="15.1796875" style="712" customWidth="1"/>
    <col min="8969" max="8969" width="14.453125" style="712" customWidth="1"/>
    <col min="8970" max="8972" width="0" style="712" hidden="1" customWidth="1"/>
    <col min="8973" max="8973" width="13.54296875" style="712" customWidth="1"/>
    <col min="8974" max="8974" width="12.54296875" style="712" customWidth="1"/>
    <col min="8975" max="8975" width="13.453125" style="712" customWidth="1"/>
    <col min="8976" max="8976" width="11.1796875" style="712" customWidth="1"/>
    <col min="8977" max="8977" width="0" style="712" hidden="1" customWidth="1"/>
    <col min="8978" max="8978" width="8.1796875" style="712" customWidth="1"/>
    <col min="8979" max="8979" width="0" style="712" hidden="1" customWidth="1"/>
    <col min="8980" max="8980" width="9.453125" style="712" customWidth="1"/>
    <col min="8981" max="9196" width="9.1796875" style="712"/>
    <col min="9197" max="9197" width="6.1796875" style="712" customWidth="1"/>
    <col min="9198" max="9198" width="37.54296875" style="712" customWidth="1"/>
    <col min="9199" max="9199" width="13.26953125" style="712" customWidth="1"/>
    <col min="9200" max="9200" width="19.54296875" style="712" customWidth="1"/>
    <col min="9201" max="9201" width="11.81640625" style="712" customWidth="1"/>
    <col min="9202" max="9202" width="14.54296875" style="712" customWidth="1"/>
    <col min="9203" max="9203" width="12" style="712" customWidth="1"/>
    <col min="9204" max="9204" width="11.7265625" style="712" customWidth="1"/>
    <col min="9205" max="9205" width="12.81640625" style="712" customWidth="1"/>
    <col min="9206" max="9206" width="13.26953125" style="712" customWidth="1"/>
    <col min="9207" max="9207" width="12" style="712" customWidth="1"/>
    <col min="9208" max="9208" width="15.7265625" style="712" customWidth="1"/>
    <col min="9209" max="9209" width="13.1796875" style="712" customWidth="1"/>
    <col min="9210" max="9210" width="14.453125" style="712" customWidth="1"/>
    <col min="9211" max="9211" width="14" style="712" customWidth="1"/>
    <col min="9212" max="9214" width="9.1796875" style="712" customWidth="1"/>
    <col min="9215" max="9215" width="15.26953125" style="712" customWidth="1"/>
    <col min="9216" max="9218" width="9.1796875" style="712"/>
    <col min="9219" max="9219" width="7" style="712" customWidth="1"/>
    <col min="9220" max="9220" width="35.453125" style="712" customWidth="1"/>
    <col min="9221" max="9221" width="11.26953125" style="712" customWidth="1"/>
    <col min="9222" max="9222" width="15.54296875" style="712" customWidth="1"/>
    <col min="9223" max="9223" width="13.7265625" style="712" customWidth="1"/>
    <col min="9224" max="9224" width="15.1796875" style="712" customWidth="1"/>
    <col min="9225" max="9225" width="14.453125" style="712" customWidth="1"/>
    <col min="9226" max="9228" width="0" style="712" hidden="1" customWidth="1"/>
    <col min="9229" max="9229" width="13.54296875" style="712" customWidth="1"/>
    <col min="9230" max="9230" width="12.54296875" style="712" customWidth="1"/>
    <col min="9231" max="9231" width="13.453125" style="712" customWidth="1"/>
    <col min="9232" max="9232" width="11.1796875" style="712" customWidth="1"/>
    <col min="9233" max="9233" width="0" style="712" hidden="1" customWidth="1"/>
    <col min="9234" max="9234" width="8.1796875" style="712" customWidth="1"/>
    <col min="9235" max="9235" width="0" style="712" hidden="1" customWidth="1"/>
    <col min="9236" max="9236" width="9.453125" style="712" customWidth="1"/>
    <col min="9237" max="9452" width="9.1796875" style="712"/>
    <col min="9453" max="9453" width="6.1796875" style="712" customWidth="1"/>
    <col min="9454" max="9454" width="37.54296875" style="712" customWidth="1"/>
    <col min="9455" max="9455" width="13.26953125" style="712" customWidth="1"/>
    <col min="9456" max="9456" width="19.54296875" style="712" customWidth="1"/>
    <col min="9457" max="9457" width="11.81640625" style="712" customWidth="1"/>
    <col min="9458" max="9458" width="14.54296875" style="712" customWidth="1"/>
    <col min="9459" max="9459" width="12" style="712" customWidth="1"/>
    <col min="9460" max="9460" width="11.7265625" style="712" customWidth="1"/>
    <col min="9461" max="9461" width="12.81640625" style="712" customWidth="1"/>
    <col min="9462" max="9462" width="13.26953125" style="712" customWidth="1"/>
    <col min="9463" max="9463" width="12" style="712" customWidth="1"/>
    <col min="9464" max="9464" width="15.7265625" style="712" customWidth="1"/>
    <col min="9465" max="9465" width="13.1796875" style="712" customWidth="1"/>
    <col min="9466" max="9466" width="14.453125" style="712" customWidth="1"/>
    <col min="9467" max="9467" width="14" style="712" customWidth="1"/>
    <col min="9468" max="9470" width="9.1796875" style="712" customWidth="1"/>
    <col min="9471" max="9471" width="15.26953125" style="712" customWidth="1"/>
    <col min="9472" max="9474" width="9.1796875" style="712"/>
    <col min="9475" max="9475" width="7" style="712" customWidth="1"/>
    <col min="9476" max="9476" width="35.453125" style="712" customWidth="1"/>
    <col min="9477" max="9477" width="11.26953125" style="712" customWidth="1"/>
    <col min="9478" max="9478" width="15.54296875" style="712" customWidth="1"/>
    <col min="9479" max="9479" width="13.7265625" style="712" customWidth="1"/>
    <col min="9480" max="9480" width="15.1796875" style="712" customWidth="1"/>
    <col min="9481" max="9481" width="14.453125" style="712" customWidth="1"/>
    <col min="9482" max="9484" width="0" style="712" hidden="1" customWidth="1"/>
    <col min="9485" max="9485" width="13.54296875" style="712" customWidth="1"/>
    <col min="9486" max="9486" width="12.54296875" style="712" customWidth="1"/>
    <col min="9487" max="9487" width="13.453125" style="712" customWidth="1"/>
    <col min="9488" max="9488" width="11.1796875" style="712" customWidth="1"/>
    <col min="9489" max="9489" width="0" style="712" hidden="1" customWidth="1"/>
    <col min="9490" max="9490" width="8.1796875" style="712" customWidth="1"/>
    <col min="9491" max="9491" width="0" style="712" hidden="1" customWidth="1"/>
    <col min="9492" max="9492" width="9.453125" style="712" customWidth="1"/>
    <col min="9493" max="9708" width="9.1796875" style="712"/>
    <col min="9709" max="9709" width="6.1796875" style="712" customWidth="1"/>
    <col min="9710" max="9710" width="37.54296875" style="712" customWidth="1"/>
    <col min="9711" max="9711" width="13.26953125" style="712" customWidth="1"/>
    <col min="9712" max="9712" width="19.54296875" style="712" customWidth="1"/>
    <col min="9713" max="9713" width="11.81640625" style="712" customWidth="1"/>
    <col min="9714" max="9714" width="14.54296875" style="712" customWidth="1"/>
    <col min="9715" max="9715" width="12" style="712" customWidth="1"/>
    <col min="9716" max="9716" width="11.7265625" style="712" customWidth="1"/>
    <col min="9717" max="9717" width="12.81640625" style="712" customWidth="1"/>
    <col min="9718" max="9718" width="13.26953125" style="712" customWidth="1"/>
    <col min="9719" max="9719" width="12" style="712" customWidth="1"/>
    <col min="9720" max="9720" width="15.7265625" style="712" customWidth="1"/>
    <col min="9721" max="9721" width="13.1796875" style="712" customWidth="1"/>
    <col min="9722" max="9722" width="14.453125" style="712" customWidth="1"/>
    <col min="9723" max="9723" width="14" style="712" customWidth="1"/>
    <col min="9724" max="9726" width="9.1796875" style="712" customWidth="1"/>
    <col min="9727" max="9727" width="15.26953125" style="712" customWidth="1"/>
    <col min="9728" max="9730" width="9.1796875" style="712"/>
    <col min="9731" max="9731" width="7" style="712" customWidth="1"/>
    <col min="9732" max="9732" width="35.453125" style="712" customWidth="1"/>
    <col min="9733" max="9733" width="11.26953125" style="712" customWidth="1"/>
    <col min="9734" max="9734" width="15.54296875" style="712" customWidth="1"/>
    <col min="9735" max="9735" width="13.7265625" style="712" customWidth="1"/>
    <col min="9736" max="9736" width="15.1796875" style="712" customWidth="1"/>
    <col min="9737" max="9737" width="14.453125" style="712" customWidth="1"/>
    <col min="9738" max="9740" width="0" style="712" hidden="1" customWidth="1"/>
    <col min="9741" max="9741" width="13.54296875" style="712" customWidth="1"/>
    <col min="9742" max="9742" width="12.54296875" style="712" customWidth="1"/>
    <col min="9743" max="9743" width="13.453125" style="712" customWidth="1"/>
    <col min="9744" max="9744" width="11.1796875" style="712" customWidth="1"/>
    <col min="9745" max="9745" width="0" style="712" hidden="1" customWidth="1"/>
    <col min="9746" max="9746" width="8.1796875" style="712" customWidth="1"/>
    <col min="9747" max="9747" width="0" style="712" hidden="1" customWidth="1"/>
    <col min="9748" max="9748" width="9.453125" style="712" customWidth="1"/>
    <col min="9749" max="9964" width="9.1796875" style="712"/>
    <col min="9965" max="9965" width="6.1796875" style="712" customWidth="1"/>
    <col min="9966" max="9966" width="37.54296875" style="712" customWidth="1"/>
    <col min="9967" max="9967" width="13.26953125" style="712" customWidth="1"/>
    <col min="9968" max="9968" width="19.54296875" style="712" customWidth="1"/>
    <col min="9969" max="9969" width="11.81640625" style="712" customWidth="1"/>
    <col min="9970" max="9970" width="14.54296875" style="712" customWidth="1"/>
    <col min="9971" max="9971" width="12" style="712" customWidth="1"/>
    <col min="9972" max="9972" width="11.7265625" style="712" customWidth="1"/>
    <col min="9973" max="9973" width="12.81640625" style="712" customWidth="1"/>
    <col min="9974" max="9974" width="13.26953125" style="712" customWidth="1"/>
    <col min="9975" max="9975" width="12" style="712" customWidth="1"/>
    <col min="9976" max="9976" width="15.7265625" style="712" customWidth="1"/>
    <col min="9977" max="9977" width="13.1796875" style="712" customWidth="1"/>
    <col min="9978" max="9978" width="14.453125" style="712" customWidth="1"/>
    <col min="9979" max="9979" width="14" style="712" customWidth="1"/>
    <col min="9980" max="9982" width="9.1796875" style="712" customWidth="1"/>
    <col min="9983" max="9983" width="15.26953125" style="712" customWidth="1"/>
    <col min="9984" max="9986" width="9.1796875" style="712"/>
    <col min="9987" max="9987" width="7" style="712" customWidth="1"/>
    <col min="9988" max="9988" width="35.453125" style="712" customWidth="1"/>
    <col min="9989" max="9989" width="11.26953125" style="712" customWidth="1"/>
    <col min="9990" max="9990" width="15.54296875" style="712" customWidth="1"/>
    <col min="9991" max="9991" width="13.7265625" style="712" customWidth="1"/>
    <col min="9992" max="9992" width="15.1796875" style="712" customWidth="1"/>
    <col min="9993" max="9993" width="14.453125" style="712" customWidth="1"/>
    <col min="9994" max="9996" width="0" style="712" hidden="1" customWidth="1"/>
    <col min="9997" max="9997" width="13.54296875" style="712" customWidth="1"/>
    <col min="9998" max="9998" width="12.54296875" style="712" customWidth="1"/>
    <col min="9999" max="9999" width="13.453125" style="712" customWidth="1"/>
    <col min="10000" max="10000" width="11.1796875" style="712" customWidth="1"/>
    <col min="10001" max="10001" width="0" style="712" hidden="1" customWidth="1"/>
    <col min="10002" max="10002" width="8.1796875" style="712" customWidth="1"/>
    <col min="10003" max="10003" width="0" style="712" hidden="1" customWidth="1"/>
    <col min="10004" max="10004" width="9.453125" style="712" customWidth="1"/>
    <col min="10005" max="10220" width="9.1796875" style="712"/>
    <col min="10221" max="10221" width="6.1796875" style="712" customWidth="1"/>
    <col min="10222" max="10222" width="37.54296875" style="712" customWidth="1"/>
    <col min="10223" max="10223" width="13.26953125" style="712" customWidth="1"/>
    <col min="10224" max="10224" width="19.54296875" style="712" customWidth="1"/>
    <col min="10225" max="10225" width="11.81640625" style="712" customWidth="1"/>
    <col min="10226" max="10226" width="14.54296875" style="712" customWidth="1"/>
    <col min="10227" max="10227" width="12" style="712" customWidth="1"/>
    <col min="10228" max="10228" width="11.7265625" style="712" customWidth="1"/>
    <col min="10229" max="10229" width="12.81640625" style="712" customWidth="1"/>
    <col min="10230" max="10230" width="13.26953125" style="712" customWidth="1"/>
    <col min="10231" max="10231" width="12" style="712" customWidth="1"/>
    <col min="10232" max="10232" width="15.7265625" style="712" customWidth="1"/>
    <col min="10233" max="10233" width="13.1796875" style="712" customWidth="1"/>
    <col min="10234" max="10234" width="14.453125" style="712" customWidth="1"/>
    <col min="10235" max="10235" width="14" style="712" customWidth="1"/>
    <col min="10236" max="10238" width="9.1796875" style="712" customWidth="1"/>
    <col min="10239" max="10239" width="15.26953125" style="712" customWidth="1"/>
    <col min="10240" max="10242" width="9.1796875" style="712"/>
    <col min="10243" max="10243" width="7" style="712" customWidth="1"/>
    <col min="10244" max="10244" width="35.453125" style="712" customWidth="1"/>
    <col min="10245" max="10245" width="11.26953125" style="712" customWidth="1"/>
    <col min="10246" max="10246" width="15.54296875" style="712" customWidth="1"/>
    <col min="10247" max="10247" width="13.7265625" style="712" customWidth="1"/>
    <col min="10248" max="10248" width="15.1796875" style="712" customWidth="1"/>
    <col min="10249" max="10249" width="14.453125" style="712" customWidth="1"/>
    <col min="10250" max="10252" width="0" style="712" hidden="1" customWidth="1"/>
    <col min="10253" max="10253" width="13.54296875" style="712" customWidth="1"/>
    <col min="10254" max="10254" width="12.54296875" style="712" customWidth="1"/>
    <col min="10255" max="10255" width="13.453125" style="712" customWidth="1"/>
    <col min="10256" max="10256" width="11.1796875" style="712" customWidth="1"/>
    <col min="10257" max="10257" width="0" style="712" hidden="1" customWidth="1"/>
    <col min="10258" max="10258" width="8.1796875" style="712" customWidth="1"/>
    <col min="10259" max="10259" width="0" style="712" hidden="1" customWidth="1"/>
    <col min="10260" max="10260" width="9.453125" style="712" customWidth="1"/>
    <col min="10261" max="10476" width="9.1796875" style="712"/>
    <col min="10477" max="10477" width="6.1796875" style="712" customWidth="1"/>
    <col min="10478" max="10478" width="37.54296875" style="712" customWidth="1"/>
    <col min="10479" max="10479" width="13.26953125" style="712" customWidth="1"/>
    <col min="10480" max="10480" width="19.54296875" style="712" customWidth="1"/>
    <col min="10481" max="10481" width="11.81640625" style="712" customWidth="1"/>
    <col min="10482" max="10482" width="14.54296875" style="712" customWidth="1"/>
    <col min="10483" max="10483" width="12" style="712" customWidth="1"/>
    <col min="10484" max="10484" width="11.7265625" style="712" customWidth="1"/>
    <col min="10485" max="10485" width="12.81640625" style="712" customWidth="1"/>
    <col min="10486" max="10486" width="13.26953125" style="712" customWidth="1"/>
    <col min="10487" max="10487" width="12" style="712" customWidth="1"/>
    <col min="10488" max="10488" width="15.7265625" style="712" customWidth="1"/>
    <col min="10489" max="10489" width="13.1796875" style="712" customWidth="1"/>
    <col min="10490" max="10490" width="14.453125" style="712" customWidth="1"/>
    <col min="10491" max="10491" width="14" style="712" customWidth="1"/>
    <col min="10492" max="10494" width="9.1796875" style="712" customWidth="1"/>
    <col min="10495" max="10495" width="15.26953125" style="712" customWidth="1"/>
    <col min="10496" max="10498" width="9.1796875" style="712"/>
    <col min="10499" max="10499" width="7" style="712" customWidth="1"/>
    <col min="10500" max="10500" width="35.453125" style="712" customWidth="1"/>
    <col min="10501" max="10501" width="11.26953125" style="712" customWidth="1"/>
    <col min="10502" max="10502" width="15.54296875" style="712" customWidth="1"/>
    <col min="10503" max="10503" width="13.7265625" style="712" customWidth="1"/>
    <col min="10504" max="10504" width="15.1796875" style="712" customWidth="1"/>
    <col min="10505" max="10505" width="14.453125" style="712" customWidth="1"/>
    <col min="10506" max="10508" width="0" style="712" hidden="1" customWidth="1"/>
    <col min="10509" max="10509" width="13.54296875" style="712" customWidth="1"/>
    <col min="10510" max="10510" width="12.54296875" style="712" customWidth="1"/>
    <col min="10511" max="10511" width="13.453125" style="712" customWidth="1"/>
    <col min="10512" max="10512" width="11.1796875" style="712" customWidth="1"/>
    <col min="10513" max="10513" width="0" style="712" hidden="1" customWidth="1"/>
    <col min="10514" max="10514" width="8.1796875" style="712" customWidth="1"/>
    <col min="10515" max="10515" width="0" style="712" hidden="1" customWidth="1"/>
    <col min="10516" max="10516" width="9.453125" style="712" customWidth="1"/>
    <col min="10517" max="10732" width="9.1796875" style="712"/>
    <col min="10733" max="10733" width="6.1796875" style="712" customWidth="1"/>
    <col min="10734" max="10734" width="37.54296875" style="712" customWidth="1"/>
    <col min="10735" max="10735" width="13.26953125" style="712" customWidth="1"/>
    <col min="10736" max="10736" width="19.54296875" style="712" customWidth="1"/>
    <col min="10737" max="10737" width="11.81640625" style="712" customWidth="1"/>
    <col min="10738" max="10738" width="14.54296875" style="712" customWidth="1"/>
    <col min="10739" max="10739" width="12" style="712" customWidth="1"/>
    <col min="10740" max="10740" width="11.7265625" style="712" customWidth="1"/>
    <col min="10741" max="10741" width="12.81640625" style="712" customWidth="1"/>
    <col min="10742" max="10742" width="13.26953125" style="712" customWidth="1"/>
    <col min="10743" max="10743" width="12" style="712" customWidth="1"/>
    <col min="10744" max="10744" width="15.7265625" style="712" customWidth="1"/>
    <col min="10745" max="10745" width="13.1796875" style="712" customWidth="1"/>
    <col min="10746" max="10746" width="14.453125" style="712" customWidth="1"/>
    <col min="10747" max="10747" width="14" style="712" customWidth="1"/>
    <col min="10748" max="10750" width="9.1796875" style="712" customWidth="1"/>
    <col min="10751" max="10751" width="15.26953125" style="712" customWidth="1"/>
    <col min="10752" max="10754" width="9.1796875" style="712"/>
    <col min="10755" max="10755" width="7" style="712" customWidth="1"/>
    <col min="10756" max="10756" width="35.453125" style="712" customWidth="1"/>
    <col min="10757" max="10757" width="11.26953125" style="712" customWidth="1"/>
    <col min="10758" max="10758" width="15.54296875" style="712" customWidth="1"/>
    <col min="10759" max="10759" width="13.7265625" style="712" customWidth="1"/>
    <col min="10760" max="10760" width="15.1796875" style="712" customWidth="1"/>
    <col min="10761" max="10761" width="14.453125" style="712" customWidth="1"/>
    <col min="10762" max="10764" width="0" style="712" hidden="1" customWidth="1"/>
    <col min="10765" max="10765" width="13.54296875" style="712" customWidth="1"/>
    <col min="10766" max="10766" width="12.54296875" style="712" customWidth="1"/>
    <col min="10767" max="10767" width="13.453125" style="712" customWidth="1"/>
    <col min="10768" max="10768" width="11.1796875" style="712" customWidth="1"/>
    <col min="10769" max="10769" width="0" style="712" hidden="1" customWidth="1"/>
    <col min="10770" max="10770" width="8.1796875" style="712" customWidth="1"/>
    <col min="10771" max="10771" width="0" style="712" hidden="1" customWidth="1"/>
    <col min="10772" max="10772" width="9.453125" style="712" customWidth="1"/>
    <col min="10773" max="10988" width="9.1796875" style="712"/>
    <col min="10989" max="10989" width="6.1796875" style="712" customWidth="1"/>
    <col min="10990" max="10990" width="37.54296875" style="712" customWidth="1"/>
    <col min="10991" max="10991" width="13.26953125" style="712" customWidth="1"/>
    <col min="10992" max="10992" width="19.54296875" style="712" customWidth="1"/>
    <col min="10993" max="10993" width="11.81640625" style="712" customWidth="1"/>
    <col min="10994" max="10994" width="14.54296875" style="712" customWidth="1"/>
    <col min="10995" max="10995" width="12" style="712" customWidth="1"/>
    <col min="10996" max="10996" width="11.7265625" style="712" customWidth="1"/>
    <col min="10997" max="10997" width="12.81640625" style="712" customWidth="1"/>
    <col min="10998" max="10998" width="13.26953125" style="712" customWidth="1"/>
    <col min="10999" max="10999" width="12" style="712" customWidth="1"/>
    <col min="11000" max="11000" width="15.7265625" style="712" customWidth="1"/>
    <col min="11001" max="11001" width="13.1796875" style="712" customWidth="1"/>
    <col min="11002" max="11002" width="14.453125" style="712" customWidth="1"/>
    <col min="11003" max="11003" width="14" style="712" customWidth="1"/>
    <col min="11004" max="11006" width="9.1796875" style="712" customWidth="1"/>
    <col min="11007" max="11007" width="15.26953125" style="712" customWidth="1"/>
    <col min="11008" max="11010" width="9.1796875" style="712"/>
    <col min="11011" max="11011" width="7" style="712" customWidth="1"/>
    <col min="11012" max="11012" width="35.453125" style="712" customWidth="1"/>
    <col min="11013" max="11013" width="11.26953125" style="712" customWidth="1"/>
    <col min="11014" max="11014" width="15.54296875" style="712" customWidth="1"/>
    <col min="11015" max="11015" width="13.7265625" style="712" customWidth="1"/>
    <col min="11016" max="11016" width="15.1796875" style="712" customWidth="1"/>
    <col min="11017" max="11017" width="14.453125" style="712" customWidth="1"/>
    <col min="11018" max="11020" width="0" style="712" hidden="1" customWidth="1"/>
    <col min="11021" max="11021" width="13.54296875" style="712" customWidth="1"/>
    <col min="11022" max="11022" width="12.54296875" style="712" customWidth="1"/>
    <col min="11023" max="11023" width="13.453125" style="712" customWidth="1"/>
    <col min="11024" max="11024" width="11.1796875" style="712" customWidth="1"/>
    <col min="11025" max="11025" width="0" style="712" hidden="1" customWidth="1"/>
    <col min="11026" max="11026" width="8.1796875" style="712" customWidth="1"/>
    <col min="11027" max="11027" width="0" style="712" hidden="1" customWidth="1"/>
    <col min="11028" max="11028" width="9.453125" style="712" customWidth="1"/>
    <col min="11029" max="11244" width="9.1796875" style="712"/>
    <col min="11245" max="11245" width="6.1796875" style="712" customWidth="1"/>
    <col min="11246" max="11246" width="37.54296875" style="712" customWidth="1"/>
    <col min="11247" max="11247" width="13.26953125" style="712" customWidth="1"/>
    <col min="11248" max="11248" width="19.54296875" style="712" customWidth="1"/>
    <col min="11249" max="11249" width="11.81640625" style="712" customWidth="1"/>
    <col min="11250" max="11250" width="14.54296875" style="712" customWidth="1"/>
    <col min="11251" max="11251" width="12" style="712" customWidth="1"/>
    <col min="11252" max="11252" width="11.7265625" style="712" customWidth="1"/>
    <col min="11253" max="11253" width="12.81640625" style="712" customWidth="1"/>
    <col min="11254" max="11254" width="13.26953125" style="712" customWidth="1"/>
    <col min="11255" max="11255" width="12" style="712" customWidth="1"/>
    <col min="11256" max="11256" width="15.7265625" style="712" customWidth="1"/>
    <col min="11257" max="11257" width="13.1796875" style="712" customWidth="1"/>
    <col min="11258" max="11258" width="14.453125" style="712" customWidth="1"/>
    <col min="11259" max="11259" width="14" style="712" customWidth="1"/>
    <col min="11260" max="11262" width="9.1796875" style="712" customWidth="1"/>
    <col min="11263" max="11263" width="15.26953125" style="712" customWidth="1"/>
    <col min="11264" max="11266" width="9.1796875" style="712"/>
    <col min="11267" max="11267" width="7" style="712" customWidth="1"/>
    <col min="11268" max="11268" width="35.453125" style="712" customWidth="1"/>
    <col min="11269" max="11269" width="11.26953125" style="712" customWidth="1"/>
    <col min="11270" max="11270" width="15.54296875" style="712" customWidth="1"/>
    <col min="11271" max="11271" width="13.7265625" style="712" customWidth="1"/>
    <col min="11272" max="11272" width="15.1796875" style="712" customWidth="1"/>
    <col min="11273" max="11273" width="14.453125" style="712" customWidth="1"/>
    <col min="11274" max="11276" width="0" style="712" hidden="1" customWidth="1"/>
    <col min="11277" max="11277" width="13.54296875" style="712" customWidth="1"/>
    <col min="11278" max="11278" width="12.54296875" style="712" customWidth="1"/>
    <col min="11279" max="11279" width="13.453125" style="712" customWidth="1"/>
    <col min="11280" max="11280" width="11.1796875" style="712" customWidth="1"/>
    <col min="11281" max="11281" width="0" style="712" hidden="1" customWidth="1"/>
    <col min="11282" max="11282" width="8.1796875" style="712" customWidth="1"/>
    <col min="11283" max="11283" width="0" style="712" hidden="1" customWidth="1"/>
    <col min="11284" max="11284" width="9.453125" style="712" customWidth="1"/>
    <col min="11285" max="11500" width="9.1796875" style="712"/>
    <col min="11501" max="11501" width="6.1796875" style="712" customWidth="1"/>
    <col min="11502" max="11502" width="37.54296875" style="712" customWidth="1"/>
    <col min="11503" max="11503" width="13.26953125" style="712" customWidth="1"/>
    <col min="11504" max="11504" width="19.54296875" style="712" customWidth="1"/>
    <col min="11505" max="11505" width="11.81640625" style="712" customWidth="1"/>
    <col min="11506" max="11506" width="14.54296875" style="712" customWidth="1"/>
    <col min="11507" max="11507" width="12" style="712" customWidth="1"/>
    <col min="11508" max="11508" width="11.7265625" style="712" customWidth="1"/>
    <col min="11509" max="11509" width="12.81640625" style="712" customWidth="1"/>
    <col min="11510" max="11510" width="13.26953125" style="712" customWidth="1"/>
    <col min="11511" max="11511" width="12" style="712" customWidth="1"/>
    <col min="11512" max="11512" width="15.7265625" style="712" customWidth="1"/>
    <col min="11513" max="11513" width="13.1796875" style="712" customWidth="1"/>
    <col min="11514" max="11514" width="14.453125" style="712" customWidth="1"/>
    <col min="11515" max="11515" width="14" style="712" customWidth="1"/>
    <col min="11516" max="11518" width="9.1796875" style="712" customWidth="1"/>
    <col min="11519" max="11519" width="15.26953125" style="712" customWidth="1"/>
    <col min="11520" max="11522" width="9.1796875" style="712"/>
    <col min="11523" max="11523" width="7" style="712" customWidth="1"/>
    <col min="11524" max="11524" width="35.453125" style="712" customWidth="1"/>
    <col min="11525" max="11525" width="11.26953125" style="712" customWidth="1"/>
    <col min="11526" max="11526" width="15.54296875" style="712" customWidth="1"/>
    <col min="11527" max="11527" width="13.7265625" style="712" customWidth="1"/>
    <col min="11528" max="11528" width="15.1796875" style="712" customWidth="1"/>
    <col min="11529" max="11529" width="14.453125" style="712" customWidth="1"/>
    <col min="11530" max="11532" width="0" style="712" hidden="1" customWidth="1"/>
    <col min="11533" max="11533" width="13.54296875" style="712" customWidth="1"/>
    <col min="11534" max="11534" width="12.54296875" style="712" customWidth="1"/>
    <col min="11535" max="11535" width="13.453125" style="712" customWidth="1"/>
    <col min="11536" max="11536" width="11.1796875" style="712" customWidth="1"/>
    <col min="11537" max="11537" width="0" style="712" hidden="1" customWidth="1"/>
    <col min="11538" max="11538" width="8.1796875" style="712" customWidth="1"/>
    <col min="11539" max="11539" width="0" style="712" hidden="1" customWidth="1"/>
    <col min="11540" max="11540" width="9.453125" style="712" customWidth="1"/>
    <col min="11541" max="11756" width="9.1796875" style="712"/>
    <col min="11757" max="11757" width="6.1796875" style="712" customWidth="1"/>
    <col min="11758" max="11758" width="37.54296875" style="712" customWidth="1"/>
    <col min="11759" max="11759" width="13.26953125" style="712" customWidth="1"/>
    <col min="11760" max="11760" width="19.54296875" style="712" customWidth="1"/>
    <col min="11761" max="11761" width="11.81640625" style="712" customWidth="1"/>
    <col min="11762" max="11762" width="14.54296875" style="712" customWidth="1"/>
    <col min="11763" max="11763" width="12" style="712" customWidth="1"/>
    <col min="11764" max="11764" width="11.7265625" style="712" customWidth="1"/>
    <col min="11765" max="11765" width="12.81640625" style="712" customWidth="1"/>
    <col min="11766" max="11766" width="13.26953125" style="712" customWidth="1"/>
    <col min="11767" max="11767" width="12" style="712" customWidth="1"/>
    <col min="11768" max="11768" width="15.7265625" style="712" customWidth="1"/>
    <col min="11769" max="11769" width="13.1796875" style="712" customWidth="1"/>
    <col min="11770" max="11770" width="14.453125" style="712" customWidth="1"/>
    <col min="11771" max="11771" width="14" style="712" customWidth="1"/>
    <col min="11772" max="11774" width="9.1796875" style="712" customWidth="1"/>
    <col min="11775" max="11775" width="15.26953125" style="712" customWidth="1"/>
    <col min="11776" max="11778" width="9.1796875" style="712"/>
    <col min="11779" max="11779" width="7" style="712" customWidth="1"/>
    <col min="11780" max="11780" width="35.453125" style="712" customWidth="1"/>
    <col min="11781" max="11781" width="11.26953125" style="712" customWidth="1"/>
    <col min="11782" max="11782" width="15.54296875" style="712" customWidth="1"/>
    <col min="11783" max="11783" width="13.7265625" style="712" customWidth="1"/>
    <col min="11784" max="11784" width="15.1796875" style="712" customWidth="1"/>
    <col min="11785" max="11785" width="14.453125" style="712" customWidth="1"/>
    <col min="11786" max="11788" width="0" style="712" hidden="1" customWidth="1"/>
    <col min="11789" max="11789" width="13.54296875" style="712" customWidth="1"/>
    <col min="11790" max="11790" width="12.54296875" style="712" customWidth="1"/>
    <col min="11791" max="11791" width="13.453125" style="712" customWidth="1"/>
    <col min="11792" max="11792" width="11.1796875" style="712" customWidth="1"/>
    <col min="11793" max="11793" width="0" style="712" hidden="1" customWidth="1"/>
    <col min="11794" max="11794" width="8.1796875" style="712" customWidth="1"/>
    <col min="11795" max="11795" width="0" style="712" hidden="1" customWidth="1"/>
    <col min="11796" max="11796" width="9.453125" style="712" customWidth="1"/>
    <col min="11797" max="12012" width="9.1796875" style="712"/>
    <col min="12013" max="12013" width="6.1796875" style="712" customWidth="1"/>
    <col min="12014" max="12014" width="37.54296875" style="712" customWidth="1"/>
    <col min="12015" max="12015" width="13.26953125" style="712" customWidth="1"/>
    <col min="12016" max="12016" width="19.54296875" style="712" customWidth="1"/>
    <col min="12017" max="12017" width="11.81640625" style="712" customWidth="1"/>
    <col min="12018" max="12018" width="14.54296875" style="712" customWidth="1"/>
    <col min="12019" max="12019" width="12" style="712" customWidth="1"/>
    <col min="12020" max="12020" width="11.7265625" style="712" customWidth="1"/>
    <col min="12021" max="12021" width="12.81640625" style="712" customWidth="1"/>
    <col min="12022" max="12022" width="13.26953125" style="712" customWidth="1"/>
    <col min="12023" max="12023" width="12" style="712" customWidth="1"/>
    <col min="12024" max="12024" width="15.7265625" style="712" customWidth="1"/>
    <col min="12025" max="12025" width="13.1796875" style="712" customWidth="1"/>
    <col min="12026" max="12026" width="14.453125" style="712" customWidth="1"/>
    <col min="12027" max="12027" width="14" style="712" customWidth="1"/>
    <col min="12028" max="12030" width="9.1796875" style="712" customWidth="1"/>
    <col min="12031" max="12031" width="15.26953125" style="712" customWidth="1"/>
    <col min="12032" max="12034" width="9.1796875" style="712"/>
    <col min="12035" max="12035" width="7" style="712" customWidth="1"/>
    <col min="12036" max="12036" width="35.453125" style="712" customWidth="1"/>
    <col min="12037" max="12037" width="11.26953125" style="712" customWidth="1"/>
    <col min="12038" max="12038" width="15.54296875" style="712" customWidth="1"/>
    <col min="12039" max="12039" width="13.7265625" style="712" customWidth="1"/>
    <col min="12040" max="12040" width="15.1796875" style="712" customWidth="1"/>
    <col min="12041" max="12041" width="14.453125" style="712" customWidth="1"/>
    <col min="12042" max="12044" width="0" style="712" hidden="1" customWidth="1"/>
    <col min="12045" max="12045" width="13.54296875" style="712" customWidth="1"/>
    <col min="12046" max="12046" width="12.54296875" style="712" customWidth="1"/>
    <col min="12047" max="12047" width="13.453125" style="712" customWidth="1"/>
    <col min="12048" max="12048" width="11.1796875" style="712" customWidth="1"/>
    <col min="12049" max="12049" width="0" style="712" hidden="1" customWidth="1"/>
    <col min="12050" max="12050" width="8.1796875" style="712" customWidth="1"/>
    <col min="12051" max="12051" width="0" style="712" hidden="1" customWidth="1"/>
    <col min="12052" max="12052" width="9.453125" style="712" customWidth="1"/>
    <col min="12053" max="12268" width="9.1796875" style="712"/>
    <col min="12269" max="12269" width="6.1796875" style="712" customWidth="1"/>
    <col min="12270" max="12270" width="37.54296875" style="712" customWidth="1"/>
    <col min="12271" max="12271" width="13.26953125" style="712" customWidth="1"/>
    <col min="12272" max="12272" width="19.54296875" style="712" customWidth="1"/>
    <col min="12273" max="12273" width="11.81640625" style="712" customWidth="1"/>
    <col min="12274" max="12274" width="14.54296875" style="712" customWidth="1"/>
    <col min="12275" max="12275" width="12" style="712" customWidth="1"/>
    <col min="12276" max="12276" width="11.7265625" style="712" customWidth="1"/>
    <col min="12277" max="12277" width="12.81640625" style="712" customWidth="1"/>
    <col min="12278" max="12278" width="13.26953125" style="712" customWidth="1"/>
    <col min="12279" max="12279" width="12" style="712" customWidth="1"/>
    <col min="12280" max="12280" width="15.7265625" style="712" customWidth="1"/>
    <col min="12281" max="12281" width="13.1796875" style="712" customWidth="1"/>
    <col min="12282" max="12282" width="14.453125" style="712" customWidth="1"/>
    <col min="12283" max="12283" width="14" style="712" customWidth="1"/>
    <col min="12284" max="12286" width="9.1796875" style="712" customWidth="1"/>
    <col min="12287" max="12287" width="15.26953125" style="712" customWidth="1"/>
    <col min="12288" max="12290" width="9.1796875" style="712"/>
    <col min="12291" max="12291" width="7" style="712" customWidth="1"/>
    <col min="12292" max="12292" width="35.453125" style="712" customWidth="1"/>
    <col min="12293" max="12293" width="11.26953125" style="712" customWidth="1"/>
    <col min="12294" max="12294" width="15.54296875" style="712" customWidth="1"/>
    <col min="12295" max="12295" width="13.7265625" style="712" customWidth="1"/>
    <col min="12296" max="12296" width="15.1796875" style="712" customWidth="1"/>
    <col min="12297" max="12297" width="14.453125" style="712" customWidth="1"/>
    <col min="12298" max="12300" width="0" style="712" hidden="1" customWidth="1"/>
    <col min="12301" max="12301" width="13.54296875" style="712" customWidth="1"/>
    <col min="12302" max="12302" width="12.54296875" style="712" customWidth="1"/>
    <col min="12303" max="12303" width="13.453125" style="712" customWidth="1"/>
    <col min="12304" max="12304" width="11.1796875" style="712" customWidth="1"/>
    <col min="12305" max="12305" width="0" style="712" hidden="1" customWidth="1"/>
    <col min="12306" max="12306" width="8.1796875" style="712" customWidth="1"/>
    <col min="12307" max="12307" width="0" style="712" hidden="1" customWidth="1"/>
    <col min="12308" max="12308" width="9.453125" style="712" customWidth="1"/>
    <col min="12309" max="12524" width="9.1796875" style="712"/>
    <col min="12525" max="12525" width="6.1796875" style="712" customWidth="1"/>
    <col min="12526" max="12526" width="37.54296875" style="712" customWidth="1"/>
    <col min="12527" max="12527" width="13.26953125" style="712" customWidth="1"/>
    <col min="12528" max="12528" width="19.54296875" style="712" customWidth="1"/>
    <col min="12529" max="12529" width="11.81640625" style="712" customWidth="1"/>
    <col min="12530" max="12530" width="14.54296875" style="712" customWidth="1"/>
    <col min="12531" max="12531" width="12" style="712" customWidth="1"/>
    <col min="12532" max="12532" width="11.7265625" style="712" customWidth="1"/>
    <col min="12533" max="12533" width="12.81640625" style="712" customWidth="1"/>
    <col min="12534" max="12534" width="13.26953125" style="712" customWidth="1"/>
    <col min="12535" max="12535" width="12" style="712" customWidth="1"/>
    <col min="12536" max="12536" width="15.7265625" style="712" customWidth="1"/>
    <col min="12537" max="12537" width="13.1796875" style="712" customWidth="1"/>
    <col min="12538" max="12538" width="14.453125" style="712" customWidth="1"/>
    <col min="12539" max="12539" width="14" style="712" customWidth="1"/>
    <col min="12540" max="12542" width="9.1796875" style="712" customWidth="1"/>
    <col min="12543" max="12543" width="15.26953125" style="712" customWidth="1"/>
    <col min="12544" max="12546" width="9.1796875" style="712"/>
    <col min="12547" max="12547" width="7" style="712" customWidth="1"/>
    <col min="12548" max="12548" width="35.453125" style="712" customWidth="1"/>
    <col min="12549" max="12549" width="11.26953125" style="712" customWidth="1"/>
    <col min="12550" max="12550" width="15.54296875" style="712" customWidth="1"/>
    <col min="12551" max="12551" width="13.7265625" style="712" customWidth="1"/>
    <col min="12552" max="12552" width="15.1796875" style="712" customWidth="1"/>
    <col min="12553" max="12553" width="14.453125" style="712" customWidth="1"/>
    <col min="12554" max="12556" width="0" style="712" hidden="1" customWidth="1"/>
    <col min="12557" max="12557" width="13.54296875" style="712" customWidth="1"/>
    <col min="12558" max="12558" width="12.54296875" style="712" customWidth="1"/>
    <col min="12559" max="12559" width="13.453125" style="712" customWidth="1"/>
    <col min="12560" max="12560" width="11.1796875" style="712" customWidth="1"/>
    <col min="12561" max="12561" width="0" style="712" hidden="1" customWidth="1"/>
    <col min="12562" max="12562" width="8.1796875" style="712" customWidth="1"/>
    <col min="12563" max="12563" width="0" style="712" hidden="1" customWidth="1"/>
    <col min="12564" max="12564" width="9.453125" style="712" customWidth="1"/>
    <col min="12565" max="12780" width="9.1796875" style="712"/>
    <col min="12781" max="12781" width="6.1796875" style="712" customWidth="1"/>
    <col min="12782" max="12782" width="37.54296875" style="712" customWidth="1"/>
    <col min="12783" max="12783" width="13.26953125" style="712" customWidth="1"/>
    <col min="12784" max="12784" width="19.54296875" style="712" customWidth="1"/>
    <col min="12785" max="12785" width="11.81640625" style="712" customWidth="1"/>
    <col min="12786" max="12786" width="14.54296875" style="712" customWidth="1"/>
    <col min="12787" max="12787" width="12" style="712" customWidth="1"/>
    <col min="12788" max="12788" width="11.7265625" style="712" customWidth="1"/>
    <col min="12789" max="12789" width="12.81640625" style="712" customWidth="1"/>
    <col min="12790" max="12790" width="13.26953125" style="712" customWidth="1"/>
    <col min="12791" max="12791" width="12" style="712" customWidth="1"/>
    <col min="12792" max="12792" width="15.7265625" style="712" customWidth="1"/>
    <col min="12793" max="12793" width="13.1796875" style="712" customWidth="1"/>
    <col min="12794" max="12794" width="14.453125" style="712" customWidth="1"/>
    <col min="12795" max="12795" width="14" style="712" customWidth="1"/>
    <col min="12796" max="12798" width="9.1796875" style="712" customWidth="1"/>
    <col min="12799" max="12799" width="15.26953125" style="712" customWidth="1"/>
    <col min="12800" max="12802" width="9.1796875" style="712"/>
    <col min="12803" max="12803" width="7" style="712" customWidth="1"/>
    <col min="12804" max="12804" width="35.453125" style="712" customWidth="1"/>
    <col min="12805" max="12805" width="11.26953125" style="712" customWidth="1"/>
    <col min="12806" max="12806" width="15.54296875" style="712" customWidth="1"/>
    <col min="12807" max="12807" width="13.7265625" style="712" customWidth="1"/>
    <col min="12808" max="12808" width="15.1796875" style="712" customWidth="1"/>
    <col min="12809" max="12809" width="14.453125" style="712" customWidth="1"/>
    <col min="12810" max="12812" width="0" style="712" hidden="1" customWidth="1"/>
    <col min="12813" max="12813" width="13.54296875" style="712" customWidth="1"/>
    <col min="12814" max="12814" width="12.54296875" style="712" customWidth="1"/>
    <col min="12815" max="12815" width="13.453125" style="712" customWidth="1"/>
    <col min="12816" max="12816" width="11.1796875" style="712" customWidth="1"/>
    <col min="12817" max="12817" width="0" style="712" hidden="1" customWidth="1"/>
    <col min="12818" max="12818" width="8.1796875" style="712" customWidth="1"/>
    <col min="12819" max="12819" width="0" style="712" hidden="1" customWidth="1"/>
    <col min="12820" max="12820" width="9.453125" style="712" customWidth="1"/>
    <col min="12821" max="13036" width="9.1796875" style="712"/>
    <col min="13037" max="13037" width="6.1796875" style="712" customWidth="1"/>
    <col min="13038" max="13038" width="37.54296875" style="712" customWidth="1"/>
    <col min="13039" max="13039" width="13.26953125" style="712" customWidth="1"/>
    <col min="13040" max="13040" width="19.54296875" style="712" customWidth="1"/>
    <col min="13041" max="13041" width="11.81640625" style="712" customWidth="1"/>
    <col min="13042" max="13042" width="14.54296875" style="712" customWidth="1"/>
    <col min="13043" max="13043" width="12" style="712" customWidth="1"/>
    <col min="13044" max="13044" width="11.7265625" style="712" customWidth="1"/>
    <col min="13045" max="13045" width="12.81640625" style="712" customWidth="1"/>
    <col min="13046" max="13046" width="13.26953125" style="712" customWidth="1"/>
    <col min="13047" max="13047" width="12" style="712" customWidth="1"/>
    <col min="13048" max="13048" width="15.7265625" style="712" customWidth="1"/>
    <col min="13049" max="13049" width="13.1796875" style="712" customWidth="1"/>
    <col min="13050" max="13050" width="14.453125" style="712" customWidth="1"/>
    <col min="13051" max="13051" width="14" style="712" customWidth="1"/>
    <col min="13052" max="13054" width="9.1796875" style="712" customWidth="1"/>
    <col min="13055" max="13055" width="15.26953125" style="712" customWidth="1"/>
    <col min="13056" max="13058" width="9.1796875" style="712"/>
    <col min="13059" max="13059" width="7" style="712" customWidth="1"/>
    <col min="13060" max="13060" width="35.453125" style="712" customWidth="1"/>
    <col min="13061" max="13061" width="11.26953125" style="712" customWidth="1"/>
    <col min="13062" max="13062" width="15.54296875" style="712" customWidth="1"/>
    <col min="13063" max="13063" width="13.7265625" style="712" customWidth="1"/>
    <col min="13064" max="13064" width="15.1796875" style="712" customWidth="1"/>
    <col min="13065" max="13065" width="14.453125" style="712" customWidth="1"/>
    <col min="13066" max="13068" width="0" style="712" hidden="1" customWidth="1"/>
    <col min="13069" max="13069" width="13.54296875" style="712" customWidth="1"/>
    <col min="13070" max="13070" width="12.54296875" style="712" customWidth="1"/>
    <col min="13071" max="13071" width="13.453125" style="712" customWidth="1"/>
    <col min="13072" max="13072" width="11.1796875" style="712" customWidth="1"/>
    <col min="13073" max="13073" width="0" style="712" hidden="1" customWidth="1"/>
    <col min="13074" max="13074" width="8.1796875" style="712" customWidth="1"/>
    <col min="13075" max="13075" width="0" style="712" hidden="1" customWidth="1"/>
    <col min="13076" max="13076" width="9.453125" style="712" customWidth="1"/>
    <col min="13077" max="13292" width="9.1796875" style="712"/>
    <col min="13293" max="13293" width="6.1796875" style="712" customWidth="1"/>
    <col min="13294" max="13294" width="37.54296875" style="712" customWidth="1"/>
    <col min="13295" max="13295" width="13.26953125" style="712" customWidth="1"/>
    <col min="13296" max="13296" width="19.54296875" style="712" customWidth="1"/>
    <col min="13297" max="13297" width="11.81640625" style="712" customWidth="1"/>
    <col min="13298" max="13298" width="14.54296875" style="712" customWidth="1"/>
    <col min="13299" max="13299" width="12" style="712" customWidth="1"/>
    <col min="13300" max="13300" width="11.7265625" style="712" customWidth="1"/>
    <col min="13301" max="13301" width="12.81640625" style="712" customWidth="1"/>
    <col min="13302" max="13302" width="13.26953125" style="712" customWidth="1"/>
    <col min="13303" max="13303" width="12" style="712" customWidth="1"/>
    <col min="13304" max="13304" width="15.7265625" style="712" customWidth="1"/>
    <col min="13305" max="13305" width="13.1796875" style="712" customWidth="1"/>
    <col min="13306" max="13306" width="14.453125" style="712" customWidth="1"/>
    <col min="13307" max="13307" width="14" style="712" customWidth="1"/>
    <col min="13308" max="13310" width="9.1796875" style="712" customWidth="1"/>
    <col min="13311" max="13311" width="15.26953125" style="712" customWidth="1"/>
    <col min="13312" max="13314" width="9.1796875" style="712"/>
    <col min="13315" max="13315" width="7" style="712" customWidth="1"/>
    <col min="13316" max="13316" width="35.453125" style="712" customWidth="1"/>
    <col min="13317" max="13317" width="11.26953125" style="712" customWidth="1"/>
    <col min="13318" max="13318" width="15.54296875" style="712" customWidth="1"/>
    <col min="13319" max="13319" width="13.7265625" style="712" customWidth="1"/>
    <col min="13320" max="13320" width="15.1796875" style="712" customWidth="1"/>
    <col min="13321" max="13321" width="14.453125" style="712" customWidth="1"/>
    <col min="13322" max="13324" width="0" style="712" hidden="1" customWidth="1"/>
    <col min="13325" max="13325" width="13.54296875" style="712" customWidth="1"/>
    <col min="13326" max="13326" width="12.54296875" style="712" customWidth="1"/>
    <col min="13327" max="13327" width="13.453125" style="712" customWidth="1"/>
    <col min="13328" max="13328" width="11.1796875" style="712" customWidth="1"/>
    <col min="13329" max="13329" width="0" style="712" hidden="1" customWidth="1"/>
    <col min="13330" max="13330" width="8.1796875" style="712" customWidth="1"/>
    <col min="13331" max="13331" width="0" style="712" hidden="1" customWidth="1"/>
    <col min="13332" max="13332" width="9.453125" style="712" customWidth="1"/>
    <col min="13333" max="13548" width="9.1796875" style="712"/>
    <col min="13549" max="13549" width="6.1796875" style="712" customWidth="1"/>
    <col min="13550" max="13550" width="37.54296875" style="712" customWidth="1"/>
    <col min="13551" max="13551" width="13.26953125" style="712" customWidth="1"/>
    <col min="13552" max="13552" width="19.54296875" style="712" customWidth="1"/>
    <col min="13553" max="13553" width="11.81640625" style="712" customWidth="1"/>
    <col min="13554" max="13554" width="14.54296875" style="712" customWidth="1"/>
    <col min="13555" max="13555" width="12" style="712" customWidth="1"/>
    <col min="13556" max="13556" width="11.7265625" style="712" customWidth="1"/>
    <col min="13557" max="13557" width="12.81640625" style="712" customWidth="1"/>
    <col min="13558" max="13558" width="13.26953125" style="712" customWidth="1"/>
    <col min="13559" max="13559" width="12" style="712" customWidth="1"/>
    <col min="13560" max="13560" width="15.7265625" style="712" customWidth="1"/>
    <col min="13561" max="13561" width="13.1796875" style="712" customWidth="1"/>
    <col min="13562" max="13562" width="14.453125" style="712" customWidth="1"/>
    <col min="13563" max="13563" width="14" style="712" customWidth="1"/>
    <col min="13564" max="13566" width="9.1796875" style="712" customWidth="1"/>
    <col min="13567" max="13567" width="15.26953125" style="712" customWidth="1"/>
    <col min="13568" max="13570" width="9.1796875" style="712"/>
    <col min="13571" max="13571" width="7" style="712" customWidth="1"/>
    <col min="13572" max="13572" width="35.453125" style="712" customWidth="1"/>
    <col min="13573" max="13573" width="11.26953125" style="712" customWidth="1"/>
    <col min="13574" max="13574" width="15.54296875" style="712" customWidth="1"/>
    <col min="13575" max="13575" width="13.7265625" style="712" customWidth="1"/>
    <col min="13576" max="13576" width="15.1796875" style="712" customWidth="1"/>
    <col min="13577" max="13577" width="14.453125" style="712" customWidth="1"/>
    <col min="13578" max="13580" width="0" style="712" hidden="1" customWidth="1"/>
    <col min="13581" max="13581" width="13.54296875" style="712" customWidth="1"/>
    <col min="13582" max="13582" width="12.54296875" style="712" customWidth="1"/>
    <col min="13583" max="13583" width="13.453125" style="712" customWidth="1"/>
    <col min="13584" max="13584" width="11.1796875" style="712" customWidth="1"/>
    <col min="13585" max="13585" width="0" style="712" hidden="1" customWidth="1"/>
    <col min="13586" max="13586" width="8.1796875" style="712" customWidth="1"/>
    <col min="13587" max="13587" width="0" style="712" hidden="1" customWidth="1"/>
    <col min="13588" max="13588" width="9.453125" style="712" customWidth="1"/>
    <col min="13589" max="13804" width="9.1796875" style="712"/>
    <col min="13805" max="13805" width="6.1796875" style="712" customWidth="1"/>
    <col min="13806" max="13806" width="37.54296875" style="712" customWidth="1"/>
    <col min="13807" max="13807" width="13.26953125" style="712" customWidth="1"/>
    <col min="13808" max="13808" width="19.54296875" style="712" customWidth="1"/>
    <col min="13809" max="13809" width="11.81640625" style="712" customWidth="1"/>
    <col min="13810" max="13810" width="14.54296875" style="712" customWidth="1"/>
    <col min="13811" max="13811" width="12" style="712" customWidth="1"/>
    <col min="13812" max="13812" width="11.7265625" style="712" customWidth="1"/>
    <col min="13813" max="13813" width="12.81640625" style="712" customWidth="1"/>
    <col min="13814" max="13814" width="13.26953125" style="712" customWidth="1"/>
    <col min="13815" max="13815" width="12" style="712" customWidth="1"/>
    <col min="13816" max="13816" width="15.7265625" style="712" customWidth="1"/>
    <col min="13817" max="13817" width="13.1796875" style="712" customWidth="1"/>
    <col min="13818" max="13818" width="14.453125" style="712" customWidth="1"/>
    <col min="13819" max="13819" width="14" style="712" customWidth="1"/>
    <col min="13820" max="13822" width="9.1796875" style="712" customWidth="1"/>
    <col min="13823" max="13823" width="15.26953125" style="712" customWidth="1"/>
    <col min="13824" max="13826" width="9.1796875" style="712"/>
    <col min="13827" max="13827" width="7" style="712" customWidth="1"/>
    <col min="13828" max="13828" width="35.453125" style="712" customWidth="1"/>
    <col min="13829" max="13829" width="11.26953125" style="712" customWidth="1"/>
    <col min="13830" max="13830" width="15.54296875" style="712" customWidth="1"/>
    <col min="13831" max="13831" width="13.7265625" style="712" customWidth="1"/>
    <col min="13832" max="13832" width="15.1796875" style="712" customWidth="1"/>
    <col min="13833" max="13833" width="14.453125" style="712" customWidth="1"/>
    <col min="13834" max="13836" width="0" style="712" hidden="1" customWidth="1"/>
    <col min="13837" max="13837" width="13.54296875" style="712" customWidth="1"/>
    <col min="13838" max="13838" width="12.54296875" style="712" customWidth="1"/>
    <col min="13839" max="13839" width="13.453125" style="712" customWidth="1"/>
    <col min="13840" max="13840" width="11.1796875" style="712" customWidth="1"/>
    <col min="13841" max="13841" width="0" style="712" hidden="1" customWidth="1"/>
    <col min="13842" max="13842" width="8.1796875" style="712" customWidth="1"/>
    <col min="13843" max="13843" width="0" style="712" hidden="1" customWidth="1"/>
    <col min="13844" max="13844" width="9.453125" style="712" customWidth="1"/>
    <col min="13845" max="14060" width="9.1796875" style="712"/>
    <col min="14061" max="14061" width="6.1796875" style="712" customWidth="1"/>
    <col min="14062" max="14062" width="37.54296875" style="712" customWidth="1"/>
    <col min="14063" max="14063" width="13.26953125" style="712" customWidth="1"/>
    <col min="14064" max="14064" width="19.54296875" style="712" customWidth="1"/>
    <col min="14065" max="14065" width="11.81640625" style="712" customWidth="1"/>
    <col min="14066" max="14066" width="14.54296875" style="712" customWidth="1"/>
    <col min="14067" max="14067" width="12" style="712" customWidth="1"/>
    <col min="14068" max="14068" width="11.7265625" style="712" customWidth="1"/>
    <col min="14069" max="14069" width="12.81640625" style="712" customWidth="1"/>
    <col min="14070" max="14070" width="13.26953125" style="712" customWidth="1"/>
    <col min="14071" max="14071" width="12" style="712" customWidth="1"/>
    <col min="14072" max="14072" width="15.7265625" style="712" customWidth="1"/>
    <col min="14073" max="14073" width="13.1796875" style="712" customWidth="1"/>
    <col min="14074" max="14074" width="14.453125" style="712" customWidth="1"/>
    <col min="14075" max="14075" width="14" style="712" customWidth="1"/>
    <col min="14076" max="14078" width="9.1796875" style="712" customWidth="1"/>
    <col min="14079" max="14079" width="15.26953125" style="712" customWidth="1"/>
    <col min="14080" max="14082" width="9.1796875" style="712"/>
    <col min="14083" max="14083" width="7" style="712" customWidth="1"/>
    <col min="14084" max="14084" width="35.453125" style="712" customWidth="1"/>
    <col min="14085" max="14085" width="11.26953125" style="712" customWidth="1"/>
    <col min="14086" max="14086" width="15.54296875" style="712" customWidth="1"/>
    <col min="14087" max="14087" width="13.7265625" style="712" customWidth="1"/>
    <col min="14088" max="14088" width="15.1796875" style="712" customWidth="1"/>
    <col min="14089" max="14089" width="14.453125" style="712" customWidth="1"/>
    <col min="14090" max="14092" width="0" style="712" hidden="1" customWidth="1"/>
    <col min="14093" max="14093" width="13.54296875" style="712" customWidth="1"/>
    <col min="14094" max="14094" width="12.54296875" style="712" customWidth="1"/>
    <col min="14095" max="14095" width="13.453125" style="712" customWidth="1"/>
    <col min="14096" max="14096" width="11.1796875" style="712" customWidth="1"/>
    <col min="14097" max="14097" width="0" style="712" hidden="1" customWidth="1"/>
    <col min="14098" max="14098" width="8.1796875" style="712" customWidth="1"/>
    <col min="14099" max="14099" width="0" style="712" hidden="1" customWidth="1"/>
    <col min="14100" max="14100" width="9.453125" style="712" customWidth="1"/>
    <col min="14101" max="14316" width="9.1796875" style="712"/>
    <col min="14317" max="14317" width="6.1796875" style="712" customWidth="1"/>
    <col min="14318" max="14318" width="37.54296875" style="712" customWidth="1"/>
    <col min="14319" max="14319" width="13.26953125" style="712" customWidth="1"/>
    <col min="14320" max="14320" width="19.54296875" style="712" customWidth="1"/>
    <col min="14321" max="14321" width="11.81640625" style="712" customWidth="1"/>
    <col min="14322" max="14322" width="14.54296875" style="712" customWidth="1"/>
    <col min="14323" max="14323" width="12" style="712" customWidth="1"/>
    <col min="14324" max="14324" width="11.7265625" style="712" customWidth="1"/>
    <col min="14325" max="14325" width="12.81640625" style="712" customWidth="1"/>
    <col min="14326" max="14326" width="13.26953125" style="712" customWidth="1"/>
    <col min="14327" max="14327" width="12" style="712" customWidth="1"/>
    <col min="14328" max="14328" width="15.7265625" style="712" customWidth="1"/>
    <col min="14329" max="14329" width="13.1796875" style="712" customWidth="1"/>
    <col min="14330" max="14330" width="14.453125" style="712" customWidth="1"/>
    <col min="14331" max="14331" width="14" style="712" customWidth="1"/>
    <col min="14332" max="14334" width="9.1796875" style="712" customWidth="1"/>
    <col min="14335" max="14335" width="15.26953125" style="712" customWidth="1"/>
    <col min="14336" max="14338" width="9.1796875" style="712"/>
    <col min="14339" max="14339" width="7" style="712" customWidth="1"/>
    <col min="14340" max="14340" width="35.453125" style="712" customWidth="1"/>
    <col min="14341" max="14341" width="11.26953125" style="712" customWidth="1"/>
    <col min="14342" max="14342" width="15.54296875" style="712" customWidth="1"/>
    <col min="14343" max="14343" width="13.7265625" style="712" customWidth="1"/>
    <col min="14344" max="14344" width="15.1796875" style="712" customWidth="1"/>
    <col min="14345" max="14345" width="14.453125" style="712" customWidth="1"/>
    <col min="14346" max="14348" width="0" style="712" hidden="1" customWidth="1"/>
    <col min="14349" max="14349" width="13.54296875" style="712" customWidth="1"/>
    <col min="14350" max="14350" width="12.54296875" style="712" customWidth="1"/>
    <col min="14351" max="14351" width="13.453125" style="712" customWidth="1"/>
    <col min="14352" max="14352" width="11.1796875" style="712" customWidth="1"/>
    <col min="14353" max="14353" width="0" style="712" hidden="1" customWidth="1"/>
    <col min="14354" max="14354" width="8.1796875" style="712" customWidth="1"/>
    <col min="14355" max="14355" width="0" style="712" hidden="1" customWidth="1"/>
    <col min="14356" max="14356" width="9.453125" style="712" customWidth="1"/>
    <col min="14357" max="14572" width="9.1796875" style="712"/>
    <col min="14573" max="14573" width="6.1796875" style="712" customWidth="1"/>
    <col min="14574" max="14574" width="37.54296875" style="712" customWidth="1"/>
    <col min="14575" max="14575" width="13.26953125" style="712" customWidth="1"/>
    <col min="14576" max="14576" width="19.54296875" style="712" customWidth="1"/>
    <col min="14577" max="14577" width="11.81640625" style="712" customWidth="1"/>
    <col min="14578" max="14578" width="14.54296875" style="712" customWidth="1"/>
    <col min="14579" max="14579" width="12" style="712" customWidth="1"/>
    <col min="14580" max="14580" width="11.7265625" style="712" customWidth="1"/>
    <col min="14581" max="14581" width="12.81640625" style="712" customWidth="1"/>
    <col min="14582" max="14582" width="13.26953125" style="712" customWidth="1"/>
    <col min="14583" max="14583" width="12" style="712" customWidth="1"/>
    <col min="14584" max="14584" width="15.7265625" style="712" customWidth="1"/>
    <col min="14585" max="14585" width="13.1796875" style="712" customWidth="1"/>
    <col min="14586" max="14586" width="14.453125" style="712" customWidth="1"/>
    <col min="14587" max="14587" width="14" style="712" customWidth="1"/>
    <col min="14588" max="14590" width="9.1796875" style="712" customWidth="1"/>
    <col min="14591" max="14591" width="15.26953125" style="712" customWidth="1"/>
    <col min="14592" max="14594" width="9.1796875" style="712"/>
    <col min="14595" max="14595" width="7" style="712" customWidth="1"/>
    <col min="14596" max="14596" width="35.453125" style="712" customWidth="1"/>
    <col min="14597" max="14597" width="11.26953125" style="712" customWidth="1"/>
    <col min="14598" max="14598" width="15.54296875" style="712" customWidth="1"/>
    <col min="14599" max="14599" width="13.7265625" style="712" customWidth="1"/>
    <col min="14600" max="14600" width="15.1796875" style="712" customWidth="1"/>
    <col min="14601" max="14601" width="14.453125" style="712" customWidth="1"/>
    <col min="14602" max="14604" width="0" style="712" hidden="1" customWidth="1"/>
    <col min="14605" max="14605" width="13.54296875" style="712" customWidth="1"/>
    <col min="14606" max="14606" width="12.54296875" style="712" customWidth="1"/>
    <col min="14607" max="14607" width="13.453125" style="712" customWidth="1"/>
    <col min="14608" max="14608" width="11.1796875" style="712" customWidth="1"/>
    <col min="14609" max="14609" width="0" style="712" hidden="1" customWidth="1"/>
    <col min="14610" max="14610" width="8.1796875" style="712" customWidth="1"/>
    <col min="14611" max="14611" width="0" style="712" hidden="1" customWidth="1"/>
    <col min="14612" max="14612" width="9.453125" style="712" customWidth="1"/>
    <col min="14613" max="14828" width="9.1796875" style="712"/>
    <col min="14829" max="14829" width="6.1796875" style="712" customWidth="1"/>
    <col min="14830" max="14830" width="37.54296875" style="712" customWidth="1"/>
    <col min="14831" max="14831" width="13.26953125" style="712" customWidth="1"/>
    <col min="14832" max="14832" width="19.54296875" style="712" customWidth="1"/>
    <col min="14833" max="14833" width="11.81640625" style="712" customWidth="1"/>
    <col min="14834" max="14834" width="14.54296875" style="712" customWidth="1"/>
    <col min="14835" max="14835" width="12" style="712" customWidth="1"/>
    <col min="14836" max="14836" width="11.7265625" style="712" customWidth="1"/>
    <col min="14837" max="14837" width="12.81640625" style="712" customWidth="1"/>
    <col min="14838" max="14838" width="13.26953125" style="712" customWidth="1"/>
    <col min="14839" max="14839" width="12" style="712" customWidth="1"/>
    <col min="14840" max="14840" width="15.7265625" style="712" customWidth="1"/>
    <col min="14841" max="14841" width="13.1796875" style="712" customWidth="1"/>
    <col min="14842" max="14842" width="14.453125" style="712" customWidth="1"/>
    <col min="14843" max="14843" width="14" style="712" customWidth="1"/>
    <col min="14844" max="14846" width="9.1796875" style="712" customWidth="1"/>
    <col min="14847" max="14847" width="15.26953125" style="712" customWidth="1"/>
    <col min="14848" max="14850" width="9.1796875" style="712"/>
    <col min="14851" max="14851" width="7" style="712" customWidth="1"/>
    <col min="14852" max="14852" width="35.453125" style="712" customWidth="1"/>
    <col min="14853" max="14853" width="11.26953125" style="712" customWidth="1"/>
    <col min="14854" max="14854" width="15.54296875" style="712" customWidth="1"/>
    <col min="14855" max="14855" width="13.7265625" style="712" customWidth="1"/>
    <col min="14856" max="14856" width="15.1796875" style="712" customWidth="1"/>
    <col min="14857" max="14857" width="14.453125" style="712" customWidth="1"/>
    <col min="14858" max="14860" width="0" style="712" hidden="1" customWidth="1"/>
    <col min="14861" max="14861" width="13.54296875" style="712" customWidth="1"/>
    <col min="14862" max="14862" width="12.54296875" style="712" customWidth="1"/>
    <col min="14863" max="14863" width="13.453125" style="712" customWidth="1"/>
    <col min="14864" max="14864" width="11.1796875" style="712" customWidth="1"/>
    <col min="14865" max="14865" width="0" style="712" hidden="1" customWidth="1"/>
    <col min="14866" max="14866" width="8.1796875" style="712" customWidth="1"/>
    <col min="14867" max="14867" width="0" style="712" hidden="1" customWidth="1"/>
    <col min="14868" max="14868" width="9.453125" style="712" customWidth="1"/>
    <col min="14869" max="15084" width="9.1796875" style="712"/>
    <col min="15085" max="15085" width="6.1796875" style="712" customWidth="1"/>
    <col min="15086" max="15086" width="37.54296875" style="712" customWidth="1"/>
    <col min="15087" max="15087" width="13.26953125" style="712" customWidth="1"/>
    <col min="15088" max="15088" width="19.54296875" style="712" customWidth="1"/>
    <col min="15089" max="15089" width="11.81640625" style="712" customWidth="1"/>
    <col min="15090" max="15090" width="14.54296875" style="712" customWidth="1"/>
    <col min="15091" max="15091" width="12" style="712" customWidth="1"/>
    <col min="15092" max="15092" width="11.7265625" style="712" customWidth="1"/>
    <col min="15093" max="15093" width="12.81640625" style="712" customWidth="1"/>
    <col min="15094" max="15094" width="13.26953125" style="712" customWidth="1"/>
    <col min="15095" max="15095" width="12" style="712" customWidth="1"/>
    <col min="15096" max="15096" width="15.7265625" style="712" customWidth="1"/>
    <col min="15097" max="15097" width="13.1796875" style="712" customWidth="1"/>
    <col min="15098" max="15098" width="14.453125" style="712" customWidth="1"/>
    <col min="15099" max="15099" width="14" style="712" customWidth="1"/>
    <col min="15100" max="15102" width="9.1796875" style="712" customWidth="1"/>
    <col min="15103" max="15103" width="15.26953125" style="712" customWidth="1"/>
    <col min="15104" max="15106" width="9.1796875" style="712"/>
    <col min="15107" max="15107" width="7" style="712" customWidth="1"/>
    <col min="15108" max="15108" width="35.453125" style="712" customWidth="1"/>
    <col min="15109" max="15109" width="11.26953125" style="712" customWidth="1"/>
    <col min="15110" max="15110" width="15.54296875" style="712" customWidth="1"/>
    <col min="15111" max="15111" width="13.7265625" style="712" customWidth="1"/>
    <col min="15112" max="15112" width="15.1796875" style="712" customWidth="1"/>
    <col min="15113" max="15113" width="14.453125" style="712" customWidth="1"/>
    <col min="15114" max="15116" width="0" style="712" hidden="1" customWidth="1"/>
    <col min="15117" max="15117" width="13.54296875" style="712" customWidth="1"/>
    <col min="15118" max="15118" width="12.54296875" style="712" customWidth="1"/>
    <col min="15119" max="15119" width="13.453125" style="712" customWidth="1"/>
    <col min="15120" max="15120" width="11.1796875" style="712" customWidth="1"/>
    <col min="15121" max="15121" width="0" style="712" hidden="1" customWidth="1"/>
    <col min="15122" max="15122" width="8.1796875" style="712" customWidth="1"/>
    <col min="15123" max="15123" width="0" style="712" hidden="1" customWidth="1"/>
    <col min="15124" max="15124" width="9.453125" style="712" customWidth="1"/>
    <col min="15125" max="15340" width="9.1796875" style="712"/>
    <col min="15341" max="15341" width="6.1796875" style="712" customWidth="1"/>
    <col min="15342" max="15342" width="37.54296875" style="712" customWidth="1"/>
    <col min="15343" max="15343" width="13.26953125" style="712" customWidth="1"/>
    <col min="15344" max="15344" width="19.54296875" style="712" customWidth="1"/>
    <col min="15345" max="15345" width="11.81640625" style="712" customWidth="1"/>
    <col min="15346" max="15346" width="14.54296875" style="712" customWidth="1"/>
    <col min="15347" max="15347" width="12" style="712" customWidth="1"/>
    <col min="15348" max="15348" width="11.7265625" style="712" customWidth="1"/>
    <col min="15349" max="15349" width="12.81640625" style="712" customWidth="1"/>
    <col min="15350" max="15350" width="13.26953125" style="712" customWidth="1"/>
    <col min="15351" max="15351" width="12" style="712" customWidth="1"/>
    <col min="15352" max="15352" width="15.7265625" style="712" customWidth="1"/>
    <col min="15353" max="15353" width="13.1796875" style="712" customWidth="1"/>
    <col min="15354" max="15354" width="14.453125" style="712" customWidth="1"/>
    <col min="15355" max="15355" width="14" style="712" customWidth="1"/>
    <col min="15356" max="15358" width="9.1796875" style="712" customWidth="1"/>
    <col min="15359" max="15359" width="15.26953125" style="712" customWidth="1"/>
    <col min="15360" max="15362" width="9.1796875" style="712"/>
    <col min="15363" max="15363" width="7" style="712" customWidth="1"/>
    <col min="15364" max="15364" width="35.453125" style="712" customWidth="1"/>
    <col min="15365" max="15365" width="11.26953125" style="712" customWidth="1"/>
    <col min="15366" max="15366" width="15.54296875" style="712" customWidth="1"/>
    <col min="15367" max="15367" width="13.7265625" style="712" customWidth="1"/>
    <col min="15368" max="15368" width="15.1796875" style="712" customWidth="1"/>
    <col min="15369" max="15369" width="14.453125" style="712" customWidth="1"/>
    <col min="15370" max="15372" width="0" style="712" hidden="1" customWidth="1"/>
    <col min="15373" max="15373" width="13.54296875" style="712" customWidth="1"/>
    <col min="15374" max="15374" width="12.54296875" style="712" customWidth="1"/>
    <col min="15375" max="15375" width="13.453125" style="712" customWidth="1"/>
    <col min="15376" max="15376" width="11.1796875" style="712" customWidth="1"/>
    <col min="15377" max="15377" width="0" style="712" hidden="1" customWidth="1"/>
    <col min="15378" max="15378" width="8.1796875" style="712" customWidth="1"/>
    <col min="15379" max="15379" width="0" style="712" hidden="1" customWidth="1"/>
    <col min="15380" max="15380" width="9.453125" style="712" customWidth="1"/>
    <col min="15381" max="15596" width="9.1796875" style="712"/>
    <col min="15597" max="15597" width="6.1796875" style="712" customWidth="1"/>
    <col min="15598" max="15598" width="37.54296875" style="712" customWidth="1"/>
    <col min="15599" max="15599" width="13.26953125" style="712" customWidth="1"/>
    <col min="15600" max="15600" width="19.54296875" style="712" customWidth="1"/>
    <col min="15601" max="15601" width="11.81640625" style="712" customWidth="1"/>
    <col min="15602" max="15602" width="14.54296875" style="712" customWidth="1"/>
    <col min="15603" max="15603" width="12" style="712" customWidth="1"/>
    <col min="15604" max="15604" width="11.7265625" style="712" customWidth="1"/>
    <col min="15605" max="15605" width="12.81640625" style="712" customWidth="1"/>
    <col min="15606" max="15606" width="13.26953125" style="712" customWidth="1"/>
    <col min="15607" max="15607" width="12" style="712" customWidth="1"/>
    <col min="15608" max="15608" width="15.7265625" style="712" customWidth="1"/>
    <col min="15609" max="15609" width="13.1796875" style="712" customWidth="1"/>
    <col min="15610" max="15610" width="14.453125" style="712" customWidth="1"/>
    <col min="15611" max="15611" width="14" style="712" customWidth="1"/>
    <col min="15612" max="15614" width="9.1796875" style="712" customWidth="1"/>
    <col min="15615" max="15615" width="15.26953125" style="712" customWidth="1"/>
    <col min="15616" max="15618" width="9.1796875" style="712"/>
    <col min="15619" max="15619" width="7" style="712" customWidth="1"/>
    <col min="15620" max="15620" width="35.453125" style="712" customWidth="1"/>
    <col min="15621" max="15621" width="11.26953125" style="712" customWidth="1"/>
    <col min="15622" max="15622" width="15.54296875" style="712" customWidth="1"/>
    <col min="15623" max="15623" width="13.7265625" style="712" customWidth="1"/>
    <col min="15624" max="15624" width="15.1796875" style="712" customWidth="1"/>
    <col min="15625" max="15625" width="14.453125" style="712" customWidth="1"/>
    <col min="15626" max="15628" width="0" style="712" hidden="1" customWidth="1"/>
    <col min="15629" max="15629" width="13.54296875" style="712" customWidth="1"/>
    <col min="15630" max="15630" width="12.54296875" style="712" customWidth="1"/>
    <col min="15631" max="15631" width="13.453125" style="712" customWidth="1"/>
    <col min="15632" max="15632" width="11.1796875" style="712" customWidth="1"/>
    <col min="15633" max="15633" width="0" style="712" hidden="1" customWidth="1"/>
    <col min="15634" max="15634" width="8.1796875" style="712" customWidth="1"/>
    <col min="15635" max="15635" width="0" style="712" hidden="1" customWidth="1"/>
    <col min="15636" max="15636" width="9.453125" style="712" customWidth="1"/>
    <col min="15637" max="15852" width="9.1796875" style="712"/>
    <col min="15853" max="15853" width="6.1796875" style="712" customWidth="1"/>
    <col min="15854" max="15854" width="37.54296875" style="712" customWidth="1"/>
    <col min="15855" max="15855" width="13.26953125" style="712" customWidth="1"/>
    <col min="15856" max="15856" width="19.54296875" style="712" customWidth="1"/>
    <col min="15857" max="15857" width="11.81640625" style="712" customWidth="1"/>
    <col min="15858" max="15858" width="14.54296875" style="712" customWidth="1"/>
    <col min="15859" max="15859" width="12" style="712" customWidth="1"/>
    <col min="15860" max="15860" width="11.7265625" style="712" customWidth="1"/>
    <col min="15861" max="15861" width="12.81640625" style="712" customWidth="1"/>
    <col min="15862" max="15862" width="13.26953125" style="712" customWidth="1"/>
    <col min="15863" max="15863" width="12" style="712" customWidth="1"/>
    <col min="15864" max="15864" width="15.7265625" style="712" customWidth="1"/>
    <col min="15865" max="15865" width="13.1796875" style="712" customWidth="1"/>
    <col min="15866" max="15866" width="14.453125" style="712" customWidth="1"/>
    <col min="15867" max="15867" width="14" style="712" customWidth="1"/>
    <col min="15868" max="15870" width="9.1796875" style="712" customWidth="1"/>
    <col min="15871" max="15871" width="15.26953125" style="712" customWidth="1"/>
    <col min="15872" max="15874" width="9.1796875" style="712"/>
    <col min="15875" max="15875" width="7" style="712" customWidth="1"/>
    <col min="15876" max="15876" width="35.453125" style="712" customWidth="1"/>
    <col min="15877" max="15877" width="11.26953125" style="712" customWidth="1"/>
    <col min="15878" max="15878" width="15.54296875" style="712" customWidth="1"/>
    <col min="15879" max="15879" width="13.7265625" style="712" customWidth="1"/>
    <col min="15880" max="15880" width="15.1796875" style="712" customWidth="1"/>
    <col min="15881" max="15881" width="14.453125" style="712" customWidth="1"/>
    <col min="15882" max="15884" width="0" style="712" hidden="1" customWidth="1"/>
    <col min="15885" max="15885" width="13.54296875" style="712" customWidth="1"/>
    <col min="15886" max="15886" width="12.54296875" style="712" customWidth="1"/>
    <col min="15887" max="15887" width="13.453125" style="712" customWidth="1"/>
    <col min="15888" max="15888" width="11.1796875" style="712" customWidth="1"/>
    <col min="15889" max="15889" width="0" style="712" hidden="1" customWidth="1"/>
    <col min="15890" max="15890" width="8.1796875" style="712" customWidth="1"/>
    <col min="15891" max="15891" width="0" style="712" hidden="1" customWidth="1"/>
    <col min="15892" max="15892" width="9.453125" style="712" customWidth="1"/>
    <col min="15893" max="16108" width="9.1796875" style="712"/>
    <col min="16109" max="16109" width="6.1796875" style="712" customWidth="1"/>
    <col min="16110" max="16110" width="37.54296875" style="712" customWidth="1"/>
    <col min="16111" max="16111" width="13.26953125" style="712" customWidth="1"/>
    <col min="16112" max="16112" width="19.54296875" style="712" customWidth="1"/>
    <col min="16113" max="16113" width="11.81640625" style="712" customWidth="1"/>
    <col min="16114" max="16114" width="14.54296875" style="712" customWidth="1"/>
    <col min="16115" max="16115" width="12" style="712" customWidth="1"/>
    <col min="16116" max="16116" width="11.7265625" style="712" customWidth="1"/>
    <col min="16117" max="16117" width="12.81640625" style="712" customWidth="1"/>
    <col min="16118" max="16118" width="13.26953125" style="712" customWidth="1"/>
    <col min="16119" max="16119" width="12" style="712" customWidth="1"/>
    <col min="16120" max="16120" width="15.7265625" style="712" customWidth="1"/>
    <col min="16121" max="16121" width="13.1796875" style="712" customWidth="1"/>
    <col min="16122" max="16122" width="14.453125" style="712" customWidth="1"/>
    <col min="16123" max="16123" width="14" style="712" customWidth="1"/>
    <col min="16124" max="16126" width="9.1796875" style="712" customWidth="1"/>
    <col min="16127" max="16127" width="15.26953125" style="712" customWidth="1"/>
    <col min="16128" max="16130" width="9.1796875" style="712"/>
    <col min="16131" max="16131" width="7" style="712" customWidth="1"/>
    <col min="16132" max="16132" width="35.453125" style="712" customWidth="1"/>
    <col min="16133" max="16133" width="11.26953125" style="712" customWidth="1"/>
    <col min="16134" max="16134" width="15.54296875" style="712" customWidth="1"/>
    <col min="16135" max="16135" width="13.7265625" style="712" customWidth="1"/>
    <col min="16136" max="16136" width="15.1796875" style="712" customWidth="1"/>
    <col min="16137" max="16137" width="14.453125" style="712" customWidth="1"/>
    <col min="16138" max="16140" width="0" style="712" hidden="1" customWidth="1"/>
    <col min="16141" max="16141" width="13.54296875" style="712" customWidth="1"/>
    <col min="16142" max="16142" width="12.54296875" style="712" customWidth="1"/>
    <col min="16143" max="16143" width="13.453125" style="712" customWidth="1"/>
    <col min="16144" max="16144" width="11.1796875" style="712" customWidth="1"/>
    <col min="16145" max="16145" width="0" style="712" hidden="1" customWidth="1"/>
    <col min="16146" max="16146" width="8.1796875" style="712" customWidth="1"/>
    <col min="16147" max="16147" width="0" style="712" hidden="1" customWidth="1"/>
    <col min="16148" max="16148" width="9.453125" style="712" customWidth="1"/>
    <col min="16149" max="16364" width="9.1796875" style="712"/>
    <col min="16365" max="16365" width="6.1796875" style="712" customWidth="1"/>
    <col min="16366" max="16366" width="37.54296875" style="712" customWidth="1"/>
    <col min="16367" max="16367" width="13.26953125" style="712" customWidth="1"/>
    <col min="16368" max="16368" width="19.54296875" style="712" customWidth="1"/>
    <col min="16369" max="16369" width="11.81640625" style="712" customWidth="1"/>
    <col min="16370" max="16370" width="14.54296875" style="712" customWidth="1"/>
    <col min="16371" max="16371" width="12" style="712" customWidth="1"/>
    <col min="16372" max="16372" width="11.7265625" style="712" customWidth="1"/>
    <col min="16373" max="16373" width="12.81640625" style="712" customWidth="1"/>
    <col min="16374" max="16374" width="13.26953125" style="712" customWidth="1"/>
    <col min="16375" max="16375" width="12" style="712" customWidth="1"/>
    <col min="16376" max="16376" width="15.7265625" style="712" customWidth="1"/>
    <col min="16377" max="16377" width="13.1796875" style="712" customWidth="1"/>
    <col min="16378" max="16378" width="14.453125" style="712" customWidth="1"/>
    <col min="16379" max="16379" width="14" style="712" customWidth="1"/>
    <col min="16380" max="16382" width="9.1796875" style="712" customWidth="1"/>
    <col min="16383" max="16383" width="15.26953125" style="712" customWidth="1"/>
    <col min="16384" max="16384" width="9.1796875" style="712"/>
  </cols>
  <sheetData>
    <row r="1" spans="1:20" ht="22.5" customHeight="1">
      <c r="A1" s="1324" t="s">
        <v>1092</v>
      </c>
      <c r="B1" s="1324"/>
      <c r="C1" s="1324"/>
      <c r="D1" s="1324"/>
      <c r="E1" s="1324"/>
      <c r="F1" s="1324"/>
      <c r="G1" s="1324"/>
      <c r="H1" s="1324"/>
      <c r="I1" s="1324"/>
      <c r="J1" s="1324"/>
      <c r="K1" s="1324"/>
      <c r="L1" s="1324"/>
      <c r="M1" s="1324"/>
      <c r="N1" s="1324"/>
      <c r="O1" s="1324"/>
      <c r="P1" s="1324"/>
      <c r="Q1" s="1324"/>
      <c r="R1" s="1324"/>
      <c r="S1" s="1324"/>
      <c r="T1" s="1324"/>
    </row>
    <row r="2" spans="1:20" ht="25.5" customHeight="1">
      <c r="A2" s="1324" t="s">
        <v>1094</v>
      </c>
      <c r="B2" s="1324"/>
      <c r="C2" s="1324"/>
      <c r="D2" s="1324"/>
      <c r="E2" s="1324"/>
      <c r="F2" s="1324"/>
      <c r="G2" s="1324"/>
      <c r="H2" s="1324"/>
      <c r="I2" s="1324"/>
      <c r="J2" s="1324"/>
      <c r="K2" s="1324"/>
      <c r="L2" s="1324"/>
      <c r="M2" s="1324"/>
      <c r="N2" s="1324"/>
      <c r="O2" s="1324"/>
      <c r="P2" s="1324"/>
      <c r="Q2" s="1324"/>
      <c r="R2" s="1324"/>
      <c r="S2" s="1324"/>
      <c r="T2" s="1324"/>
    </row>
    <row r="3" spans="1:20" ht="22.5" customHeight="1">
      <c r="A3" s="1325" t="s">
        <v>1102</v>
      </c>
      <c r="B3" s="1325"/>
      <c r="C3" s="1325"/>
      <c r="D3" s="1325"/>
      <c r="E3" s="1325"/>
      <c r="F3" s="1325"/>
      <c r="G3" s="1325"/>
      <c r="H3" s="1325"/>
      <c r="I3" s="1325"/>
      <c r="J3" s="1325"/>
      <c r="K3" s="1325"/>
      <c r="L3" s="1325"/>
      <c r="M3" s="1325"/>
      <c r="N3" s="1325"/>
      <c r="O3" s="1325"/>
      <c r="P3" s="1325"/>
      <c r="Q3" s="1325"/>
      <c r="R3" s="1325"/>
      <c r="S3" s="1325"/>
      <c r="T3" s="1325"/>
    </row>
    <row r="4" spans="1:20">
      <c r="E4" s="759"/>
      <c r="F4" s="760"/>
      <c r="G4" s="760"/>
      <c r="H4" s="760"/>
      <c r="I4" s="760"/>
      <c r="M4" s="1326" t="s">
        <v>1011</v>
      </c>
      <c r="N4" s="1326"/>
      <c r="O4" s="761"/>
      <c r="Q4" s="1326" t="s">
        <v>1011</v>
      </c>
      <c r="R4" s="1326"/>
      <c r="S4" s="761"/>
    </row>
    <row r="5" spans="1:20" ht="48" customHeight="1">
      <c r="A5" s="1323" t="s">
        <v>4</v>
      </c>
      <c r="B5" s="1323" t="s">
        <v>1012</v>
      </c>
      <c r="C5" s="1323" t="s">
        <v>31</v>
      </c>
      <c r="D5" s="1323" t="s">
        <v>339</v>
      </c>
      <c r="E5" s="1323" t="s">
        <v>32</v>
      </c>
      <c r="F5" s="1323" t="s">
        <v>34</v>
      </c>
      <c r="G5" s="1323"/>
      <c r="H5" s="1323" t="s">
        <v>1013</v>
      </c>
      <c r="I5" s="1323" t="s">
        <v>1014</v>
      </c>
      <c r="J5" s="1328" t="s">
        <v>1015</v>
      </c>
      <c r="K5" s="1328" t="s">
        <v>673</v>
      </c>
      <c r="L5" s="1323" t="s">
        <v>1079</v>
      </c>
      <c r="M5" s="1323"/>
      <c r="N5" s="1323"/>
      <c r="O5" s="1327" t="s">
        <v>1086</v>
      </c>
      <c r="P5" s="1323" t="s">
        <v>1080</v>
      </c>
      <c r="Q5" s="1323"/>
      <c r="R5" s="1323"/>
      <c r="S5" s="1327" t="s">
        <v>933</v>
      </c>
      <c r="T5" s="1327" t="s">
        <v>8</v>
      </c>
    </row>
    <row r="6" spans="1:20" ht="52.5">
      <c r="A6" s="1323"/>
      <c r="B6" s="1323"/>
      <c r="C6" s="1323"/>
      <c r="D6" s="1323"/>
      <c r="E6" s="1323"/>
      <c r="F6" s="779" t="s">
        <v>935</v>
      </c>
      <c r="G6" s="779" t="s">
        <v>1016</v>
      </c>
      <c r="H6" s="1323"/>
      <c r="I6" s="1323"/>
      <c r="J6" s="1328"/>
      <c r="K6" s="1328"/>
      <c r="L6" s="779" t="s">
        <v>10</v>
      </c>
      <c r="M6" s="779" t="s">
        <v>483</v>
      </c>
      <c r="N6" s="779" t="s">
        <v>484</v>
      </c>
      <c r="O6" s="1327"/>
      <c r="P6" s="779" t="s">
        <v>10</v>
      </c>
      <c r="Q6" s="779" t="s">
        <v>483</v>
      </c>
      <c r="R6" s="779" t="s">
        <v>484</v>
      </c>
      <c r="S6" s="1327"/>
      <c r="T6" s="1327"/>
    </row>
    <row r="7" spans="1:20" s="770" customFormat="1" ht="35">
      <c r="A7" s="779"/>
      <c r="B7" s="762" t="s">
        <v>1017</v>
      </c>
      <c r="C7" s="763"/>
      <c r="D7" s="764"/>
      <c r="E7" s="765"/>
      <c r="F7" s="766"/>
      <c r="G7" s="767">
        <f>G8</f>
        <v>12986420</v>
      </c>
      <c r="H7" s="767">
        <f t="shared" ref="H7:O7" si="0">H8</f>
        <v>0</v>
      </c>
      <c r="I7" s="767">
        <f t="shared" si="0"/>
        <v>0</v>
      </c>
      <c r="J7" s="767">
        <f t="shared" si="0"/>
        <v>0</v>
      </c>
      <c r="K7" s="767">
        <f t="shared" si="0"/>
        <v>3653198</v>
      </c>
      <c r="L7" s="767">
        <f t="shared" si="0"/>
        <v>950000</v>
      </c>
      <c r="M7" s="767">
        <f t="shared" si="0"/>
        <v>0</v>
      </c>
      <c r="N7" s="767">
        <f t="shared" si="0"/>
        <v>950000</v>
      </c>
      <c r="O7" s="767">
        <f t="shared" si="0"/>
        <v>0.26004612944603606</v>
      </c>
      <c r="P7" s="767" t="e">
        <f>P8+#REF!+#REF!</f>
        <v>#REF!</v>
      </c>
      <c r="Q7" s="767" t="e">
        <f>Q8+#REF!+#REF!</f>
        <v>#REF!</v>
      </c>
      <c r="R7" s="767" t="e">
        <f>R8+#REF!+#REF!</f>
        <v>#REF!</v>
      </c>
      <c r="S7" s="768" t="e">
        <f>P7/K7</f>
        <v>#REF!</v>
      </c>
      <c r="T7" s="769"/>
    </row>
    <row r="8" spans="1:20" s="724" customFormat="1" ht="17.5">
      <c r="A8" s="771" t="s">
        <v>39</v>
      </c>
      <c r="B8" s="772" t="s">
        <v>1018</v>
      </c>
      <c r="C8" s="773"/>
      <c r="D8" s="773"/>
      <c r="E8" s="773"/>
      <c r="F8" s="774"/>
      <c r="G8" s="775">
        <f>G9+G11+G13</f>
        <v>12986420</v>
      </c>
      <c r="H8" s="775">
        <f t="shared" ref="H8:N8" si="1">H9+H11+H13</f>
        <v>0</v>
      </c>
      <c r="I8" s="775">
        <f t="shared" si="1"/>
        <v>0</v>
      </c>
      <c r="J8" s="775">
        <f t="shared" si="1"/>
        <v>0</v>
      </c>
      <c r="K8" s="775">
        <f t="shared" si="1"/>
        <v>3653198</v>
      </c>
      <c r="L8" s="775">
        <f t="shared" si="1"/>
        <v>950000</v>
      </c>
      <c r="M8" s="775">
        <f t="shared" si="1"/>
        <v>0</v>
      </c>
      <c r="N8" s="775">
        <f t="shared" si="1"/>
        <v>950000</v>
      </c>
      <c r="O8" s="768">
        <f t="shared" ref="O8:O9" si="2">L8/K8</f>
        <v>0.26004612944603606</v>
      </c>
      <c r="P8" s="775">
        <f>P9+P13</f>
        <v>2148770</v>
      </c>
      <c r="Q8" s="775">
        <f>Q9+Q13</f>
        <v>2148770</v>
      </c>
      <c r="R8" s="775">
        <f>R9+R13</f>
        <v>0</v>
      </c>
      <c r="S8" s="768">
        <f t="shared" ref="S8:S9" si="3">P8/K8</f>
        <v>0.58818875954711458</v>
      </c>
      <c r="T8" s="773"/>
    </row>
    <row r="9" spans="1:20" s="724" customFormat="1" ht="17.5">
      <c r="A9" s="771">
        <v>1</v>
      </c>
      <c r="B9" s="772" t="s">
        <v>1019</v>
      </c>
      <c r="C9" s="773"/>
      <c r="D9" s="773"/>
      <c r="E9" s="773"/>
      <c r="F9" s="774"/>
      <c r="G9" s="775">
        <f t="shared" ref="G9:N9" si="4">SUM(G10:G10)</f>
        <v>2000000</v>
      </c>
      <c r="H9" s="775">
        <f t="shared" si="4"/>
        <v>0</v>
      </c>
      <c r="I9" s="775">
        <f t="shared" si="4"/>
        <v>0</v>
      </c>
      <c r="J9" s="775">
        <f t="shared" si="4"/>
        <v>0</v>
      </c>
      <c r="K9" s="775">
        <f t="shared" si="4"/>
        <v>148770</v>
      </c>
      <c r="L9" s="775">
        <f t="shared" si="4"/>
        <v>0</v>
      </c>
      <c r="M9" s="775">
        <f t="shared" si="4"/>
        <v>0</v>
      </c>
      <c r="N9" s="775">
        <f t="shared" si="4"/>
        <v>0</v>
      </c>
      <c r="O9" s="768">
        <f t="shared" si="2"/>
        <v>0</v>
      </c>
      <c r="P9" s="775">
        <f>SUM(P10:P10)</f>
        <v>148770</v>
      </c>
      <c r="Q9" s="775">
        <f>SUM(Q10:Q10)</f>
        <v>148770</v>
      </c>
      <c r="R9" s="775">
        <f>SUM(R10:R10)</f>
        <v>0</v>
      </c>
      <c r="S9" s="768">
        <f t="shared" si="3"/>
        <v>1</v>
      </c>
      <c r="T9" s="773"/>
    </row>
    <row r="10" spans="1:20" ht="72">
      <c r="A10" s="776" t="s">
        <v>420</v>
      </c>
      <c r="B10" s="777" t="s">
        <v>998</v>
      </c>
      <c r="C10" s="740" t="s">
        <v>999</v>
      </c>
      <c r="D10" s="740" t="s">
        <v>955</v>
      </c>
      <c r="E10" s="740" t="s">
        <v>1000</v>
      </c>
      <c r="F10" s="741" t="s">
        <v>1026</v>
      </c>
      <c r="G10" s="756">
        <v>2000000</v>
      </c>
      <c r="H10" s="756"/>
      <c r="I10" s="756"/>
      <c r="J10" s="756"/>
      <c r="K10" s="756">
        <v>148770</v>
      </c>
      <c r="L10" s="756">
        <f>M10</f>
        <v>0</v>
      </c>
      <c r="M10" s="756">
        <v>0</v>
      </c>
      <c r="N10" s="756"/>
      <c r="O10" s="742">
        <f t="shared" ref="O10:O12" si="5">L10/K10</f>
        <v>0</v>
      </c>
      <c r="P10" s="756">
        <f>Q10</f>
        <v>148770</v>
      </c>
      <c r="Q10" s="756">
        <f>K10</f>
        <v>148770</v>
      </c>
      <c r="R10" s="756"/>
      <c r="S10" s="742">
        <f t="shared" ref="S10:S13" si="6">P10/K10</f>
        <v>1</v>
      </c>
      <c r="T10" s="740" t="s">
        <v>1027</v>
      </c>
    </row>
    <row r="11" spans="1:20" s="724" customFormat="1" ht="33" customHeight="1">
      <c r="A11" s="806">
        <v>2</v>
      </c>
      <c r="B11" s="807" t="s">
        <v>674</v>
      </c>
      <c r="C11" s="799"/>
      <c r="D11" s="799"/>
      <c r="E11" s="799"/>
      <c r="F11" s="808"/>
      <c r="G11" s="809">
        <f>G12</f>
        <v>8986420</v>
      </c>
      <c r="H11" s="809">
        <f t="shared" ref="H11:N11" si="7">H12</f>
        <v>0</v>
      </c>
      <c r="I11" s="809">
        <f t="shared" si="7"/>
        <v>0</v>
      </c>
      <c r="J11" s="809">
        <f t="shared" si="7"/>
        <v>0</v>
      </c>
      <c r="K11" s="809">
        <f t="shared" si="7"/>
        <v>1504428</v>
      </c>
      <c r="L11" s="809">
        <f t="shared" si="7"/>
        <v>0</v>
      </c>
      <c r="M11" s="809">
        <f t="shared" si="7"/>
        <v>0</v>
      </c>
      <c r="N11" s="809">
        <f t="shared" si="7"/>
        <v>0</v>
      </c>
      <c r="O11" s="742">
        <f t="shared" si="5"/>
        <v>0</v>
      </c>
      <c r="P11" s="809"/>
      <c r="Q11" s="809"/>
      <c r="R11" s="809"/>
      <c r="S11" s="768"/>
      <c r="T11" s="810"/>
    </row>
    <row r="12" spans="1:20" ht="92.25" customHeight="1">
      <c r="A12" s="776" t="s">
        <v>205</v>
      </c>
      <c r="B12" s="777" t="s">
        <v>1097</v>
      </c>
      <c r="C12" s="740" t="s">
        <v>500</v>
      </c>
      <c r="D12" s="740" t="s">
        <v>955</v>
      </c>
      <c r="E12" s="740" t="s">
        <v>1098</v>
      </c>
      <c r="F12" s="741" t="s">
        <v>1099</v>
      </c>
      <c r="G12" s="756">
        <v>8986420</v>
      </c>
      <c r="H12" s="756"/>
      <c r="I12" s="756"/>
      <c r="J12" s="756"/>
      <c r="K12" s="756">
        <v>1504428</v>
      </c>
      <c r="L12" s="756"/>
      <c r="M12" s="756"/>
      <c r="N12" s="756"/>
      <c r="O12" s="742">
        <f t="shared" si="5"/>
        <v>0</v>
      </c>
      <c r="P12" s="756"/>
      <c r="Q12" s="756"/>
      <c r="R12" s="756"/>
      <c r="S12" s="742"/>
      <c r="T12" s="778"/>
    </row>
    <row r="13" spans="1:20" s="724" customFormat="1">
      <c r="A13" s="771">
        <v>3</v>
      </c>
      <c r="B13" s="772" t="s">
        <v>491</v>
      </c>
      <c r="C13" s="773"/>
      <c r="D13" s="773"/>
      <c r="E13" s="773"/>
      <c r="F13" s="774"/>
      <c r="G13" s="775">
        <f t="shared" ref="G13:N13" si="8">SUM(G14:G14)</f>
        <v>2000000</v>
      </c>
      <c r="H13" s="775">
        <f t="shared" si="8"/>
        <v>0</v>
      </c>
      <c r="I13" s="775">
        <f t="shared" si="8"/>
        <v>0</v>
      </c>
      <c r="J13" s="775">
        <f t="shared" si="8"/>
        <v>0</v>
      </c>
      <c r="K13" s="775">
        <f t="shared" si="8"/>
        <v>2000000</v>
      </c>
      <c r="L13" s="775">
        <f t="shared" si="8"/>
        <v>950000</v>
      </c>
      <c r="M13" s="775">
        <f t="shared" si="8"/>
        <v>0</v>
      </c>
      <c r="N13" s="775">
        <f t="shared" si="8"/>
        <v>950000</v>
      </c>
      <c r="O13" s="742">
        <f t="shared" ref="O13:O15" si="9">L13/K13</f>
        <v>0.47499999999999998</v>
      </c>
      <c r="P13" s="775">
        <f>SUM(P14:P14)</f>
        <v>2000000</v>
      </c>
      <c r="Q13" s="775">
        <f>SUM(Q14:Q14)</f>
        <v>2000000</v>
      </c>
      <c r="R13" s="775">
        <f>SUM(R14:R14)</f>
        <v>0</v>
      </c>
      <c r="S13" s="768">
        <f t="shared" si="6"/>
        <v>1</v>
      </c>
      <c r="T13" s="773"/>
    </row>
    <row r="14" spans="1:20" ht="54">
      <c r="A14" s="739" t="s">
        <v>725</v>
      </c>
      <c r="B14" s="777" t="s">
        <v>954</v>
      </c>
      <c r="C14" s="740" t="s">
        <v>525</v>
      </c>
      <c r="D14" s="740" t="s">
        <v>955</v>
      </c>
      <c r="E14" s="740"/>
      <c r="F14" s="741"/>
      <c r="G14" s="756">
        <v>2000000</v>
      </c>
      <c r="H14" s="756"/>
      <c r="I14" s="756"/>
      <c r="J14" s="756"/>
      <c r="K14" s="756">
        <v>2000000</v>
      </c>
      <c r="L14" s="756">
        <f>SUM(M14:N14)</f>
        <v>950000</v>
      </c>
      <c r="M14" s="756">
        <v>0</v>
      </c>
      <c r="N14" s="756">
        <v>950000</v>
      </c>
      <c r="O14" s="818">
        <f>L14/K14</f>
        <v>0.47499999999999998</v>
      </c>
      <c r="P14" s="756">
        <f t="shared" ref="P14" si="10">SUM(Q14:R14)</f>
        <v>2000000</v>
      </c>
      <c r="Q14" s="756">
        <f t="shared" ref="Q14:Q15" si="11">K14</f>
        <v>2000000</v>
      </c>
      <c r="R14" s="756"/>
      <c r="S14" s="742">
        <f t="shared" ref="S14:S15" si="12">P14/K14</f>
        <v>1</v>
      </c>
      <c r="T14" s="773"/>
    </row>
    <row r="15" spans="1:20" ht="54">
      <c r="A15" s="776" t="s">
        <v>1100</v>
      </c>
      <c r="B15" s="777" t="s">
        <v>1039</v>
      </c>
      <c r="C15" s="740" t="s">
        <v>500</v>
      </c>
      <c r="D15" s="740" t="s">
        <v>955</v>
      </c>
      <c r="E15" s="740"/>
      <c r="F15" s="741" t="s">
        <v>1096</v>
      </c>
      <c r="G15" s="756">
        <v>4500000</v>
      </c>
      <c r="H15" s="756"/>
      <c r="I15" s="756"/>
      <c r="J15" s="756"/>
      <c r="K15" s="756">
        <v>4000000</v>
      </c>
      <c r="L15" s="756">
        <f t="shared" ref="L15" si="13">SUM(M15:N15)</f>
        <v>1827380</v>
      </c>
      <c r="M15" s="756">
        <v>1827380</v>
      </c>
      <c r="N15" s="756"/>
      <c r="O15" s="742">
        <f t="shared" si="9"/>
        <v>0.456845</v>
      </c>
      <c r="P15" s="756">
        <f t="shared" ref="P15" si="14">SUM(Q15:R15)</f>
        <v>4000000</v>
      </c>
      <c r="Q15" s="756">
        <f t="shared" si="11"/>
        <v>4000000</v>
      </c>
      <c r="R15" s="756"/>
      <c r="S15" s="742">
        <f t="shared" si="12"/>
        <v>1</v>
      </c>
      <c r="T15" s="811"/>
    </row>
  </sheetData>
  <mergeCells count="20">
    <mergeCell ref="O5:O6"/>
    <mergeCell ref="P5:R5"/>
    <mergeCell ref="S5:S6"/>
    <mergeCell ref="T5:T6"/>
    <mergeCell ref="F5:G5"/>
    <mergeCell ref="H5:H6"/>
    <mergeCell ref="I5:I6"/>
    <mergeCell ref="J5:J6"/>
    <mergeCell ref="K5:K6"/>
    <mergeCell ref="L5:N5"/>
    <mergeCell ref="A1:T1"/>
    <mergeCell ref="A2:T2"/>
    <mergeCell ref="A3:T3"/>
    <mergeCell ref="M4:N4"/>
    <mergeCell ref="Q4:R4"/>
    <mergeCell ref="A5:A6"/>
    <mergeCell ref="B5:B6"/>
    <mergeCell ref="C5:C6"/>
    <mergeCell ref="D5:D6"/>
    <mergeCell ref="E5:E6"/>
  </mergeCells>
  <pageMargins left="0.39370078740157483" right="0.19685039370078741" top="0.74803149606299213" bottom="0.74803149606299213" header="0.31496062992125984" footer="0.31496062992125984"/>
  <pageSetup paperSize="9" scale="75" orientation="landscape" verticalDpi="0" r:id="rId1"/>
  <headerFooter>
    <oddHeader>&amp;C&amp;P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38"/>
  <sheetViews>
    <sheetView showGridLines="0" zoomScaleNormal="100" workbookViewId="0">
      <pane xSplit="2" ySplit="8" topLeftCell="H30" activePane="bottomRight" state="frozen"/>
      <selection pane="topRight" activeCell="C1" sqref="C1"/>
      <selection pane="bottomLeft" activeCell="A9" sqref="A9"/>
      <selection pane="bottomRight" activeCell="V5" sqref="V5:X5"/>
    </sheetView>
  </sheetViews>
  <sheetFormatPr defaultRowHeight="13"/>
  <cols>
    <col min="1" max="1" width="5.453125" style="596" customWidth="1"/>
    <col min="2" max="2" width="30.1796875" style="597" customWidth="1"/>
    <col min="3" max="3" width="8.81640625" style="596" customWidth="1"/>
    <col min="4" max="4" width="12.81640625" style="595" customWidth="1"/>
    <col min="5" max="5" width="13.81640625" style="596" customWidth="1"/>
    <col min="6" max="6" width="16.26953125" style="637" customWidth="1"/>
    <col min="7" max="7" width="8.453125" style="596" customWidth="1"/>
    <col min="8" max="8" width="12.26953125" style="596" customWidth="1"/>
    <col min="9" max="9" width="10.26953125" style="595" customWidth="1"/>
    <col min="10" max="10" width="10" style="595" customWidth="1"/>
    <col min="11" max="12" width="9.26953125" style="595" hidden="1" customWidth="1"/>
    <col min="13" max="13" width="7.453125" style="595" hidden="1" customWidth="1"/>
    <col min="14" max="14" width="9" style="595" customWidth="1"/>
    <col min="15" max="15" width="10.453125" style="595" hidden="1" customWidth="1"/>
    <col min="16" max="16" width="8" style="595" customWidth="1"/>
    <col min="17" max="17" width="8.54296875" style="595" customWidth="1"/>
    <col min="18" max="18" width="8.1796875" style="595" customWidth="1"/>
    <col min="19" max="19" width="6.7265625" style="595" customWidth="1"/>
    <col min="20" max="20" width="7.1796875" style="595" customWidth="1"/>
    <col min="21" max="21" width="6.7265625" style="595" hidden="1" customWidth="1"/>
    <col min="22" max="24" width="6.7265625" style="595" customWidth="1"/>
    <col min="25" max="25" width="7.453125" style="595" customWidth="1"/>
    <col min="26" max="26" width="6.7265625" style="595" customWidth="1"/>
    <col min="27" max="28" width="6.7265625" style="595" hidden="1" customWidth="1"/>
    <col min="29" max="29" width="6.453125" style="595" hidden="1" customWidth="1"/>
    <col min="30" max="30" width="6.7265625" style="595" hidden="1" customWidth="1"/>
    <col min="31" max="31" width="5.26953125" style="595" hidden="1" customWidth="1"/>
    <col min="32" max="32" width="6.81640625" style="595" customWidth="1"/>
    <col min="33" max="33" width="18.1796875" style="595" customWidth="1"/>
    <col min="34" max="255" width="9.1796875" style="595"/>
    <col min="256" max="256" width="5.453125" style="595" customWidth="1"/>
    <col min="257" max="257" width="47" style="595" customWidth="1"/>
    <col min="258" max="258" width="10.453125" style="595" customWidth="1"/>
    <col min="259" max="259" width="12.81640625" style="595" customWidth="1"/>
    <col min="260" max="260" width="13.81640625" style="595" customWidth="1"/>
    <col min="261" max="261" width="16.26953125" style="595" customWidth="1"/>
    <col min="262" max="262" width="8.453125" style="595" customWidth="1"/>
    <col min="263" max="263" width="11.81640625" style="595" customWidth="1"/>
    <col min="264" max="264" width="13.453125" style="595" customWidth="1"/>
    <col min="265" max="265" width="11.54296875" style="595" customWidth="1"/>
    <col min="266" max="268" width="0" style="595" hidden="1" customWidth="1"/>
    <col min="269" max="269" width="11" style="595" customWidth="1"/>
    <col min="270" max="270" width="0" style="595" hidden="1" customWidth="1"/>
    <col min="271" max="271" width="12.26953125" style="595" customWidth="1"/>
    <col min="272" max="272" width="9.7265625" style="595" customWidth="1"/>
    <col min="273" max="273" width="9.54296875" style="595" customWidth="1"/>
    <col min="274" max="274" width="8.7265625" style="595" customWidth="1"/>
    <col min="275" max="275" width="9.7265625" style="595" customWidth="1"/>
    <col min="276" max="277" width="9.54296875" style="595" customWidth="1"/>
    <col min="278" max="278" width="9.453125" style="595" customWidth="1"/>
    <col min="279" max="279" width="8" style="595" customWidth="1"/>
    <col min="280" max="280" width="7.453125" style="595" customWidth="1"/>
    <col min="281" max="281" width="7.1796875" style="595" customWidth="1"/>
    <col min="282" max="282" width="0" style="595" hidden="1" customWidth="1"/>
    <col min="283" max="283" width="9.54296875" style="595" customWidth="1"/>
    <col min="284" max="284" width="9.453125" style="595" customWidth="1"/>
    <col min="285" max="285" width="0" style="595" hidden="1" customWidth="1"/>
    <col min="286" max="286" width="7.453125" style="595" customWidth="1"/>
    <col min="287" max="287" width="7.1796875" style="595" customWidth="1"/>
    <col min="288" max="511" width="9.1796875" style="595"/>
    <col min="512" max="512" width="5.453125" style="595" customWidth="1"/>
    <col min="513" max="513" width="47" style="595" customWidth="1"/>
    <col min="514" max="514" width="10.453125" style="595" customWidth="1"/>
    <col min="515" max="515" width="12.81640625" style="595" customWidth="1"/>
    <col min="516" max="516" width="13.81640625" style="595" customWidth="1"/>
    <col min="517" max="517" width="16.26953125" style="595" customWidth="1"/>
    <col min="518" max="518" width="8.453125" style="595" customWidth="1"/>
    <col min="519" max="519" width="11.81640625" style="595" customWidth="1"/>
    <col min="520" max="520" width="13.453125" style="595" customWidth="1"/>
    <col min="521" max="521" width="11.54296875" style="595" customWidth="1"/>
    <col min="522" max="524" width="0" style="595" hidden="1" customWidth="1"/>
    <col min="525" max="525" width="11" style="595" customWidth="1"/>
    <col min="526" max="526" width="0" style="595" hidden="1" customWidth="1"/>
    <col min="527" max="527" width="12.26953125" style="595" customWidth="1"/>
    <col min="528" max="528" width="9.7265625" style="595" customWidth="1"/>
    <col min="529" max="529" width="9.54296875" style="595" customWidth="1"/>
    <col min="530" max="530" width="8.7265625" style="595" customWidth="1"/>
    <col min="531" max="531" width="9.7265625" style="595" customWidth="1"/>
    <col min="532" max="533" width="9.54296875" style="595" customWidth="1"/>
    <col min="534" max="534" width="9.453125" style="595" customWidth="1"/>
    <col min="535" max="535" width="8" style="595" customWidth="1"/>
    <col min="536" max="536" width="7.453125" style="595" customWidth="1"/>
    <col min="537" max="537" width="7.1796875" style="595" customWidth="1"/>
    <col min="538" max="538" width="0" style="595" hidden="1" customWidth="1"/>
    <col min="539" max="539" width="9.54296875" style="595" customWidth="1"/>
    <col min="540" max="540" width="9.453125" style="595" customWidth="1"/>
    <col min="541" max="541" width="0" style="595" hidden="1" customWidth="1"/>
    <col min="542" max="542" width="7.453125" style="595" customWidth="1"/>
    <col min="543" max="543" width="7.1796875" style="595" customWidth="1"/>
    <col min="544" max="767" width="9.1796875" style="595"/>
    <col min="768" max="768" width="5.453125" style="595" customWidth="1"/>
    <col min="769" max="769" width="47" style="595" customWidth="1"/>
    <col min="770" max="770" width="10.453125" style="595" customWidth="1"/>
    <col min="771" max="771" width="12.81640625" style="595" customWidth="1"/>
    <col min="772" max="772" width="13.81640625" style="595" customWidth="1"/>
    <col min="773" max="773" width="16.26953125" style="595" customWidth="1"/>
    <col min="774" max="774" width="8.453125" style="595" customWidth="1"/>
    <col min="775" max="775" width="11.81640625" style="595" customWidth="1"/>
    <col min="776" max="776" width="13.453125" style="595" customWidth="1"/>
    <col min="777" max="777" width="11.54296875" style="595" customWidth="1"/>
    <col min="778" max="780" width="0" style="595" hidden="1" customWidth="1"/>
    <col min="781" max="781" width="11" style="595" customWidth="1"/>
    <col min="782" max="782" width="0" style="595" hidden="1" customWidth="1"/>
    <col min="783" max="783" width="12.26953125" style="595" customWidth="1"/>
    <col min="784" max="784" width="9.7265625" style="595" customWidth="1"/>
    <col min="785" max="785" width="9.54296875" style="595" customWidth="1"/>
    <col min="786" max="786" width="8.7265625" style="595" customWidth="1"/>
    <col min="787" max="787" width="9.7265625" style="595" customWidth="1"/>
    <col min="788" max="789" width="9.54296875" style="595" customWidth="1"/>
    <col min="790" max="790" width="9.453125" style="595" customWidth="1"/>
    <col min="791" max="791" width="8" style="595" customWidth="1"/>
    <col min="792" max="792" width="7.453125" style="595" customWidth="1"/>
    <col min="793" max="793" width="7.1796875" style="595" customWidth="1"/>
    <col min="794" max="794" width="0" style="595" hidden="1" customWidth="1"/>
    <col min="795" max="795" width="9.54296875" style="595" customWidth="1"/>
    <col min="796" max="796" width="9.453125" style="595" customWidth="1"/>
    <col min="797" max="797" width="0" style="595" hidden="1" customWidth="1"/>
    <col min="798" max="798" width="7.453125" style="595" customWidth="1"/>
    <col min="799" max="799" width="7.1796875" style="595" customWidth="1"/>
    <col min="800" max="1023" width="9.1796875" style="595"/>
    <col min="1024" max="1024" width="5.453125" style="595" customWidth="1"/>
    <col min="1025" max="1025" width="47" style="595" customWidth="1"/>
    <col min="1026" max="1026" width="10.453125" style="595" customWidth="1"/>
    <col min="1027" max="1027" width="12.81640625" style="595" customWidth="1"/>
    <col min="1028" max="1028" width="13.81640625" style="595" customWidth="1"/>
    <col min="1029" max="1029" width="16.26953125" style="595" customWidth="1"/>
    <col min="1030" max="1030" width="8.453125" style="595" customWidth="1"/>
    <col min="1031" max="1031" width="11.81640625" style="595" customWidth="1"/>
    <col min="1032" max="1032" width="13.453125" style="595" customWidth="1"/>
    <col min="1033" max="1033" width="11.54296875" style="595" customWidth="1"/>
    <col min="1034" max="1036" width="0" style="595" hidden="1" customWidth="1"/>
    <col min="1037" max="1037" width="11" style="595" customWidth="1"/>
    <col min="1038" max="1038" width="0" style="595" hidden="1" customWidth="1"/>
    <col min="1039" max="1039" width="12.26953125" style="595" customWidth="1"/>
    <col min="1040" max="1040" width="9.7265625" style="595" customWidth="1"/>
    <col min="1041" max="1041" width="9.54296875" style="595" customWidth="1"/>
    <col min="1042" max="1042" width="8.7265625" style="595" customWidth="1"/>
    <col min="1043" max="1043" width="9.7265625" style="595" customWidth="1"/>
    <col min="1044" max="1045" width="9.54296875" style="595" customWidth="1"/>
    <col min="1046" max="1046" width="9.453125" style="595" customWidth="1"/>
    <col min="1047" max="1047" width="8" style="595" customWidth="1"/>
    <col min="1048" max="1048" width="7.453125" style="595" customWidth="1"/>
    <col min="1049" max="1049" width="7.1796875" style="595" customWidth="1"/>
    <col min="1050" max="1050" width="0" style="595" hidden="1" customWidth="1"/>
    <col min="1051" max="1051" width="9.54296875" style="595" customWidth="1"/>
    <col min="1052" max="1052" width="9.453125" style="595" customWidth="1"/>
    <col min="1053" max="1053" width="0" style="595" hidden="1" customWidth="1"/>
    <col min="1054" max="1054" width="7.453125" style="595" customWidth="1"/>
    <col min="1055" max="1055" width="7.1796875" style="595" customWidth="1"/>
    <col min="1056" max="1279" width="9.1796875" style="595"/>
    <col min="1280" max="1280" width="5.453125" style="595" customWidth="1"/>
    <col min="1281" max="1281" width="47" style="595" customWidth="1"/>
    <col min="1282" max="1282" width="10.453125" style="595" customWidth="1"/>
    <col min="1283" max="1283" width="12.81640625" style="595" customWidth="1"/>
    <col min="1284" max="1284" width="13.81640625" style="595" customWidth="1"/>
    <col min="1285" max="1285" width="16.26953125" style="595" customWidth="1"/>
    <col min="1286" max="1286" width="8.453125" style="595" customWidth="1"/>
    <col min="1287" max="1287" width="11.81640625" style="595" customWidth="1"/>
    <col min="1288" max="1288" width="13.453125" style="595" customWidth="1"/>
    <col min="1289" max="1289" width="11.54296875" style="595" customWidth="1"/>
    <col min="1290" max="1292" width="0" style="595" hidden="1" customWidth="1"/>
    <col min="1293" max="1293" width="11" style="595" customWidth="1"/>
    <col min="1294" max="1294" width="0" style="595" hidden="1" customWidth="1"/>
    <col min="1295" max="1295" width="12.26953125" style="595" customWidth="1"/>
    <col min="1296" max="1296" width="9.7265625" style="595" customWidth="1"/>
    <col min="1297" max="1297" width="9.54296875" style="595" customWidth="1"/>
    <col min="1298" max="1298" width="8.7265625" style="595" customWidth="1"/>
    <col min="1299" max="1299" width="9.7265625" style="595" customWidth="1"/>
    <col min="1300" max="1301" width="9.54296875" style="595" customWidth="1"/>
    <col min="1302" max="1302" width="9.453125" style="595" customWidth="1"/>
    <col min="1303" max="1303" width="8" style="595" customWidth="1"/>
    <col min="1304" max="1304" width="7.453125" style="595" customWidth="1"/>
    <col min="1305" max="1305" width="7.1796875" style="595" customWidth="1"/>
    <col min="1306" max="1306" width="0" style="595" hidden="1" customWidth="1"/>
    <col min="1307" max="1307" width="9.54296875" style="595" customWidth="1"/>
    <col min="1308" max="1308" width="9.453125" style="595" customWidth="1"/>
    <col min="1309" max="1309" width="0" style="595" hidden="1" customWidth="1"/>
    <col min="1310" max="1310" width="7.453125" style="595" customWidth="1"/>
    <col min="1311" max="1311" width="7.1796875" style="595" customWidth="1"/>
    <col min="1312" max="1535" width="9.1796875" style="595"/>
    <col min="1536" max="1536" width="5.453125" style="595" customWidth="1"/>
    <col min="1537" max="1537" width="47" style="595" customWidth="1"/>
    <col min="1538" max="1538" width="10.453125" style="595" customWidth="1"/>
    <col min="1539" max="1539" width="12.81640625" style="595" customWidth="1"/>
    <col min="1540" max="1540" width="13.81640625" style="595" customWidth="1"/>
    <col min="1541" max="1541" width="16.26953125" style="595" customWidth="1"/>
    <col min="1542" max="1542" width="8.453125" style="595" customWidth="1"/>
    <col min="1543" max="1543" width="11.81640625" style="595" customWidth="1"/>
    <col min="1544" max="1544" width="13.453125" style="595" customWidth="1"/>
    <col min="1545" max="1545" width="11.54296875" style="595" customWidth="1"/>
    <col min="1546" max="1548" width="0" style="595" hidden="1" customWidth="1"/>
    <col min="1549" max="1549" width="11" style="595" customWidth="1"/>
    <col min="1550" max="1550" width="0" style="595" hidden="1" customWidth="1"/>
    <col min="1551" max="1551" width="12.26953125" style="595" customWidth="1"/>
    <col min="1552" max="1552" width="9.7265625" style="595" customWidth="1"/>
    <col min="1553" max="1553" width="9.54296875" style="595" customWidth="1"/>
    <col min="1554" max="1554" width="8.7265625" style="595" customWidth="1"/>
    <col min="1555" max="1555" width="9.7265625" style="595" customWidth="1"/>
    <col min="1556" max="1557" width="9.54296875" style="595" customWidth="1"/>
    <col min="1558" max="1558" width="9.453125" style="595" customWidth="1"/>
    <col min="1559" max="1559" width="8" style="595" customWidth="1"/>
    <col min="1560" max="1560" width="7.453125" style="595" customWidth="1"/>
    <col min="1561" max="1561" width="7.1796875" style="595" customWidth="1"/>
    <col min="1562" max="1562" width="0" style="595" hidden="1" customWidth="1"/>
    <col min="1563" max="1563" width="9.54296875" style="595" customWidth="1"/>
    <col min="1564" max="1564" width="9.453125" style="595" customWidth="1"/>
    <col min="1565" max="1565" width="0" style="595" hidden="1" customWidth="1"/>
    <col min="1566" max="1566" width="7.453125" style="595" customWidth="1"/>
    <col min="1567" max="1567" width="7.1796875" style="595" customWidth="1"/>
    <col min="1568" max="1791" width="9.1796875" style="595"/>
    <col min="1792" max="1792" width="5.453125" style="595" customWidth="1"/>
    <col min="1793" max="1793" width="47" style="595" customWidth="1"/>
    <col min="1794" max="1794" width="10.453125" style="595" customWidth="1"/>
    <col min="1795" max="1795" width="12.81640625" style="595" customWidth="1"/>
    <col min="1796" max="1796" width="13.81640625" style="595" customWidth="1"/>
    <col min="1797" max="1797" width="16.26953125" style="595" customWidth="1"/>
    <col min="1798" max="1798" width="8.453125" style="595" customWidth="1"/>
    <col min="1799" max="1799" width="11.81640625" style="595" customWidth="1"/>
    <col min="1800" max="1800" width="13.453125" style="595" customWidth="1"/>
    <col min="1801" max="1801" width="11.54296875" style="595" customWidth="1"/>
    <col min="1802" max="1804" width="0" style="595" hidden="1" customWidth="1"/>
    <col min="1805" max="1805" width="11" style="595" customWidth="1"/>
    <col min="1806" max="1806" width="0" style="595" hidden="1" customWidth="1"/>
    <col min="1807" max="1807" width="12.26953125" style="595" customWidth="1"/>
    <col min="1808" max="1808" width="9.7265625" style="595" customWidth="1"/>
    <col min="1809" max="1809" width="9.54296875" style="595" customWidth="1"/>
    <col min="1810" max="1810" width="8.7265625" style="595" customWidth="1"/>
    <col min="1811" max="1811" width="9.7265625" style="595" customWidth="1"/>
    <col min="1812" max="1813" width="9.54296875" style="595" customWidth="1"/>
    <col min="1814" max="1814" width="9.453125" style="595" customWidth="1"/>
    <col min="1815" max="1815" width="8" style="595" customWidth="1"/>
    <col min="1816" max="1816" width="7.453125" style="595" customWidth="1"/>
    <col min="1817" max="1817" width="7.1796875" style="595" customWidth="1"/>
    <col min="1818" max="1818" width="0" style="595" hidden="1" customWidth="1"/>
    <col min="1819" max="1819" width="9.54296875" style="595" customWidth="1"/>
    <col min="1820" max="1820" width="9.453125" style="595" customWidth="1"/>
    <col min="1821" max="1821" width="0" style="595" hidden="1" customWidth="1"/>
    <col min="1822" max="1822" width="7.453125" style="595" customWidth="1"/>
    <col min="1823" max="1823" width="7.1796875" style="595" customWidth="1"/>
    <col min="1824" max="2047" width="9.1796875" style="595"/>
    <col min="2048" max="2048" width="5.453125" style="595" customWidth="1"/>
    <col min="2049" max="2049" width="47" style="595" customWidth="1"/>
    <col min="2050" max="2050" width="10.453125" style="595" customWidth="1"/>
    <col min="2051" max="2051" width="12.81640625" style="595" customWidth="1"/>
    <col min="2052" max="2052" width="13.81640625" style="595" customWidth="1"/>
    <col min="2053" max="2053" width="16.26953125" style="595" customWidth="1"/>
    <col min="2054" max="2054" width="8.453125" style="595" customWidth="1"/>
    <col min="2055" max="2055" width="11.81640625" style="595" customWidth="1"/>
    <col min="2056" max="2056" width="13.453125" style="595" customWidth="1"/>
    <col min="2057" max="2057" width="11.54296875" style="595" customWidth="1"/>
    <col min="2058" max="2060" width="0" style="595" hidden="1" customWidth="1"/>
    <col min="2061" max="2061" width="11" style="595" customWidth="1"/>
    <col min="2062" max="2062" width="0" style="595" hidden="1" customWidth="1"/>
    <col min="2063" max="2063" width="12.26953125" style="595" customWidth="1"/>
    <col min="2064" max="2064" width="9.7265625" style="595" customWidth="1"/>
    <col min="2065" max="2065" width="9.54296875" style="595" customWidth="1"/>
    <col min="2066" max="2066" width="8.7265625" style="595" customWidth="1"/>
    <col min="2067" max="2067" width="9.7265625" style="595" customWidth="1"/>
    <col min="2068" max="2069" width="9.54296875" style="595" customWidth="1"/>
    <col min="2070" max="2070" width="9.453125" style="595" customWidth="1"/>
    <col min="2071" max="2071" width="8" style="595" customWidth="1"/>
    <col min="2072" max="2072" width="7.453125" style="595" customWidth="1"/>
    <col min="2073" max="2073" width="7.1796875" style="595" customWidth="1"/>
    <col min="2074" max="2074" width="0" style="595" hidden="1" customWidth="1"/>
    <col min="2075" max="2075" width="9.54296875" style="595" customWidth="1"/>
    <col min="2076" max="2076" width="9.453125" style="595" customWidth="1"/>
    <col min="2077" max="2077" width="0" style="595" hidden="1" customWidth="1"/>
    <col min="2078" max="2078" width="7.453125" style="595" customWidth="1"/>
    <col min="2079" max="2079" width="7.1796875" style="595" customWidth="1"/>
    <col min="2080" max="2303" width="9.1796875" style="595"/>
    <col min="2304" max="2304" width="5.453125" style="595" customWidth="1"/>
    <col min="2305" max="2305" width="47" style="595" customWidth="1"/>
    <col min="2306" max="2306" width="10.453125" style="595" customWidth="1"/>
    <col min="2307" max="2307" width="12.81640625" style="595" customWidth="1"/>
    <col min="2308" max="2308" width="13.81640625" style="595" customWidth="1"/>
    <col min="2309" max="2309" width="16.26953125" style="595" customWidth="1"/>
    <col min="2310" max="2310" width="8.453125" style="595" customWidth="1"/>
    <col min="2311" max="2311" width="11.81640625" style="595" customWidth="1"/>
    <col min="2312" max="2312" width="13.453125" style="595" customWidth="1"/>
    <col min="2313" max="2313" width="11.54296875" style="595" customWidth="1"/>
    <col min="2314" max="2316" width="0" style="595" hidden="1" customWidth="1"/>
    <col min="2317" max="2317" width="11" style="595" customWidth="1"/>
    <col min="2318" max="2318" width="0" style="595" hidden="1" customWidth="1"/>
    <col min="2319" max="2319" width="12.26953125" style="595" customWidth="1"/>
    <col min="2320" max="2320" width="9.7265625" style="595" customWidth="1"/>
    <col min="2321" max="2321" width="9.54296875" style="595" customWidth="1"/>
    <col min="2322" max="2322" width="8.7265625" style="595" customWidth="1"/>
    <col min="2323" max="2323" width="9.7265625" style="595" customWidth="1"/>
    <col min="2324" max="2325" width="9.54296875" style="595" customWidth="1"/>
    <col min="2326" max="2326" width="9.453125" style="595" customWidth="1"/>
    <col min="2327" max="2327" width="8" style="595" customWidth="1"/>
    <col min="2328" max="2328" width="7.453125" style="595" customWidth="1"/>
    <col min="2329" max="2329" width="7.1796875" style="595" customWidth="1"/>
    <col min="2330" max="2330" width="0" style="595" hidden="1" customWidth="1"/>
    <col min="2331" max="2331" width="9.54296875" style="595" customWidth="1"/>
    <col min="2332" max="2332" width="9.453125" style="595" customWidth="1"/>
    <col min="2333" max="2333" width="0" style="595" hidden="1" customWidth="1"/>
    <col min="2334" max="2334" width="7.453125" style="595" customWidth="1"/>
    <col min="2335" max="2335" width="7.1796875" style="595" customWidth="1"/>
    <col min="2336" max="2559" width="9.1796875" style="595"/>
    <col min="2560" max="2560" width="5.453125" style="595" customWidth="1"/>
    <col min="2561" max="2561" width="47" style="595" customWidth="1"/>
    <col min="2562" max="2562" width="10.453125" style="595" customWidth="1"/>
    <col min="2563" max="2563" width="12.81640625" style="595" customWidth="1"/>
    <col min="2564" max="2564" width="13.81640625" style="595" customWidth="1"/>
    <col min="2565" max="2565" width="16.26953125" style="595" customWidth="1"/>
    <col min="2566" max="2566" width="8.453125" style="595" customWidth="1"/>
    <col min="2567" max="2567" width="11.81640625" style="595" customWidth="1"/>
    <col min="2568" max="2568" width="13.453125" style="595" customWidth="1"/>
    <col min="2569" max="2569" width="11.54296875" style="595" customWidth="1"/>
    <col min="2570" max="2572" width="0" style="595" hidden="1" customWidth="1"/>
    <col min="2573" max="2573" width="11" style="595" customWidth="1"/>
    <col min="2574" max="2574" width="0" style="595" hidden="1" customWidth="1"/>
    <col min="2575" max="2575" width="12.26953125" style="595" customWidth="1"/>
    <col min="2576" max="2576" width="9.7265625" style="595" customWidth="1"/>
    <col min="2577" max="2577" width="9.54296875" style="595" customWidth="1"/>
    <col min="2578" max="2578" width="8.7265625" style="595" customWidth="1"/>
    <col min="2579" max="2579" width="9.7265625" style="595" customWidth="1"/>
    <col min="2580" max="2581" width="9.54296875" style="595" customWidth="1"/>
    <col min="2582" max="2582" width="9.453125" style="595" customWidth="1"/>
    <col min="2583" max="2583" width="8" style="595" customWidth="1"/>
    <col min="2584" max="2584" width="7.453125" style="595" customWidth="1"/>
    <col min="2585" max="2585" width="7.1796875" style="595" customWidth="1"/>
    <col min="2586" max="2586" width="0" style="595" hidden="1" customWidth="1"/>
    <col min="2587" max="2587" width="9.54296875" style="595" customWidth="1"/>
    <col min="2588" max="2588" width="9.453125" style="595" customWidth="1"/>
    <col min="2589" max="2589" width="0" style="595" hidden="1" customWidth="1"/>
    <col min="2590" max="2590" width="7.453125" style="595" customWidth="1"/>
    <col min="2591" max="2591" width="7.1796875" style="595" customWidth="1"/>
    <col min="2592" max="2815" width="9.1796875" style="595"/>
    <col min="2816" max="2816" width="5.453125" style="595" customWidth="1"/>
    <col min="2817" max="2817" width="47" style="595" customWidth="1"/>
    <col min="2818" max="2818" width="10.453125" style="595" customWidth="1"/>
    <col min="2819" max="2819" width="12.81640625" style="595" customWidth="1"/>
    <col min="2820" max="2820" width="13.81640625" style="595" customWidth="1"/>
    <col min="2821" max="2821" width="16.26953125" style="595" customWidth="1"/>
    <col min="2822" max="2822" width="8.453125" style="595" customWidth="1"/>
    <col min="2823" max="2823" width="11.81640625" style="595" customWidth="1"/>
    <col min="2824" max="2824" width="13.453125" style="595" customWidth="1"/>
    <col min="2825" max="2825" width="11.54296875" style="595" customWidth="1"/>
    <col min="2826" max="2828" width="0" style="595" hidden="1" customWidth="1"/>
    <col min="2829" max="2829" width="11" style="595" customWidth="1"/>
    <col min="2830" max="2830" width="0" style="595" hidden="1" customWidth="1"/>
    <col min="2831" max="2831" width="12.26953125" style="595" customWidth="1"/>
    <col min="2832" max="2832" width="9.7265625" style="595" customWidth="1"/>
    <col min="2833" max="2833" width="9.54296875" style="595" customWidth="1"/>
    <col min="2834" max="2834" width="8.7265625" style="595" customWidth="1"/>
    <col min="2835" max="2835" width="9.7265625" style="595" customWidth="1"/>
    <col min="2836" max="2837" width="9.54296875" style="595" customWidth="1"/>
    <col min="2838" max="2838" width="9.453125" style="595" customWidth="1"/>
    <col min="2839" max="2839" width="8" style="595" customWidth="1"/>
    <col min="2840" max="2840" width="7.453125" style="595" customWidth="1"/>
    <col min="2841" max="2841" width="7.1796875" style="595" customWidth="1"/>
    <col min="2842" max="2842" width="0" style="595" hidden="1" customWidth="1"/>
    <col min="2843" max="2843" width="9.54296875" style="595" customWidth="1"/>
    <col min="2844" max="2844" width="9.453125" style="595" customWidth="1"/>
    <col min="2845" max="2845" width="0" style="595" hidden="1" customWidth="1"/>
    <col min="2846" max="2846" width="7.453125" style="595" customWidth="1"/>
    <col min="2847" max="2847" width="7.1796875" style="595" customWidth="1"/>
    <col min="2848" max="3071" width="9.1796875" style="595"/>
    <col min="3072" max="3072" width="5.453125" style="595" customWidth="1"/>
    <col min="3073" max="3073" width="47" style="595" customWidth="1"/>
    <col min="3074" max="3074" width="10.453125" style="595" customWidth="1"/>
    <col min="3075" max="3075" width="12.81640625" style="595" customWidth="1"/>
    <col min="3076" max="3076" width="13.81640625" style="595" customWidth="1"/>
    <col min="3077" max="3077" width="16.26953125" style="595" customWidth="1"/>
    <col min="3078" max="3078" width="8.453125" style="595" customWidth="1"/>
    <col min="3079" max="3079" width="11.81640625" style="595" customWidth="1"/>
    <col min="3080" max="3080" width="13.453125" style="595" customWidth="1"/>
    <col min="3081" max="3081" width="11.54296875" style="595" customWidth="1"/>
    <col min="3082" max="3084" width="0" style="595" hidden="1" customWidth="1"/>
    <col min="3085" max="3085" width="11" style="595" customWidth="1"/>
    <col min="3086" max="3086" width="0" style="595" hidden="1" customWidth="1"/>
    <col min="3087" max="3087" width="12.26953125" style="595" customWidth="1"/>
    <col min="3088" max="3088" width="9.7265625" style="595" customWidth="1"/>
    <col min="3089" max="3089" width="9.54296875" style="595" customWidth="1"/>
    <col min="3090" max="3090" width="8.7265625" style="595" customWidth="1"/>
    <col min="3091" max="3091" width="9.7265625" style="595" customWidth="1"/>
    <col min="3092" max="3093" width="9.54296875" style="595" customWidth="1"/>
    <col min="3094" max="3094" width="9.453125" style="595" customWidth="1"/>
    <col min="3095" max="3095" width="8" style="595" customWidth="1"/>
    <col min="3096" max="3096" width="7.453125" style="595" customWidth="1"/>
    <col min="3097" max="3097" width="7.1796875" style="595" customWidth="1"/>
    <col min="3098" max="3098" width="0" style="595" hidden="1" customWidth="1"/>
    <col min="3099" max="3099" width="9.54296875" style="595" customWidth="1"/>
    <col min="3100" max="3100" width="9.453125" style="595" customWidth="1"/>
    <col min="3101" max="3101" width="0" style="595" hidden="1" customWidth="1"/>
    <col min="3102" max="3102" width="7.453125" style="595" customWidth="1"/>
    <col min="3103" max="3103" width="7.1796875" style="595" customWidth="1"/>
    <col min="3104" max="3327" width="9.1796875" style="595"/>
    <col min="3328" max="3328" width="5.453125" style="595" customWidth="1"/>
    <col min="3329" max="3329" width="47" style="595" customWidth="1"/>
    <col min="3330" max="3330" width="10.453125" style="595" customWidth="1"/>
    <col min="3331" max="3331" width="12.81640625" style="595" customWidth="1"/>
    <col min="3332" max="3332" width="13.81640625" style="595" customWidth="1"/>
    <col min="3333" max="3333" width="16.26953125" style="595" customWidth="1"/>
    <col min="3334" max="3334" width="8.453125" style="595" customWidth="1"/>
    <col min="3335" max="3335" width="11.81640625" style="595" customWidth="1"/>
    <col min="3336" max="3336" width="13.453125" style="595" customWidth="1"/>
    <col min="3337" max="3337" width="11.54296875" style="595" customWidth="1"/>
    <col min="3338" max="3340" width="0" style="595" hidden="1" customWidth="1"/>
    <col min="3341" max="3341" width="11" style="595" customWidth="1"/>
    <col min="3342" max="3342" width="0" style="595" hidden="1" customWidth="1"/>
    <col min="3343" max="3343" width="12.26953125" style="595" customWidth="1"/>
    <col min="3344" max="3344" width="9.7265625" style="595" customWidth="1"/>
    <col min="3345" max="3345" width="9.54296875" style="595" customWidth="1"/>
    <col min="3346" max="3346" width="8.7265625" style="595" customWidth="1"/>
    <col min="3347" max="3347" width="9.7265625" style="595" customWidth="1"/>
    <col min="3348" max="3349" width="9.54296875" style="595" customWidth="1"/>
    <col min="3350" max="3350" width="9.453125" style="595" customWidth="1"/>
    <col min="3351" max="3351" width="8" style="595" customWidth="1"/>
    <col min="3352" max="3352" width="7.453125" style="595" customWidth="1"/>
    <col min="3353" max="3353" width="7.1796875" style="595" customWidth="1"/>
    <col min="3354" max="3354" width="0" style="595" hidden="1" customWidth="1"/>
    <col min="3355" max="3355" width="9.54296875" style="595" customWidth="1"/>
    <col min="3356" max="3356" width="9.453125" style="595" customWidth="1"/>
    <col min="3357" max="3357" width="0" style="595" hidden="1" customWidth="1"/>
    <col min="3358" max="3358" width="7.453125" style="595" customWidth="1"/>
    <col min="3359" max="3359" width="7.1796875" style="595" customWidth="1"/>
    <col min="3360" max="3583" width="9.1796875" style="595"/>
    <col min="3584" max="3584" width="5.453125" style="595" customWidth="1"/>
    <col min="3585" max="3585" width="47" style="595" customWidth="1"/>
    <col min="3586" max="3586" width="10.453125" style="595" customWidth="1"/>
    <col min="3587" max="3587" width="12.81640625" style="595" customWidth="1"/>
    <col min="3588" max="3588" width="13.81640625" style="595" customWidth="1"/>
    <col min="3589" max="3589" width="16.26953125" style="595" customWidth="1"/>
    <col min="3590" max="3590" width="8.453125" style="595" customWidth="1"/>
    <col min="3591" max="3591" width="11.81640625" style="595" customWidth="1"/>
    <col min="3592" max="3592" width="13.453125" style="595" customWidth="1"/>
    <col min="3593" max="3593" width="11.54296875" style="595" customWidth="1"/>
    <col min="3594" max="3596" width="0" style="595" hidden="1" customWidth="1"/>
    <col min="3597" max="3597" width="11" style="595" customWidth="1"/>
    <col min="3598" max="3598" width="0" style="595" hidden="1" customWidth="1"/>
    <col min="3599" max="3599" width="12.26953125" style="595" customWidth="1"/>
    <col min="3600" max="3600" width="9.7265625" style="595" customWidth="1"/>
    <col min="3601" max="3601" width="9.54296875" style="595" customWidth="1"/>
    <col min="3602" max="3602" width="8.7265625" style="595" customWidth="1"/>
    <col min="3603" max="3603" width="9.7265625" style="595" customWidth="1"/>
    <col min="3604" max="3605" width="9.54296875" style="595" customWidth="1"/>
    <col min="3606" max="3606" width="9.453125" style="595" customWidth="1"/>
    <col min="3607" max="3607" width="8" style="595" customWidth="1"/>
    <col min="3608" max="3608" width="7.453125" style="595" customWidth="1"/>
    <col min="3609" max="3609" width="7.1796875" style="595" customWidth="1"/>
    <col min="3610" max="3610" width="0" style="595" hidden="1" customWidth="1"/>
    <col min="3611" max="3611" width="9.54296875" style="595" customWidth="1"/>
    <col min="3612" max="3612" width="9.453125" style="595" customWidth="1"/>
    <col min="3613" max="3613" width="0" style="595" hidden="1" customWidth="1"/>
    <col min="3614" max="3614" width="7.453125" style="595" customWidth="1"/>
    <col min="3615" max="3615" width="7.1796875" style="595" customWidth="1"/>
    <col min="3616" max="3839" width="9.1796875" style="595"/>
    <col min="3840" max="3840" width="5.453125" style="595" customWidth="1"/>
    <col min="3841" max="3841" width="47" style="595" customWidth="1"/>
    <col min="3842" max="3842" width="10.453125" style="595" customWidth="1"/>
    <col min="3843" max="3843" width="12.81640625" style="595" customWidth="1"/>
    <col min="3844" max="3844" width="13.81640625" style="595" customWidth="1"/>
    <col min="3845" max="3845" width="16.26953125" style="595" customWidth="1"/>
    <col min="3846" max="3846" width="8.453125" style="595" customWidth="1"/>
    <col min="3847" max="3847" width="11.81640625" style="595" customWidth="1"/>
    <col min="3848" max="3848" width="13.453125" style="595" customWidth="1"/>
    <col min="3849" max="3849" width="11.54296875" style="595" customWidth="1"/>
    <col min="3850" max="3852" width="0" style="595" hidden="1" customWidth="1"/>
    <col min="3853" max="3853" width="11" style="595" customWidth="1"/>
    <col min="3854" max="3854" width="0" style="595" hidden="1" customWidth="1"/>
    <col min="3855" max="3855" width="12.26953125" style="595" customWidth="1"/>
    <col min="3856" max="3856" width="9.7265625" style="595" customWidth="1"/>
    <col min="3857" max="3857" width="9.54296875" style="595" customWidth="1"/>
    <col min="3858" max="3858" width="8.7265625" style="595" customWidth="1"/>
    <col min="3859" max="3859" width="9.7265625" style="595" customWidth="1"/>
    <col min="3860" max="3861" width="9.54296875" style="595" customWidth="1"/>
    <col min="3862" max="3862" width="9.453125" style="595" customWidth="1"/>
    <col min="3863" max="3863" width="8" style="595" customWidth="1"/>
    <col min="3864" max="3864" width="7.453125" style="595" customWidth="1"/>
    <col min="3865" max="3865" width="7.1796875" style="595" customWidth="1"/>
    <col min="3866" max="3866" width="0" style="595" hidden="1" customWidth="1"/>
    <col min="3867" max="3867" width="9.54296875" style="595" customWidth="1"/>
    <col min="3868" max="3868" width="9.453125" style="595" customWidth="1"/>
    <col min="3869" max="3869" width="0" style="595" hidden="1" customWidth="1"/>
    <col min="3870" max="3870" width="7.453125" style="595" customWidth="1"/>
    <col min="3871" max="3871" width="7.1796875" style="595" customWidth="1"/>
    <col min="3872" max="4095" width="9.1796875" style="595"/>
    <col min="4096" max="4096" width="5.453125" style="595" customWidth="1"/>
    <col min="4097" max="4097" width="47" style="595" customWidth="1"/>
    <col min="4098" max="4098" width="10.453125" style="595" customWidth="1"/>
    <col min="4099" max="4099" width="12.81640625" style="595" customWidth="1"/>
    <col min="4100" max="4100" width="13.81640625" style="595" customWidth="1"/>
    <col min="4101" max="4101" width="16.26953125" style="595" customWidth="1"/>
    <col min="4102" max="4102" width="8.453125" style="595" customWidth="1"/>
    <col min="4103" max="4103" width="11.81640625" style="595" customWidth="1"/>
    <col min="4104" max="4104" width="13.453125" style="595" customWidth="1"/>
    <col min="4105" max="4105" width="11.54296875" style="595" customWidth="1"/>
    <col min="4106" max="4108" width="0" style="595" hidden="1" customWidth="1"/>
    <col min="4109" max="4109" width="11" style="595" customWidth="1"/>
    <col min="4110" max="4110" width="0" style="595" hidden="1" customWidth="1"/>
    <col min="4111" max="4111" width="12.26953125" style="595" customWidth="1"/>
    <col min="4112" max="4112" width="9.7265625" style="595" customWidth="1"/>
    <col min="4113" max="4113" width="9.54296875" style="595" customWidth="1"/>
    <col min="4114" max="4114" width="8.7265625" style="595" customWidth="1"/>
    <col min="4115" max="4115" width="9.7265625" style="595" customWidth="1"/>
    <col min="4116" max="4117" width="9.54296875" style="595" customWidth="1"/>
    <col min="4118" max="4118" width="9.453125" style="595" customWidth="1"/>
    <col min="4119" max="4119" width="8" style="595" customWidth="1"/>
    <col min="4120" max="4120" width="7.453125" style="595" customWidth="1"/>
    <col min="4121" max="4121" width="7.1796875" style="595" customWidth="1"/>
    <col min="4122" max="4122" width="0" style="595" hidden="1" customWidth="1"/>
    <col min="4123" max="4123" width="9.54296875" style="595" customWidth="1"/>
    <col min="4124" max="4124" width="9.453125" style="595" customWidth="1"/>
    <col min="4125" max="4125" width="0" style="595" hidden="1" customWidth="1"/>
    <col min="4126" max="4126" width="7.453125" style="595" customWidth="1"/>
    <col min="4127" max="4127" width="7.1796875" style="595" customWidth="1"/>
    <col min="4128" max="4351" width="9.1796875" style="595"/>
    <col min="4352" max="4352" width="5.453125" style="595" customWidth="1"/>
    <col min="4353" max="4353" width="47" style="595" customWidth="1"/>
    <col min="4354" max="4354" width="10.453125" style="595" customWidth="1"/>
    <col min="4355" max="4355" width="12.81640625" style="595" customWidth="1"/>
    <col min="4356" max="4356" width="13.81640625" style="595" customWidth="1"/>
    <col min="4357" max="4357" width="16.26953125" style="595" customWidth="1"/>
    <col min="4358" max="4358" width="8.453125" style="595" customWidth="1"/>
    <col min="4359" max="4359" width="11.81640625" style="595" customWidth="1"/>
    <col min="4360" max="4360" width="13.453125" style="595" customWidth="1"/>
    <col min="4361" max="4361" width="11.54296875" style="595" customWidth="1"/>
    <col min="4362" max="4364" width="0" style="595" hidden="1" customWidth="1"/>
    <col min="4365" max="4365" width="11" style="595" customWidth="1"/>
    <col min="4366" max="4366" width="0" style="595" hidden="1" customWidth="1"/>
    <col min="4367" max="4367" width="12.26953125" style="595" customWidth="1"/>
    <col min="4368" max="4368" width="9.7265625" style="595" customWidth="1"/>
    <col min="4369" max="4369" width="9.54296875" style="595" customWidth="1"/>
    <col min="4370" max="4370" width="8.7265625" style="595" customWidth="1"/>
    <col min="4371" max="4371" width="9.7265625" style="595" customWidth="1"/>
    <col min="4372" max="4373" width="9.54296875" style="595" customWidth="1"/>
    <col min="4374" max="4374" width="9.453125" style="595" customWidth="1"/>
    <col min="4375" max="4375" width="8" style="595" customWidth="1"/>
    <col min="4376" max="4376" width="7.453125" style="595" customWidth="1"/>
    <col min="4377" max="4377" width="7.1796875" style="595" customWidth="1"/>
    <col min="4378" max="4378" width="0" style="595" hidden="1" customWidth="1"/>
    <col min="4379" max="4379" width="9.54296875" style="595" customWidth="1"/>
    <col min="4380" max="4380" width="9.453125" style="595" customWidth="1"/>
    <col min="4381" max="4381" width="0" style="595" hidden="1" customWidth="1"/>
    <col min="4382" max="4382" width="7.453125" style="595" customWidth="1"/>
    <col min="4383" max="4383" width="7.1796875" style="595" customWidth="1"/>
    <col min="4384" max="4607" width="9.1796875" style="595"/>
    <col min="4608" max="4608" width="5.453125" style="595" customWidth="1"/>
    <col min="4609" max="4609" width="47" style="595" customWidth="1"/>
    <col min="4610" max="4610" width="10.453125" style="595" customWidth="1"/>
    <col min="4611" max="4611" width="12.81640625" style="595" customWidth="1"/>
    <col min="4612" max="4612" width="13.81640625" style="595" customWidth="1"/>
    <col min="4613" max="4613" width="16.26953125" style="595" customWidth="1"/>
    <col min="4614" max="4614" width="8.453125" style="595" customWidth="1"/>
    <col min="4615" max="4615" width="11.81640625" style="595" customWidth="1"/>
    <col min="4616" max="4616" width="13.453125" style="595" customWidth="1"/>
    <col min="4617" max="4617" width="11.54296875" style="595" customWidth="1"/>
    <col min="4618" max="4620" width="0" style="595" hidden="1" customWidth="1"/>
    <col min="4621" max="4621" width="11" style="595" customWidth="1"/>
    <col min="4622" max="4622" width="0" style="595" hidden="1" customWidth="1"/>
    <col min="4623" max="4623" width="12.26953125" style="595" customWidth="1"/>
    <col min="4624" max="4624" width="9.7265625" style="595" customWidth="1"/>
    <col min="4625" max="4625" width="9.54296875" style="595" customWidth="1"/>
    <col min="4626" max="4626" width="8.7265625" style="595" customWidth="1"/>
    <col min="4627" max="4627" width="9.7265625" style="595" customWidth="1"/>
    <col min="4628" max="4629" width="9.54296875" style="595" customWidth="1"/>
    <col min="4630" max="4630" width="9.453125" style="595" customWidth="1"/>
    <col min="4631" max="4631" width="8" style="595" customWidth="1"/>
    <col min="4632" max="4632" width="7.453125" style="595" customWidth="1"/>
    <col min="4633" max="4633" width="7.1796875" style="595" customWidth="1"/>
    <col min="4634" max="4634" width="0" style="595" hidden="1" customWidth="1"/>
    <col min="4635" max="4635" width="9.54296875" style="595" customWidth="1"/>
    <col min="4636" max="4636" width="9.453125" style="595" customWidth="1"/>
    <col min="4637" max="4637" width="0" style="595" hidden="1" customWidth="1"/>
    <col min="4638" max="4638" width="7.453125" style="595" customWidth="1"/>
    <col min="4639" max="4639" width="7.1796875" style="595" customWidth="1"/>
    <col min="4640" max="4863" width="9.1796875" style="595"/>
    <col min="4864" max="4864" width="5.453125" style="595" customWidth="1"/>
    <col min="4865" max="4865" width="47" style="595" customWidth="1"/>
    <col min="4866" max="4866" width="10.453125" style="595" customWidth="1"/>
    <col min="4867" max="4867" width="12.81640625" style="595" customWidth="1"/>
    <col min="4868" max="4868" width="13.81640625" style="595" customWidth="1"/>
    <col min="4869" max="4869" width="16.26953125" style="595" customWidth="1"/>
    <col min="4870" max="4870" width="8.453125" style="595" customWidth="1"/>
    <col min="4871" max="4871" width="11.81640625" style="595" customWidth="1"/>
    <col min="4872" max="4872" width="13.453125" style="595" customWidth="1"/>
    <col min="4873" max="4873" width="11.54296875" style="595" customWidth="1"/>
    <col min="4874" max="4876" width="0" style="595" hidden="1" customWidth="1"/>
    <col min="4877" max="4877" width="11" style="595" customWidth="1"/>
    <col min="4878" max="4878" width="0" style="595" hidden="1" customWidth="1"/>
    <col min="4879" max="4879" width="12.26953125" style="595" customWidth="1"/>
    <col min="4880" max="4880" width="9.7265625" style="595" customWidth="1"/>
    <col min="4881" max="4881" width="9.54296875" style="595" customWidth="1"/>
    <col min="4882" max="4882" width="8.7265625" style="595" customWidth="1"/>
    <col min="4883" max="4883" width="9.7265625" style="595" customWidth="1"/>
    <col min="4884" max="4885" width="9.54296875" style="595" customWidth="1"/>
    <col min="4886" max="4886" width="9.453125" style="595" customWidth="1"/>
    <col min="4887" max="4887" width="8" style="595" customWidth="1"/>
    <col min="4888" max="4888" width="7.453125" style="595" customWidth="1"/>
    <col min="4889" max="4889" width="7.1796875" style="595" customWidth="1"/>
    <col min="4890" max="4890" width="0" style="595" hidden="1" customWidth="1"/>
    <col min="4891" max="4891" width="9.54296875" style="595" customWidth="1"/>
    <col min="4892" max="4892" width="9.453125" style="595" customWidth="1"/>
    <col min="4893" max="4893" width="0" style="595" hidden="1" customWidth="1"/>
    <col min="4894" max="4894" width="7.453125" style="595" customWidth="1"/>
    <col min="4895" max="4895" width="7.1796875" style="595" customWidth="1"/>
    <col min="4896" max="5119" width="9.1796875" style="595"/>
    <col min="5120" max="5120" width="5.453125" style="595" customWidth="1"/>
    <col min="5121" max="5121" width="47" style="595" customWidth="1"/>
    <col min="5122" max="5122" width="10.453125" style="595" customWidth="1"/>
    <col min="5123" max="5123" width="12.81640625" style="595" customWidth="1"/>
    <col min="5124" max="5124" width="13.81640625" style="595" customWidth="1"/>
    <col min="5125" max="5125" width="16.26953125" style="595" customWidth="1"/>
    <col min="5126" max="5126" width="8.453125" style="595" customWidth="1"/>
    <col min="5127" max="5127" width="11.81640625" style="595" customWidth="1"/>
    <col min="5128" max="5128" width="13.453125" style="595" customWidth="1"/>
    <col min="5129" max="5129" width="11.54296875" style="595" customWidth="1"/>
    <col min="5130" max="5132" width="0" style="595" hidden="1" customWidth="1"/>
    <col min="5133" max="5133" width="11" style="595" customWidth="1"/>
    <col min="5134" max="5134" width="0" style="595" hidden="1" customWidth="1"/>
    <col min="5135" max="5135" width="12.26953125" style="595" customWidth="1"/>
    <col min="5136" max="5136" width="9.7265625" style="595" customWidth="1"/>
    <col min="5137" max="5137" width="9.54296875" style="595" customWidth="1"/>
    <col min="5138" max="5138" width="8.7265625" style="595" customWidth="1"/>
    <col min="5139" max="5139" width="9.7265625" style="595" customWidth="1"/>
    <col min="5140" max="5141" width="9.54296875" style="595" customWidth="1"/>
    <col min="5142" max="5142" width="9.453125" style="595" customWidth="1"/>
    <col min="5143" max="5143" width="8" style="595" customWidth="1"/>
    <col min="5144" max="5144" width="7.453125" style="595" customWidth="1"/>
    <col min="5145" max="5145" width="7.1796875" style="595" customWidth="1"/>
    <col min="5146" max="5146" width="0" style="595" hidden="1" customWidth="1"/>
    <col min="5147" max="5147" width="9.54296875" style="595" customWidth="1"/>
    <col min="5148" max="5148" width="9.453125" style="595" customWidth="1"/>
    <col min="5149" max="5149" width="0" style="595" hidden="1" customWidth="1"/>
    <col min="5150" max="5150" width="7.453125" style="595" customWidth="1"/>
    <col min="5151" max="5151" width="7.1796875" style="595" customWidth="1"/>
    <col min="5152" max="5375" width="9.1796875" style="595"/>
    <col min="5376" max="5376" width="5.453125" style="595" customWidth="1"/>
    <col min="5377" max="5377" width="47" style="595" customWidth="1"/>
    <col min="5378" max="5378" width="10.453125" style="595" customWidth="1"/>
    <col min="5379" max="5379" width="12.81640625" style="595" customWidth="1"/>
    <col min="5380" max="5380" width="13.81640625" style="595" customWidth="1"/>
    <col min="5381" max="5381" width="16.26953125" style="595" customWidth="1"/>
    <col min="5382" max="5382" width="8.453125" style="595" customWidth="1"/>
    <col min="5383" max="5383" width="11.81640625" style="595" customWidth="1"/>
    <col min="5384" max="5384" width="13.453125" style="595" customWidth="1"/>
    <col min="5385" max="5385" width="11.54296875" style="595" customWidth="1"/>
    <col min="5386" max="5388" width="0" style="595" hidden="1" customWidth="1"/>
    <col min="5389" max="5389" width="11" style="595" customWidth="1"/>
    <col min="5390" max="5390" width="0" style="595" hidden="1" customWidth="1"/>
    <col min="5391" max="5391" width="12.26953125" style="595" customWidth="1"/>
    <col min="5392" max="5392" width="9.7265625" style="595" customWidth="1"/>
    <col min="5393" max="5393" width="9.54296875" style="595" customWidth="1"/>
    <col min="5394" max="5394" width="8.7265625" style="595" customWidth="1"/>
    <col min="5395" max="5395" width="9.7265625" style="595" customWidth="1"/>
    <col min="5396" max="5397" width="9.54296875" style="595" customWidth="1"/>
    <col min="5398" max="5398" width="9.453125" style="595" customWidth="1"/>
    <col min="5399" max="5399" width="8" style="595" customWidth="1"/>
    <col min="5400" max="5400" width="7.453125" style="595" customWidth="1"/>
    <col min="5401" max="5401" width="7.1796875" style="595" customWidth="1"/>
    <col min="5402" max="5402" width="0" style="595" hidden="1" customWidth="1"/>
    <col min="5403" max="5403" width="9.54296875" style="595" customWidth="1"/>
    <col min="5404" max="5404" width="9.453125" style="595" customWidth="1"/>
    <col min="5405" max="5405" width="0" style="595" hidden="1" customWidth="1"/>
    <col min="5406" max="5406" width="7.453125" style="595" customWidth="1"/>
    <col min="5407" max="5407" width="7.1796875" style="595" customWidth="1"/>
    <col min="5408" max="5631" width="9.1796875" style="595"/>
    <col min="5632" max="5632" width="5.453125" style="595" customWidth="1"/>
    <col min="5633" max="5633" width="47" style="595" customWidth="1"/>
    <col min="5634" max="5634" width="10.453125" style="595" customWidth="1"/>
    <col min="5635" max="5635" width="12.81640625" style="595" customWidth="1"/>
    <col min="5636" max="5636" width="13.81640625" style="595" customWidth="1"/>
    <col min="5637" max="5637" width="16.26953125" style="595" customWidth="1"/>
    <col min="5638" max="5638" width="8.453125" style="595" customWidth="1"/>
    <col min="5639" max="5639" width="11.81640625" style="595" customWidth="1"/>
    <col min="5640" max="5640" width="13.453125" style="595" customWidth="1"/>
    <col min="5641" max="5641" width="11.54296875" style="595" customWidth="1"/>
    <col min="5642" max="5644" width="0" style="595" hidden="1" customWidth="1"/>
    <col min="5645" max="5645" width="11" style="595" customWidth="1"/>
    <col min="5646" max="5646" width="0" style="595" hidden="1" customWidth="1"/>
    <col min="5647" max="5647" width="12.26953125" style="595" customWidth="1"/>
    <col min="5648" max="5648" width="9.7265625" style="595" customWidth="1"/>
    <col min="5649" max="5649" width="9.54296875" style="595" customWidth="1"/>
    <col min="5650" max="5650" width="8.7265625" style="595" customWidth="1"/>
    <col min="5651" max="5651" width="9.7265625" style="595" customWidth="1"/>
    <col min="5652" max="5653" width="9.54296875" style="595" customWidth="1"/>
    <col min="5654" max="5654" width="9.453125" style="595" customWidth="1"/>
    <col min="5655" max="5655" width="8" style="595" customWidth="1"/>
    <col min="5656" max="5656" width="7.453125" style="595" customWidth="1"/>
    <col min="5657" max="5657" width="7.1796875" style="595" customWidth="1"/>
    <col min="5658" max="5658" width="0" style="595" hidden="1" customWidth="1"/>
    <col min="5659" max="5659" width="9.54296875" style="595" customWidth="1"/>
    <col min="5660" max="5660" width="9.453125" style="595" customWidth="1"/>
    <col min="5661" max="5661" width="0" style="595" hidden="1" customWidth="1"/>
    <col min="5662" max="5662" width="7.453125" style="595" customWidth="1"/>
    <col min="5663" max="5663" width="7.1796875" style="595" customWidth="1"/>
    <col min="5664" max="5887" width="9.1796875" style="595"/>
    <col min="5888" max="5888" width="5.453125" style="595" customWidth="1"/>
    <col min="5889" max="5889" width="47" style="595" customWidth="1"/>
    <col min="5890" max="5890" width="10.453125" style="595" customWidth="1"/>
    <col min="5891" max="5891" width="12.81640625" style="595" customWidth="1"/>
    <col min="5892" max="5892" width="13.81640625" style="595" customWidth="1"/>
    <col min="5893" max="5893" width="16.26953125" style="595" customWidth="1"/>
    <col min="5894" max="5894" width="8.453125" style="595" customWidth="1"/>
    <col min="5895" max="5895" width="11.81640625" style="595" customWidth="1"/>
    <col min="5896" max="5896" width="13.453125" style="595" customWidth="1"/>
    <col min="5897" max="5897" width="11.54296875" style="595" customWidth="1"/>
    <col min="5898" max="5900" width="0" style="595" hidden="1" customWidth="1"/>
    <col min="5901" max="5901" width="11" style="595" customWidth="1"/>
    <col min="5902" max="5902" width="0" style="595" hidden="1" customWidth="1"/>
    <col min="5903" max="5903" width="12.26953125" style="595" customWidth="1"/>
    <col min="5904" max="5904" width="9.7265625" style="595" customWidth="1"/>
    <col min="5905" max="5905" width="9.54296875" style="595" customWidth="1"/>
    <col min="5906" max="5906" width="8.7265625" style="595" customWidth="1"/>
    <col min="5907" max="5907" width="9.7265625" style="595" customWidth="1"/>
    <col min="5908" max="5909" width="9.54296875" style="595" customWidth="1"/>
    <col min="5910" max="5910" width="9.453125" style="595" customWidth="1"/>
    <col min="5911" max="5911" width="8" style="595" customWidth="1"/>
    <col min="5912" max="5912" width="7.453125" style="595" customWidth="1"/>
    <col min="5913" max="5913" width="7.1796875" style="595" customWidth="1"/>
    <col min="5914" max="5914" width="0" style="595" hidden="1" customWidth="1"/>
    <col min="5915" max="5915" width="9.54296875" style="595" customWidth="1"/>
    <col min="5916" max="5916" width="9.453125" style="595" customWidth="1"/>
    <col min="5917" max="5917" width="0" style="595" hidden="1" customWidth="1"/>
    <col min="5918" max="5918" width="7.453125" style="595" customWidth="1"/>
    <col min="5919" max="5919" width="7.1796875" style="595" customWidth="1"/>
    <col min="5920" max="6143" width="9.1796875" style="595"/>
    <col min="6144" max="6144" width="5.453125" style="595" customWidth="1"/>
    <col min="6145" max="6145" width="47" style="595" customWidth="1"/>
    <col min="6146" max="6146" width="10.453125" style="595" customWidth="1"/>
    <col min="6147" max="6147" width="12.81640625" style="595" customWidth="1"/>
    <col min="6148" max="6148" width="13.81640625" style="595" customWidth="1"/>
    <col min="6149" max="6149" width="16.26953125" style="595" customWidth="1"/>
    <col min="6150" max="6150" width="8.453125" style="595" customWidth="1"/>
    <col min="6151" max="6151" width="11.81640625" style="595" customWidth="1"/>
    <col min="6152" max="6152" width="13.453125" style="595" customWidth="1"/>
    <col min="6153" max="6153" width="11.54296875" style="595" customWidth="1"/>
    <col min="6154" max="6156" width="0" style="595" hidden="1" customWidth="1"/>
    <col min="6157" max="6157" width="11" style="595" customWidth="1"/>
    <col min="6158" max="6158" width="0" style="595" hidden="1" customWidth="1"/>
    <col min="6159" max="6159" width="12.26953125" style="595" customWidth="1"/>
    <col min="6160" max="6160" width="9.7265625" style="595" customWidth="1"/>
    <col min="6161" max="6161" width="9.54296875" style="595" customWidth="1"/>
    <col min="6162" max="6162" width="8.7265625" style="595" customWidth="1"/>
    <col min="6163" max="6163" width="9.7265625" style="595" customWidth="1"/>
    <col min="6164" max="6165" width="9.54296875" style="595" customWidth="1"/>
    <col min="6166" max="6166" width="9.453125" style="595" customWidth="1"/>
    <col min="6167" max="6167" width="8" style="595" customWidth="1"/>
    <col min="6168" max="6168" width="7.453125" style="595" customWidth="1"/>
    <col min="6169" max="6169" width="7.1796875" style="595" customWidth="1"/>
    <col min="6170" max="6170" width="0" style="595" hidden="1" customWidth="1"/>
    <col min="6171" max="6171" width="9.54296875" style="595" customWidth="1"/>
    <col min="6172" max="6172" width="9.453125" style="595" customWidth="1"/>
    <col min="6173" max="6173" width="0" style="595" hidden="1" customWidth="1"/>
    <col min="6174" max="6174" width="7.453125" style="595" customWidth="1"/>
    <col min="6175" max="6175" width="7.1796875" style="595" customWidth="1"/>
    <col min="6176" max="6399" width="9.1796875" style="595"/>
    <col min="6400" max="6400" width="5.453125" style="595" customWidth="1"/>
    <col min="6401" max="6401" width="47" style="595" customWidth="1"/>
    <col min="6402" max="6402" width="10.453125" style="595" customWidth="1"/>
    <col min="6403" max="6403" width="12.81640625" style="595" customWidth="1"/>
    <col min="6404" max="6404" width="13.81640625" style="595" customWidth="1"/>
    <col min="6405" max="6405" width="16.26953125" style="595" customWidth="1"/>
    <col min="6406" max="6406" width="8.453125" style="595" customWidth="1"/>
    <col min="6407" max="6407" width="11.81640625" style="595" customWidth="1"/>
    <col min="6408" max="6408" width="13.453125" style="595" customWidth="1"/>
    <col min="6409" max="6409" width="11.54296875" style="595" customWidth="1"/>
    <col min="6410" max="6412" width="0" style="595" hidden="1" customWidth="1"/>
    <col min="6413" max="6413" width="11" style="595" customWidth="1"/>
    <col min="6414" max="6414" width="0" style="595" hidden="1" customWidth="1"/>
    <col min="6415" max="6415" width="12.26953125" style="595" customWidth="1"/>
    <col min="6416" max="6416" width="9.7265625" style="595" customWidth="1"/>
    <col min="6417" max="6417" width="9.54296875" style="595" customWidth="1"/>
    <col min="6418" max="6418" width="8.7265625" style="595" customWidth="1"/>
    <col min="6419" max="6419" width="9.7265625" style="595" customWidth="1"/>
    <col min="6420" max="6421" width="9.54296875" style="595" customWidth="1"/>
    <col min="6422" max="6422" width="9.453125" style="595" customWidth="1"/>
    <col min="6423" max="6423" width="8" style="595" customWidth="1"/>
    <col min="6424" max="6424" width="7.453125" style="595" customWidth="1"/>
    <col min="6425" max="6425" width="7.1796875" style="595" customWidth="1"/>
    <col min="6426" max="6426" width="0" style="595" hidden="1" customWidth="1"/>
    <col min="6427" max="6427" width="9.54296875" style="595" customWidth="1"/>
    <col min="6428" max="6428" width="9.453125" style="595" customWidth="1"/>
    <col min="6429" max="6429" width="0" style="595" hidden="1" customWidth="1"/>
    <col min="6430" max="6430" width="7.453125" style="595" customWidth="1"/>
    <col min="6431" max="6431" width="7.1796875" style="595" customWidth="1"/>
    <col min="6432" max="6655" width="9.1796875" style="595"/>
    <col min="6656" max="6656" width="5.453125" style="595" customWidth="1"/>
    <col min="6657" max="6657" width="47" style="595" customWidth="1"/>
    <col min="6658" max="6658" width="10.453125" style="595" customWidth="1"/>
    <col min="6659" max="6659" width="12.81640625" style="595" customWidth="1"/>
    <col min="6660" max="6660" width="13.81640625" style="595" customWidth="1"/>
    <col min="6661" max="6661" width="16.26953125" style="595" customWidth="1"/>
    <col min="6662" max="6662" width="8.453125" style="595" customWidth="1"/>
    <col min="6663" max="6663" width="11.81640625" style="595" customWidth="1"/>
    <col min="6664" max="6664" width="13.453125" style="595" customWidth="1"/>
    <col min="6665" max="6665" width="11.54296875" style="595" customWidth="1"/>
    <col min="6666" max="6668" width="0" style="595" hidden="1" customWidth="1"/>
    <col min="6669" max="6669" width="11" style="595" customWidth="1"/>
    <col min="6670" max="6670" width="0" style="595" hidden="1" customWidth="1"/>
    <col min="6671" max="6671" width="12.26953125" style="595" customWidth="1"/>
    <col min="6672" max="6672" width="9.7265625" style="595" customWidth="1"/>
    <col min="6673" max="6673" width="9.54296875" style="595" customWidth="1"/>
    <col min="6674" max="6674" width="8.7265625" style="595" customWidth="1"/>
    <col min="6675" max="6675" width="9.7265625" style="595" customWidth="1"/>
    <col min="6676" max="6677" width="9.54296875" style="595" customWidth="1"/>
    <col min="6678" max="6678" width="9.453125" style="595" customWidth="1"/>
    <col min="6679" max="6679" width="8" style="595" customWidth="1"/>
    <col min="6680" max="6680" width="7.453125" style="595" customWidth="1"/>
    <col min="6681" max="6681" width="7.1796875" style="595" customWidth="1"/>
    <col min="6682" max="6682" width="0" style="595" hidden="1" customWidth="1"/>
    <col min="6683" max="6683" width="9.54296875" style="595" customWidth="1"/>
    <col min="6684" max="6684" width="9.453125" style="595" customWidth="1"/>
    <col min="6685" max="6685" width="0" style="595" hidden="1" customWidth="1"/>
    <col min="6686" max="6686" width="7.453125" style="595" customWidth="1"/>
    <col min="6687" max="6687" width="7.1796875" style="595" customWidth="1"/>
    <col min="6688" max="6911" width="9.1796875" style="595"/>
    <col min="6912" max="6912" width="5.453125" style="595" customWidth="1"/>
    <col min="6913" max="6913" width="47" style="595" customWidth="1"/>
    <col min="6914" max="6914" width="10.453125" style="595" customWidth="1"/>
    <col min="6915" max="6915" width="12.81640625" style="595" customWidth="1"/>
    <col min="6916" max="6916" width="13.81640625" style="595" customWidth="1"/>
    <col min="6917" max="6917" width="16.26953125" style="595" customWidth="1"/>
    <col min="6918" max="6918" width="8.453125" style="595" customWidth="1"/>
    <col min="6919" max="6919" width="11.81640625" style="595" customWidth="1"/>
    <col min="6920" max="6920" width="13.453125" style="595" customWidth="1"/>
    <col min="6921" max="6921" width="11.54296875" style="595" customWidth="1"/>
    <col min="6922" max="6924" width="0" style="595" hidden="1" customWidth="1"/>
    <col min="6925" max="6925" width="11" style="595" customWidth="1"/>
    <col min="6926" max="6926" width="0" style="595" hidden="1" customWidth="1"/>
    <col min="6927" max="6927" width="12.26953125" style="595" customWidth="1"/>
    <col min="6928" max="6928" width="9.7265625" style="595" customWidth="1"/>
    <col min="6929" max="6929" width="9.54296875" style="595" customWidth="1"/>
    <col min="6930" max="6930" width="8.7265625" style="595" customWidth="1"/>
    <col min="6931" max="6931" width="9.7265625" style="595" customWidth="1"/>
    <col min="6932" max="6933" width="9.54296875" style="595" customWidth="1"/>
    <col min="6934" max="6934" width="9.453125" style="595" customWidth="1"/>
    <col min="6935" max="6935" width="8" style="595" customWidth="1"/>
    <col min="6936" max="6936" width="7.453125" style="595" customWidth="1"/>
    <col min="6937" max="6937" width="7.1796875" style="595" customWidth="1"/>
    <col min="6938" max="6938" width="0" style="595" hidden="1" customWidth="1"/>
    <col min="6939" max="6939" width="9.54296875" style="595" customWidth="1"/>
    <col min="6940" max="6940" width="9.453125" style="595" customWidth="1"/>
    <col min="6941" max="6941" width="0" style="595" hidden="1" customWidth="1"/>
    <col min="6942" max="6942" width="7.453125" style="595" customWidth="1"/>
    <col min="6943" max="6943" width="7.1796875" style="595" customWidth="1"/>
    <col min="6944" max="7167" width="9.1796875" style="595"/>
    <col min="7168" max="7168" width="5.453125" style="595" customWidth="1"/>
    <col min="7169" max="7169" width="47" style="595" customWidth="1"/>
    <col min="7170" max="7170" width="10.453125" style="595" customWidth="1"/>
    <col min="7171" max="7171" width="12.81640625" style="595" customWidth="1"/>
    <col min="7172" max="7172" width="13.81640625" style="595" customWidth="1"/>
    <col min="7173" max="7173" width="16.26953125" style="595" customWidth="1"/>
    <col min="7174" max="7174" width="8.453125" style="595" customWidth="1"/>
    <col min="7175" max="7175" width="11.81640625" style="595" customWidth="1"/>
    <col min="7176" max="7176" width="13.453125" style="595" customWidth="1"/>
    <col min="7177" max="7177" width="11.54296875" style="595" customWidth="1"/>
    <col min="7178" max="7180" width="0" style="595" hidden="1" customWidth="1"/>
    <col min="7181" max="7181" width="11" style="595" customWidth="1"/>
    <col min="7182" max="7182" width="0" style="595" hidden="1" customWidth="1"/>
    <col min="7183" max="7183" width="12.26953125" style="595" customWidth="1"/>
    <col min="7184" max="7184" width="9.7265625" style="595" customWidth="1"/>
    <col min="7185" max="7185" width="9.54296875" style="595" customWidth="1"/>
    <col min="7186" max="7186" width="8.7265625" style="595" customWidth="1"/>
    <col min="7187" max="7187" width="9.7265625" style="595" customWidth="1"/>
    <col min="7188" max="7189" width="9.54296875" style="595" customWidth="1"/>
    <col min="7190" max="7190" width="9.453125" style="595" customWidth="1"/>
    <col min="7191" max="7191" width="8" style="595" customWidth="1"/>
    <col min="7192" max="7192" width="7.453125" style="595" customWidth="1"/>
    <col min="7193" max="7193" width="7.1796875" style="595" customWidth="1"/>
    <col min="7194" max="7194" width="0" style="595" hidden="1" customWidth="1"/>
    <col min="7195" max="7195" width="9.54296875" style="595" customWidth="1"/>
    <col min="7196" max="7196" width="9.453125" style="595" customWidth="1"/>
    <col min="7197" max="7197" width="0" style="595" hidden="1" customWidth="1"/>
    <col min="7198" max="7198" width="7.453125" style="595" customWidth="1"/>
    <col min="7199" max="7199" width="7.1796875" style="595" customWidth="1"/>
    <col min="7200" max="7423" width="9.1796875" style="595"/>
    <col min="7424" max="7424" width="5.453125" style="595" customWidth="1"/>
    <col min="7425" max="7425" width="47" style="595" customWidth="1"/>
    <col min="7426" max="7426" width="10.453125" style="595" customWidth="1"/>
    <col min="7427" max="7427" width="12.81640625" style="595" customWidth="1"/>
    <col min="7428" max="7428" width="13.81640625" style="595" customWidth="1"/>
    <col min="7429" max="7429" width="16.26953125" style="595" customWidth="1"/>
    <col min="7430" max="7430" width="8.453125" style="595" customWidth="1"/>
    <col min="7431" max="7431" width="11.81640625" style="595" customWidth="1"/>
    <col min="7432" max="7432" width="13.453125" style="595" customWidth="1"/>
    <col min="7433" max="7433" width="11.54296875" style="595" customWidth="1"/>
    <col min="7434" max="7436" width="0" style="595" hidden="1" customWidth="1"/>
    <col min="7437" max="7437" width="11" style="595" customWidth="1"/>
    <col min="7438" max="7438" width="0" style="595" hidden="1" customWidth="1"/>
    <col min="7439" max="7439" width="12.26953125" style="595" customWidth="1"/>
    <col min="7440" max="7440" width="9.7265625" style="595" customWidth="1"/>
    <col min="7441" max="7441" width="9.54296875" style="595" customWidth="1"/>
    <col min="7442" max="7442" width="8.7265625" style="595" customWidth="1"/>
    <col min="7443" max="7443" width="9.7265625" style="595" customWidth="1"/>
    <col min="7444" max="7445" width="9.54296875" style="595" customWidth="1"/>
    <col min="7446" max="7446" width="9.453125" style="595" customWidth="1"/>
    <col min="7447" max="7447" width="8" style="595" customWidth="1"/>
    <col min="7448" max="7448" width="7.453125" style="595" customWidth="1"/>
    <col min="7449" max="7449" width="7.1796875" style="595" customWidth="1"/>
    <col min="7450" max="7450" width="0" style="595" hidden="1" customWidth="1"/>
    <col min="7451" max="7451" width="9.54296875" style="595" customWidth="1"/>
    <col min="7452" max="7452" width="9.453125" style="595" customWidth="1"/>
    <col min="7453" max="7453" width="0" style="595" hidden="1" customWidth="1"/>
    <col min="7454" max="7454" width="7.453125" style="595" customWidth="1"/>
    <col min="7455" max="7455" width="7.1796875" style="595" customWidth="1"/>
    <col min="7456" max="7679" width="9.1796875" style="595"/>
    <col min="7680" max="7680" width="5.453125" style="595" customWidth="1"/>
    <col min="7681" max="7681" width="47" style="595" customWidth="1"/>
    <col min="7682" max="7682" width="10.453125" style="595" customWidth="1"/>
    <col min="7683" max="7683" width="12.81640625" style="595" customWidth="1"/>
    <col min="7684" max="7684" width="13.81640625" style="595" customWidth="1"/>
    <col min="7685" max="7685" width="16.26953125" style="595" customWidth="1"/>
    <col min="7686" max="7686" width="8.453125" style="595" customWidth="1"/>
    <col min="7687" max="7687" width="11.81640625" style="595" customWidth="1"/>
    <col min="7688" max="7688" width="13.453125" style="595" customWidth="1"/>
    <col min="7689" max="7689" width="11.54296875" style="595" customWidth="1"/>
    <col min="7690" max="7692" width="0" style="595" hidden="1" customWidth="1"/>
    <col min="7693" max="7693" width="11" style="595" customWidth="1"/>
    <col min="7694" max="7694" width="0" style="595" hidden="1" customWidth="1"/>
    <col min="7695" max="7695" width="12.26953125" style="595" customWidth="1"/>
    <col min="7696" max="7696" width="9.7265625" style="595" customWidth="1"/>
    <col min="7697" max="7697" width="9.54296875" style="595" customWidth="1"/>
    <col min="7698" max="7698" width="8.7265625" style="595" customWidth="1"/>
    <col min="7699" max="7699" width="9.7265625" style="595" customWidth="1"/>
    <col min="7700" max="7701" width="9.54296875" style="595" customWidth="1"/>
    <col min="7702" max="7702" width="9.453125" style="595" customWidth="1"/>
    <col min="7703" max="7703" width="8" style="595" customWidth="1"/>
    <col min="7704" max="7704" width="7.453125" style="595" customWidth="1"/>
    <col min="7705" max="7705" width="7.1796875" style="595" customWidth="1"/>
    <col min="7706" max="7706" width="0" style="595" hidden="1" customWidth="1"/>
    <col min="7707" max="7707" width="9.54296875" style="595" customWidth="1"/>
    <col min="7708" max="7708" width="9.453125" style="595" customWidth="1"/>
    <col min="7709" max="7709" width="0" style="595" hidden="1" customWidth="1"/>
    <col min="7710" max="7710" width="7.453125" style="595" customWidth="1"/>
    <col min="7711" max="7711" width="7.1796875" style="595" customWidth="1"/>
    <col min="7712" max="7935" width="9.1796875" style="595"/>
    <col min="7936" max="7936" width="5.453125" style="595" customWidth="1"/>
    <col min="7937" max="7937" width="47" style="595" customWidth="1"/>
    <col min="7938" max="7938" width="10.453125" style="595" customWidth="1"/>
    <col min="7939" max="7939" width="12.81640625" style="595" customWidth="1"/>
    <col min="7940" max="7940" width="13.81640625" style="595" customWidth="1"/>
    <col min="7941" max="7941" width="16.26953125" style="595" customWidth="1"/>
    <col min="7942" max="7942" width="8.453125" style="595" customWidth="1"/>
    <col min="7943" max="7943" width="11.81640625" style="595" customWidth="1"/>
    <col min="7944" max="7944" width="13.453125" style="595" customWidth="1"/>
    <col min="7945" max="7945" width="11.54296875" style="595" customWidth="1"/>
    <col min="7946" max="7948" width="0" style="595" hidden="1" customWidth="1"/>
    <col min="7949" max="7949" width="11" style="595" customWidth="1"/>
    <col min="7950" max="7950" width="0" style="595" hidden="1" customWidth="1"/>
    <col min="7951" max="7951" width="12.26953125" style="595" customWidth="1"/>
    <col min="7952" max="7952" width="9.7265625" style="595" customWidth="1"/>
    <col min="7953" max="7953" width="9.54296875" style="595" customWidth="1"/>
    <col min="7954" max="7954" width="8.7265625" style="595" customWidth="1"/>
    <col min="7955" max="7955" width="9.7265625" style="595" customWidth="1"/>
    <col min="7956" max="7957" width="9.54296875" style="595" customWidth="1"/>
    <col min="7958" max="7958" width="9.453125" style="595" customWidth="1"/>
    <col min="7959" max="7959" width="8" style="595" customWidth="1"/>
    <col min="7960" max="7960" width="7.453125" style="595" customWidth="1"/>
    <col min="7961" max="7961" width="7.1796875" style="595" customWidth="1"/>
    <col min="7962" max="7962" width="0" style="595" hidden="1" customWidth="1"/>
    <col min="7963" max="7963" width="9.54296875" style="595" customWidth="1"/>
    <col min="7964" max="7964" width="9.453125" style="595" customWidth="1"/>
    <col min="7965" max="7965" width="0" style="595" hidden="1" customWidth="1"/>
    <col min="7966" max="7966" width="7.453125" style="595" customWidth="1"/>
    <col min="7967" max="7967" width="7.1796875" style="595" customWidth="1"/>
    <col min="7968" max="8191" width="9.1796875" style="595"/>
    <col min="8192" max="8192" width="5.453125" style="595" customWidth="1"/>
    <col min="8193" max="8193" width="47" style="595" customWidth="1"/>
    <col min="8194" max="8194" width="10.453125" style="595" customWidth="1"/>
    <col min="8195" max="8195" width="12.81640625" style="595" customWidth="1"/>
    <col min="8196" max="8196" width="13.81640625" style="595" customWidth="1"/>
    <col min="8197" max="8197" width="16.26953125" style="595" customWidth="1"/>
    <col min="8198" max="8198" width="8.453125" style="595" customWidth="1"/>
    <col min="8199" max="8199" width="11.81640625" style="595" customWidth="1"/>
    <col min="8200" max="8200" width="13.453125" style="595" customWidth="1"/>
    <col min="8201" max="8201" width="11.54296875" style="595" customWidth="1"/>
    <col min="8202" max="8204" width="0" style="595" hidden="1" customWidth="1"/>
    <col min="8205" max="8205" width="11" style="595" customWidth="1"/>
    <col min="8206" max="8206" width="0" style="595" hidden="1" customWidth="1"/>
    <col min="8207" max="8207" width="12.26953125" style="595" customWidth="1"/>
    <col min="8208" max="8208" width="9.7265625" style="595" customWidth="1"/>
    <col min="8209" max="8209" width="9.54296875" style="595" customWidth="1"/>
    <col min="8210" max="8210" width="8.7265625" style="595" customWidth="1"/>
    <col min="8211" max="8211" width="9.7265625" style="595" customWidth="1"/>
    <col min="8212" max="8213" width="9.54296875" style="595" customWidth="1"/>
    <col min="8214" max="8214" width="9.453125" style="595" customWidth="1"/>
    <col min="8215" max="8215" width="8" style="595" customWidth="1"/>
    <col min="8216" max="8216" width="7.453125" style="595" customWidth="1"/>
    <col min="8217" max="8217" width="7.1796875" style="595" customWidth="1"/>
    <col min="8218" max="8218" width="0" style="595" hidden="1" customWidth="1"/>
    <col min="8219" max="8219" width="9.54296875" style="595" customWidth="1"/>
    <col min="8220" max="8220" width="9.453125" style="595" customWidth="1"/>
    <col min="8221" max="8221" width="0" style="595" hidden="1" customWidth="1"/>
    <col min="8222" max="8222" width="7.453125" style="595" customWidth="1"/>
    <col min="8223" max="8223" width="7.1796875" style="595" customWidth="1"/>
    <col min="8224" max="8447" width="9.1796875" style="595"/>
    <col min="8448" max="8448" width="5.453125" style="595" customWidth="1"/>
    <col min="8449" max="8449" width="47" style="595" customWidth="1"/>
    <col min="8450" max="8450" width="10.453125" style="595" customWidth="1"/>
    <col min="8451" max="8451" width="12.81640625" style="595" customWidth="1"/>
    <col min="8452" max="8452" width="13.81640625" style="595" customWidth="1"/>
    <col min="8453" max="8453" width="16.26953125" style="595" customWidth="1"/>
    <col min="8454" max="8454" width="8.453125" style="595" customWidth="1"/>
    <col min="8455" max="8455" width="11.81640625" style="595" customWidth="1"/>
    <col min="8456" max="8456" width="13.453125" style="595" customWidth="1"/>
    <col min="8457" max="8457" width="11.54296875" style="595" customWidth="1"/>
    <col min="8458" max="8460" width="0" style="595" hidden="1" customWidth="1"/>
    <col min="8461" max="8461" width="11" style="595" customWidth="1"/>
    <col min="8462" max="8462" width="0" style="595" hidden="1" customWidth="1"/>
    <col min="8463" max="8463" width="12.26953125" style="595" customWidth="1"/>
    <col min="8464" max="8464" width="9.7265625" style="595" customWidth="1"/>
    <col min="8465" max="8465" width="9.54296875" style="595" customWidth="1"/>
    <col min="8466" max="8466" width="8.7265625" style="595" customWidth="1"/>
    <col min="8467" max="8467" width="9.7265625" style="595" customWidth="1"/>
    <col min="8468" max="8469" width="9.54296875" style="595" customWidth="1"/>
    <col min="8470" max="8470" width="9.453125" style="595" customWidth="1"/>
    <col min="8471" max="8471" width="8" style="595" customWidth="1"/>
    <col min="8472" max="8472" width="7.453125" style="595" customWidth="1"/>
    <col min="8473" max="8473" width="7.1796875" style="595" customWidth="1"/>
    <col min="8474" max="8474" width="0" style="595" hidden="1" customWidth="1"/>
    <col min="8475" max="8475" width="9.54296875" style="595" customWidth="1"/>
    <col min="8476" max="8476" width="9.453125" style="595" customWidth="1"/>
    <col min="8477" max="8477" width="0" style="595" hidden="1" customWidth="1"/>
    <col min="8478" max="8478" width="7.453125" style="595" customWidth="1"/>
    <col min="8479" max="8479" width="7.1796875" style="595" customWidth="1"/>
    <col min="8480" max="8703" width="9.1796875" style="595"/>
    <col min="8704" max="8704" width="5.453125" style="595" customWidth="1"/>
    <col min="8705" max="8705" width="47" style="595" customWidth="1"/>
    <col min="8706" max="8706" width="10.453125" style="595" customWidth="1"/>
    <col min="8707" max="8707" width="12.81640625" style="595" customWidth="1"/>
    <col min="8708" max="8708" width="13.81640625" style="595" customWidth="1"/>
    <col min="8709" max="8709" width="16.26953125" style="595" customWidth="1"/>
    <col min="8710" max="8710" width="8.453125" style="595" customWidth="1"/>
    <col min="8711" max="8711" width="11.81640625" style="595" customWidth="1"/>
    <col min="8712" max="8712" width="13.453125" style="595" customWidth="1"/>
    <col min="8713" max="8713" width="11.54296875" style="595" customWidth="1"/>
    <col min="8714" max="8716" width="0" style="595" hidden="1" customWidth="1"/>
    <col min="8717" max="8717" width="11" style="595" customWidth="1"/>
    <col min="8718" max="8718" width="0" style="595" hidden="1" customWidth="1"/>
    <col min="8719" max="8719" width="12.26953125" style="595" customWidth="1"/>
    <col min="8720" max="8720" width="9.7265625" style="595" customWidth="1"/>
    <col min="8721" max="8721" width="9.54296875" style="595" customWidth="1"/>
    <col min="8722" max="8722" width="8.7265625" style="595" customWidth="1"/>
    <col min="8723" max="8723" width="9.7265625" style="595" customWidth="1"/>
    <col min="8724" max="8725" width="9.54296875" style="595" customWidth="1"/>
    <col min="8726" max="8726" width="9.453125" style="595" customWidth="1"/>
    <col min="8727" max="8727" width="8" style="595" customWidth="1"/>
    <col min="8728" max="8728" width="7.453125" style="595" customWidth="1"/>
    <col min="8729" max="8729" width="7.1796875" style="595" customWidth="1"/>
    <col min="8730" max="8730" width="0" style="595" hidden="1" customWidth="1"/>
    <col min="8731" max="8731" width="9.54296875" style="595" customWidth="1"/>
    <col min="8732" max="8732" width="9.453125" style="595" customWidth="1"/>
    <col min="8733" max="8733" width="0" style="595" hidden="1" customWidth="1"/>
    <col min="8734" max="8734" width="7.453125" style="595" customWidth="1"/>
    <col min="8735" max="8735" width="7.1796875" style="595" customWidth="1"/>
    <col min="8736" max="8959" width="9.1796875" style="595"/>
    <col min="8960" max="8960" width="5.453125" style="595" customWidth="1"/>
    <col min="8961" max="8961" width="47" style="595" customWidth="1"/>
    <col min="8962" max="8962" width="10.453125" style="595" customWidth="1"/>
    <col min="8963" max="8963" width="12.81640625" style="595" customWidth="1"/>
    <col min="8964" max="8964" width="13.81640625" style="595" customWidth="1"/>
    <col min="8965" max="8965" width="16.26953125" style="595" customWidth="1"/>
    <col min="8966" max="8966" width="8.453125" style="595" customWidth="1"/>
    <col min="8967" max="8967" width="11.81640625" style="595" customWidth="1"/>
    <col min="8968" max="8968" width="13.453125" style="595" customWidth="1"/>
    <col min="8969" max="8969" width="11.54296875" style="595" customWidth="1"/>
    <col min="8970" max="8972" width="0" style="595" hidden="1" customWidth="1"/>
    <col min="8973" max="8973" width="11" style="595" customWidth="1"/>
    <col min="8974" max="8974" width="0" style="595" hidden="1" customWidth="1"/>
    <col min="8975" max="8975" width="12.26953125" style="595" customWidth="1"/>
    <col min="8976" max="8976" width="9.7265625" style="595" customWidth="1"/>
    <col min="8977" max="8977" width="9.54296875" style="595" customWidth="1"/>
    <col min="8978" max="8978" width="8.7265625" style="595" customWidth="1"/>
    <col min="8979" max="8979" width="9.7265625" style="595" customWidth="1"/>
    <col min="8980" max="8981" width="9.54296875" style="595" customWidth="1"/>
    <col min="8982" max="8982" width="9.453125" style="595" customWidth="1"/>
    <col min="8983" max="8983" width="8" style="595" customWidth="1"/>
    <col min="8984" max="8984" width="7.453125" style="595" customWidth="1"/>
    <col min="8985" max="8985" width="7.1796875" style="595" customWidth="1"/>
    <col min="8986" max="8986" width="0" style="595" hidden="1" customWidth="1"/>
    <col min="8987" max="8987" width="9.54296875" style="595" customWidth="1"/>
    <col min="8988" max="8988" width="9.453125" style="595" customWidth="1"/>
    <col min="8989" max="8989" width="0" style="595" hidden="1" customWidth="1"/>
    <col min="8990" max="8990" width="7.453125" style="595" customWidth="1"/>
    <col min="8991" max="8991" width="7.1796875" style="595" customWidth="1"/>
    <col min="8992" max="9215" width="9.1796875" style="595"/>
    <col min="9216" max="9216" width="5.453125" style="595" customWidth="1"/>
    <col min="9217" max="9217" width="47" style="595" customWidth="1"/>
    <col min="9218" max="9218" width="10.453125" style="595" customWidth="1"/>
    <col min="9219" max="9219" width="12.81640625" style="595" customWidth="1"/>
    <col min="9220" max="9220" width="13.81640625" style="595" customWidth="1"/>
    <col min="9221" max="9221" width="16.26953125" style="595" customWidth="1"/>
    <col min="9222" max="9222" width="8.453125" style="595" customWidth="1"/>
    <col min="9223" max="9223" width="11.81640625" style="595" customWidth="1"/>
    <col min="9224" max="9224" width="13.453125" style="595" customWidth="1"/>
    <col min="9225" max="9225" width="11.54296875" style="595" customWidth="1"/>
    <col min="9226" max="9228" width="0" style="595" hidden="1" customWidth="1"/>
    <col min="9229" max="9229" width="11" style="595" customWidth="1"/>
    <col min="9230" max="9230" width="0" style="595" hidden="1" customWidth="1"/>
    <col min="9231" max="9231" width="12.26953125" style="595" customWidth="1"/>
    <col min="9232" max="9232" width="9.7265625" style="595" customWidth="1"/>
    <col min="9233" max="9233" width="9.54296875" style="595" customWidth="1"/>
    <col min="9234" max="9234" width="8.7265625" style="595" customWidth="1"/>
    <col min="9235" max="9235" width="9.7265625" style="595" customWidth="1"/>
    <col min="9236" max="9237" width="9.54296875" style="595" customWidth="1"/>
    <col min="9238" max="9238" width="9.453125" style="595" customWidth="1"/>
    <col min="9239" max="9239" width="8" style="595" customWidth="1"/>
    <col min="9240" max="9240" width="7.453125" style="595" customWidth="1"/>
    <col min="9241" max="9241" width="7.1796875" style="595" customWidth="1"/>
    <col min="9242" max="9242" width="0" style="595" hidden="1" customWidth="1"/>
    <col min="9243" max="9243" width="9.54296875" style="595" customWidth="1"/>
    <col min="9244" max="9244" width="9.453125" style="595" customWidth="1"/>
    <col min="9245" max="9245" width="0" style="595" hidden="1" customWidth="1"/>
    <col min="9246" max="9246" width="7.453125" style="595" customWidth="1"/>
    <col min="9247" max="9247" width="7.1796875" style="595" customWidth="1"/>
    <col min="9248" max="9471" width="9.1796875" style="595"/>
    <col min="9472" max="9472" width="5.453125" style="595" customWidth="1"/>
    <col min="9473" max="9473" width="47" style="595" customWidth="1"/>
    <col min="9474" max="9474" width="10.453125" style="595" customWidth="1"/>
    <col min="9475" max="9475" width="12.81640625" style="595" customWidth="1"/>
    <col min="9476" max="9476" width="13.81640625" style="595" customWidth="1"/>
    <col min="9477" max="9477" width="16.26953125" style="595" customWidth="1"/>
    <col min="9478" max="9478" width="8.453125" style="595" customWidth="1"/>
    <col min="9479" max="9479" width="11.81640625" style="595" customWidth="1"/>
    <col min="9480" max="9480" width="13.453125" style="595" customWidth="1"/>
    <col min="9481" max="9481" width="11.54296875" style="595" customWidth="1"/>
    <col min="9482" max="9484" width="0" style="595" hidden="1" customWidth="1"/>
    <col min="9485" max="9485" width="11" style="595" customWidth="1"/>
    <col min="9486" max="9486" width="0" style="595" hidden="1" customWidth="1"/>
    <col min="9487" max="9487" width="12.26953125" style="595" customWidth="1"/>
    <col min="9488" max="9488" width="9.7265625" style="595" customWidth="1"/>
    <col min="9489" max="9489" width="9.54296875" style="595" customWidth="1"/>
    <col min="9490" max="9490" width="8.7265625" style="595" customWidth="1"/>
    <col min="9491" max="9491" width="9.7265625" style="595" customWidth="1"/>
    <col min="9492" max="9493" width="9.54296875" style="595" customWidth="1"/>
    <col min="9494" max="9494" width="9.453125" style="595" customWidth="1"/>
    <col min="9495" max="9495" width="8" style="595" customWidth="1"/>
    <col min="9496" max="9496" width="7.453125" style="595" customWidth="1"/>
    <col min="9497" max="9497" width="7.1796875" style="595" customWidth="1"/>
    <col min="9498" max="9498" width="0" style="595" hidden="1" customWidth="1"/>
    <col min="9499" max="9499" width="9.54296875" style="595" customWidth="1"/>
    <col min="9500" max="9500" width="9.453125" style="595" customWidth="1"/>
    <col min="9501" max="9501" width="0" style="595" hidden="1" customWidth="1"/>
    <col min="9502" max="9502" width="7.453125" style="595" customWidth="1"/>
    <col min="9503" max="9503" width="7.1796875" style="595" customWidth="1"/>
    <col min="9504" max="9727" width="9.1796875" style="595"/>
    <col min="9728" max="9728" width="5.453125" style="595" customWidth="1"/>
    <col min="9729" max="9729" width="47" style="595" customWidth="1"/>
    <col min="9730" max="9730" width="10.453125" style="595" customWidth="1"/>
    <col min="9731" max="9731" width="12.81640625" style="595" customWidth="1"/>
    <col min="9732" max="9732" width="13.81640625" style="595" customWidth="1"/>
    <col min="9733" max="9733" width="16.26953125" style="595" customWidth="1"/>
    <col min="9734" max="9734" width="8.453125" style="595" customWidth="1"/>
    <col min="9735" max="9735" width="11.81640625" style="595" customWidth="1"/>
    <col min="9736" max="9736" width="13.453125" style="595" customWidth="1"/>
    <col min="9737" max="9737" width="11.54296875" style="595" customWidth="1"/>
    <col min="9738" max="9740" width="0" style="595" hidden="1" customWidth="1"/>
    <col min="9741" max="9741" width="11" style="595" customWidth="1"/>
    <col min="9742" max="9742" width="0" style="595" hidden="1" customWidth="1"/>
    <col min="9743" max="9743" width="12.26953125" style="595" customWidth="1"/>
    <col min="9744" max="9744" width="9.7265625" style="595" customWidth="1"/>
    <col min="9745" max="9745" width="9.54296875" style="595" customWidth="1"/>
    <col min="9746" max="9746" width="8.7265625" style="595" customWidth="1"/>
    <col min="9747" max="9747" width="9.7265625" style="595" customWidth="1"/>
    <col min="9748" max="9749" width="9.54296875" style="595" customWidth="1"/>
    <col min="9750" max="9750" width="9.453125" style="595" customWidth="1"/>
    <col min="9751" max="9751" width="8" style="595" customWidth="1"/>
    <col min="9752" max="9752" width="7.453125" style="595" customWidth="1"/>
    <col min="9753" max="9753" width="7.1796875" style="595" customWidth="1"/>
    <col min="9754" max="9754" width="0" style="595" hidden="1" customWidth="1"/>
    <col min="9755" max="9755" width="9.54296875" style="595" customWidth="1"/>
    <col min="9756" max="9756" width="9.453125" style="595" customWidth="1"/>
    <col min="9757" max="9757" width="0" style="595" hidden="1" customWidth="1"/>
    <col min="9758" max="9758" width="7.453125" style="595" customWidth="1"/>
    <col min="9759" max="9759" width="7.1796875" style="595" customWidth="1"/>
    <col min="9760" max="9983" width="9.1796875" style="595"/>
    <col min="9984" max="9984" width="5.453125" style="595" customWidth="1"/>
    <col min="9985" max="9985" width="47" style="595" customWidth="1"/>
    <col min="9986" max="9986" width="10.453125" style="595" customWidth="1"/>
    <col min="9987" max="9987" width="12.81640625" style="595" customWidth="1"/>
    <col min="9988" max="9988" width="13.81640625" style="595" customWidth="1"/>
    <col min="9989" max="9989" width="16.26953125" style="595" customWidth="1"/>
    <col min="9990" max="9990" width="8.453125" style="595" customWidth="1"/>
    <col min="9991" max="9991" width="11.81640625" style="595" customWidth="1"/>
    <col min="9992" max="9992" width="13.453125" style="595" customWidth="1"/>
    <col min="9993" max="9993" width="11.54296875" style="595" customWidth="1"/>
    <col min="9994" max="9996" width="0" style="595" hidden="1" customWidth="1"/>
    <col min="9997" max="9997" width="11" style="595" customWidth="1"/>
    <col min="9998" max="9998" width="0" style="595" hidden="1" customWidth="1"/>
    <col min="9999" max="9999" width="12.26953125" style="595" customWidth="1"/>
    <col min="10000" max="10000" width="9.7265625" style="595" customWidth="1"/>
    <col min="10001" max="10001" width="9.54296875" style="595" customWidth="1"/>
    <col min="10002" max="10002" width="8.7265625" style="595" customWidth="1"/>
    <col min="10003" max="10003" width="9.7265625" style="595" customWidth="1"/>
    <col min="10004" max="10005" width="9.54296875" style="595" customWidth="1"/>
    <col min="10006" max="10006" width="9.453125" style="595" customWidth="1"/>
    <col min="10007" max="10007" width="8" style="595" customWidth="1"/>
    <col min="10008" max="10008" width="7.453125" style="595" customWidth="1"/>
    <col min="10009" max="10009" width="7.1796875" style="595" customWidth="1"/>
    <col min="10010" max="10010" width="0" style="595" hidden="1" customWidth="1"/>
    <col min="10011" max="10011" width="9.54296875" style="595" customWidth="1"/>
    <col min="10012" max="10012" width="9.453125" style="595" customWidth="1"/>
    <col min="10013" max="10013" width="0" style="595" hidden="1" customWidth="1"/>
    <col min="10014" max="10014" width="7.453125" style="595" customWidth="1"/>
    <col min="10015" max="10015" width="7.1796875" style="595" customWidth="1"/>
    <col min="10016" max="10239" width="9.1796875" style="595"/>
    <col min="10240" max="10240" width="5.453125" style="595" customWidth="1"/>
    <col min="10241" max="10241" width="47" style="595" customWidth="1"/>
    <col min="10242" max="10242" width="10.453125" style="595" customWidth="1"/>
    <col min="10243" max="10243" width="12.81640625" style="595" customWidth="1"/>
    <col min="10244" max="10244" width="13.81640625" style="595" customWidth="1"/>
    <col min="10245" max="10245" width="16.26953125" style="595" customWidth="1"/>
    <col min="10246" max="10246" width="8.453125" style="595" customWidth="1"/>
    <col min="10247" max="10247" width="11.81640625" style="595" customWidth="1"/>
    <col min="10248" max="10248" width="13.453125" style="595" customWidth="1"/>
    <col min="10249" max="10249" width="11.54296875" style="595" customWidth="1"/>
    <col min="10250" max="10252" width="0" style="595" hidden="1" customWidth="1"/>
    <col min="10253" max="10253" width="11" style="595" customWidth="1"/>
    <col min="10254" max="10254" width="0" style="595" hidden="1" customWidth="1"/>
    <col min="10255" max="10255" width="12.26953125" style="595" customWidth="1"/>
    <col min="10256" max="10256" width="9.7265625" style="595" customWidth="1"/>
    <col min="10257" max="10257" width="9.54296875" style="595" customWidth="1"/>
    <col min="10258" max="10258" width="8.7265625" style="595" customWidth="1"/>
    <col min="10259" max="10259" width="9.7265625" style="595" customWidth="1"/>
    <col min="10260" max="10261" width="9.54296875" style="595" customWidth="1"/>
    <col min="10262" max="10262" width="9.453125" style="595" customWidth="1"/>
    <col min="10263" max="10263" width="8" style="595" customWidth="1"/>
    <col min="10264" max="10264" width="7.453125" style="595" customWidth="1"/>
    <col min="10265" max="10265" width="7.1796875" style="595" customWidth="1"/>
    <col min="10266" max="10266" width="0" style="595" hidden="1" customWidth="1"/>
    <col min="10267" max="10267" width="9.54296875" style="595" customWidth="1"/>
    <col min="10268" max="10268" width="9.453125" style="595" customWidth="1"/>
    <col min="10269" max="10269" width="0" style="595" hidden="1" customWidth="1"/>
    <col min="10270" max="10270" width="7.453125" style="595" customWidth="1"/>
    <col min="10271" max="10271" width="7.1796875" style="595" customWidth="1"/>
    <col min="10272" max="10495" width="9.1796875" style="595"/>
    <col min="10496" max="10496" width="5.453125" style="595" customWidth="1"/>
    <col min="10497" max="10497" width="47" style="595" customWidth="1"/>
    <col min="10498" max="10498" width="10.453125" style="595" customWidth="1"/>
    <col min="10499" max="10499" width="12.81640625" style="595" customWidth="1"/>
    <col min="10500" max="10500" width="13.81640625" style="595" customWidth="1"/>
    <col min="10501" max="10501" width="16.26953125" style="595" customWidth="1"/>
    <col min="10502" max="10502" width="8.453125" style="595" customWidth="1"/>
    <col min="10503" max="10503" width="11.81640625" style="595" customWidth="1"/>
    <col min="10504" max="10504" width="13.453125" style="595" customWidth="1"/>
    <col min="10505" max="10505" width="11.54296875" style="595" customWidth="1"/>
    <col min="10506" max="10508" width="0" style="595" hidden="1" customWidth="1"/>
    <col min="10509" max="10509" width="11" style="595" customWidth="1"/>
    <col min="10510" max="10510" width="0" style="595" hidden="1" customWidth="1"/>
    <col min="10511" max="10511" width="12.26953125" style="595" customWidth="1"/>
    <col min="10512" max="10512" width="9.7265625" style="595" customWidth="1"/>
    <col min="10513" max="10513" width="9.54296875" style="595" customWidth="1"/>
    <col min="10514" max="10514" width="8.7265625" style="595" customWidth="1"/>
    <col min="10515" max="10515" width="9.7265625" style="595" customWidth="1"/>
    <col min="10516" max="10517" width="9.54296875" style="595" customWidth="1"/>
    <col min="10518" max="10518" width="9.453125" style="595" customWidth="1"/>
    <col min="10519" max="10519" width="8" style="595" customWidth="1"/>
    <col min="10520" max="10520" width="7.453125" style="595" customWidth="1"/>
    <col min="10521" max="10521" width="7.1796875" style="595" customWidth="1"/>
    <col min="10522" max="10522" width="0" style="595" hidden="1" customWidth="1"/>
    <col min="10523" max="10523" width="9.54296875" style="595" customWidth="1"/>
    <col min="10524" max="10524" width="9.453125" style="595" customWidth="1"/>
    <col min="10525" max="10525" width="0" style="595" hidden="1" customWidth="1"/>
    <col min="10526" max="10526" width="7.453125" style="595" customWidth="1"/>
    <col min="10527" max="10527" width="7.1796875" style="595" customWidth="1"/>
    <col min="10528" max="10751" width="9.1796875" style="595"/>
    <col min="10752" max="10752" width="5.453125" style="595" customWidth="1"/>
    <col min="10753" max="10753" width="47" style="595" customWidth="1"/>
    <col min="10754" max="10754" width="10.453125" style="595" customWidth="1"/>
    <col min="10755" max="10755" width="12.81640625" style="595" customWidth="1"/>
    <col min="10756" max="10756" width="13.81640625" style="595" customWidth="1"/>
    <col min="10757" max="10757" width="16.26953125" style="595" customWidth="1"/>
    <col min="10758" max="10758" width="8.453125" style="595" customWidth="1"/>
    <col min="10759" max="10759" width="11.81640625" style="595" customWidth="1"/>
    <col min="10760" max="10760" width="13.453125" style="595" customWidth="1"/>
    <col min="10761" max="10761" width="11.54296875" style="595" customWidth="1"/>
    <col min="10762" max="10764" width="0" style="595" hidden="1" customWidth="1"/>
    <col min="10765" max="10765" width="11" style="595" customWidth="1"/>
    <col min="10766" max="10766" width="0" style="595" hidden="1" customWidth="1"/>
    <col min="10767" max="10767" width="12.26953125" style="595" customWidth="1"/>
    <col min="10768" max="10768" width="9.7265625" style="595" customWidth="1"/>
    <col min="10769" max="10769" width="9.54296875" style="595" customWidth="1"/>
    <col min="10770" max="10770" width="8.7265625" style="595" customWidth="1"/>
    <col min="10771" max="10771" width="9.7265625" style="595" customWidth="1"/>
    <col min="10772" max="10773" width="9.54296875" style="595" customWidth="1"/>
    <col min="10774" max="10774" width="9.453125" style="595" customWidth="1"/>
    <col min="10775" max="10775" width="8" style="595" customWidth="1"/>
    <col min="10776" max="10776" width="7.453125" style="595" customWidth="1"/>
    <col min="10777" max="10777" width="7.1796875" style="595" customWidth="1"/>
    <col min="10778" max="10778" width="0" style="595" hidden="1" customWidth="1"/>
    <col min="10779" max="10779" width="9.54296875" style="595" customWidth="1"/>
    <col min="10780" max="10780" width="9.453125" style="595" customWidth="1"/>
    <col min="10781" max="10781" width="0" style="595" hidden="1" customWidth="1"/>
    <col min="10782" max="10782" width="7.453125" style="595" customWidth="1"/>
    <col min="10783" max="10783" width="7.1796875" style="595" customWidth="1"/>
    <col min="10784" max="11007" width="9.1796875" style="595"/>
    <col min="11008" max="11008" width="5.453125" style="595" customWidth="1"/>
    <col min="11009" max="11009" width="47" style="595" customWidth="1"/>
    <col min="11010" max="11010" width="10.453125" style="595" customWidth="1"/>
    <col min="11011" max="11011" width="12.81640625" style="595" customWidth="1"/>
    <col min="11012" max="11012" width="13.81640625" style="595" customWidth="1"/>
    <col min="11013" max="11013" width="16.26953125" style="595" customWidth="1"/>
    <col min="11014" max="11014" width="8.453125" style="595" customWidth="1"/>
    <col min="11015" max="11015" width="11.81640625" style="595" customWidth="1"/>
    <col min="11016" max="11016" width="13.453125" style="595" customWidth="1"/>
    <col min="11017" max="11017" width="11.54296875" style="595" customWidth="1"/>
    <col min="11018" max="11020" width="0" style="595" hidden="1" customWidth="1"/>
    <col min="11021" max="11021" width="11" style="595" customWidth="1"/>
    <col min="11022" max="11022" width="0" style="595" hidden="1" customWidth="1"/>
    <col min="11023" max="11023" width="12.26953125" style="595" customWidth="1"/>
    <col min="11024" max="11024" width="9.7265625" style="595" customWidth="1"/>
    <col min="11025" max="11025" width="9.54296875" style="595" customWidth="1"/>
    <col min="11026" max="11026" width="8.7265625" style="595" customWidth="1"/>
    <col min="11027" max="11027" width="9.7265625" style="595" customWidth="1"/>
    <col min="11028" max="11029" width="9.54296875" style="595" customWidth="1"/>
    <col min="11030" max="11030" width="9.453125" style="595" customWidth="1"/>
    <col min="11031" max="11031" width="8" style="595" customWidth="1"/>
    <col min="11032" max="11032" width="7.453125" style="595" customWidth="1"/>
    <col min="11033" max="11033" width="7.1796875" style="595" customWidth="1"/>
    <col min="11034" max="11034" width="0" style="595" hidden="1" customWidth="1"/>
    <col min="11035" max="11035" width="9.54296875" style="595" customWidth="1"/>
    <col min="11036" max="11036" width="9.453125" style="595" customWidth="1"/>
    <col min="11037" max="11037" width="0" style="595" hidden="1" customWidth="1"/>
    <col min="11038" max="11038" width="7.453125" style="595" customWidth="1"/>
    <col min="11039" max="11039" width="7.1796875" style="595" customWidth="1"/>
    <col min="11040" max="11263" width="9.1796875" style="595"/>
    <col min="11264" max="11264" width="5.453125" style="595" customWidth="1"/>
    <col min="11265" max="11265" width="47" style="595" customWidth="1"/>
    <col min="11266" max="11266" width="10.453125" style="595" customWidth="1"/>
    <col min="11267" max="11267" width="12.81640625" style="595" customWidth="1"/>
    <col min="11268" max="11268" width="13.81640625" style="595" customWidth="1"/>
    <col min="11269" max="11269" width="16.26953125" style="595" customWidth="1"/>
    <col min="11270" max="11270" width="8.453125" style="595" customWidth="1"/>
    <col min="11271" max="11271" width="11.81640625" style="595" customWidth="1"/>
    <col min="11272" max="11272" width="13.453125" style="595" customWidth="1"/>
    <col min="11273" max="11273" width="11.54296875" style="595" customWidth="1"/>
    <col min="11274" max="11276" width="0" style="595" hidden="1" customWidth="1"/>
    <col min="11277" max="11277" width="11" style="595" customWidth="1"/>
    <col min="11278" max="11278" width="0" style="595" hidden="1" customWidth="1"/>
    <col min="11279" max="11279" width="12.26953125" style="595" customWidth="1"/>
    <col min="11280" max="11280" width="9.7265625" style="595" customWidth="1"/>
    <col min="11281" max="11281" width="9.54296875" style="595" customWidth="1"/>
    <col min="11282" max="11282" width="8.7265625" style="595" customWidth="1"/>
    <col min="11283" max="11283" width="9.7265625" style="595" customWidth="1"/>
    <col min="11284" max="11285" width="9.54296875" style="595" customWidth="1"/>
    <col min="11286" max="11286" width="9.453125" style="595" customWidth="1"/>
    <col min="11287" max="11287" width="8" style="595" customWidth="1"/>
    <col min="11288" max="11288" width="7.453125" style="595" customWidth="1"/>
    <col min="11289" max="11289" width="7.1796875" style="595" customWidth="1"/>
    <col min="11290" max="11290" width="0" style="595" hidden="1" customWidth="1"/>
    <col min="11291" max="11291" width="9.54296875" style="595" customWidth="1"/>
    <col min="11292" max="11292" width="9.453125" style="595" customWidth="1"/>
    <col min="11293" max="11293" width="0" style="595" hidden="1" customWidth="1"/>
    <col min="11294" max="11294" width="7.453125" style="595" customWidth="1"/>
    <col min="11295" max="11295" width="7.1796875" style="595" customWidth="1"/>
    <col min="11296" max="11519" width="9.1796875" style="595"/>
    <col min="11520" max="11520" width="5.453125" style="595" customWidth="1"/>
    <col min="11521" max="11521" width="47" style="595" customWidth="1"/>
    <col min="11522" max="11522" width="10.453125" style="595" customWidth="1"/>
    <col min="11523" max="11523" width="12.81640625" style="595" customWidth="1"/>
    <col min="11524" max="11524" width="13.81640625" style="595" customWidth="1"/>
    <col min="11525" max="11525" width="16.26953125" style="595" customWidth="1"/>
    <col min="11526" max="11526" width="8.453125" style="595" customWidth="1"/>
    <col min="11527" max="11527" width="11.81640625" style="595" customWidth="1"/>
    <col min="11528" max="11528" width="13.453125" style="595" customWidth="1"/>
    <col min="11529" max="11529" width="11.54296875" style="595" customWidth="1"/>
    <col min="11530" max="11532" width="0" style="595" hidden="1" customWidth="1"/>
    <col min="11533" max="11533" width="11" style="595" customWidth="1"/>
    <col min="11534" max="11534" width="0" style="595" hidden="1" customWidth="1"/>
    <col min="11535" max="11535" width="12.26953125" style="595" customWidth="1"/>
    <col min="11536" max="11536" width="9.7265625" style="595" customWidth="1"/>
    <col min="11537" max="11537" width="9.54296875" style="595" customWidth="1"/>
    <col min="11538" max="11538" width="8.7265625" style="595" customWidth="1"/>
    <col min="11539" max="11539" width="9.7265625" style="595" customWidth="1"/>
    <col min="11540" max="11541" width="9.54296875" style="595" customWidth="1"/>
    <col min="11542" max="11542" width="9.453125" style="595" customWidth="1"/>
    <col min="11543" max="11543" width="8" style="595" customWidth="1"/>
    <col min="11544" max="11544" width="7.453125" style="595" customWidth="1"/>
    <col min="11545" max="11545" width="7.1796875" style="595" customWidth="1"/>
    <col min="11546" max="11546" width="0" style="595" hidden="1" customWidth="1"/>
    <col min="11547" max="11547" width="9.54296875" style="595" customWidth="1"/>
    <col min="11548" max="11548" width="9.453125" style="595" customWidth="1"/>
    <col min="11549" max="11549" width="0" style="595" hidden="1" customWidth="1"/>
    <col min="11550" max="11550" width="7.453125" style="595" customWidth="1"/>
    <col min="11551" max="11551" width="7.1796875" style="595" customWidth="1"/>
    <col min="11552" max="11775" width="9.1796875" style="595"/>
    <col min="11776" max="11776" width="5.453125" style="595" customWidth="1"/>
    <col min="11777" max="11777" width="47" style="595" customWidth="1"/>
    <col min="11778" max="11778" width="10.453125" style="595" customWidth="1"/>
    <col min="11779" max="11779" width="12.81640625" style="595" customWidth="1"/>
    <col min="11780" max="11780" width="13.81640625" style="595" customWidth="1"/>
    <col min="11781" max="11781" width="16.26953125" style="595" customWidth="1"/>
    <col min="11782" max="11782" width="8.453125" style="595" customWidth="1"/>
    <col min="11783" max="11783" width="11.81640625" style="595" customWidth="1"/>
    <col min="11784" max="11784" width="13.453125" style="595" customWidth="1"/>
    <col min="11785" max="11785" width="11.54296875" style="595" customWidth="1"/>
    <col min="11786" max="11788" width="0" style="595" hidden="1" customWidth="1"/>
    <col min="11789" max="11789" width="11" style="595" customWidth="1"/>
    <col min="11790" max="11790" width="0" style="595" hidden="1" customWidth="1"/>
    <col min="11791" max="11791" width="12.26953125" style="595" customWidth="1"/>
    <col min="11792" max="11792" width="9.7265625" style="595" customWidth="1"/>
    <col min="11793" max="11793" width="9.54296875" style="595" customWidth="1"/>
    <col min="11794" max="11794" width="8.7265625" style="595" customWidth="1"/>
    <col min="11795" max="11795" width="9.7265625" style="595" customWidth="1"/>
    <col min="11796" max="11797" width="9.54296875" style="595" customWidth="1"/>
    <col min="11798" max="11798" width="9.453125" style="595" customWidth="1"/>
    <col min="11799" max="11799" width="8" style="595" customWidth="1"/>
    <col min="11800" max="11800" width="7.453125" style="595" customWidth="1"/>
    <col min="11801" max="11801" width="7.1796875" style="595" customWidth="1"/>
    <col min="11802" max="11802" width="0" style="595" hidden="1" customWidth="1"/>
    <col min="11803" max="11803" width="9.54296875" style="595" customWidth="1"/>
    <col min="11804" max="11804" width="9.453125" style="595" customWidth="1"/>
    <col min="11805" max="11805" width="0" style="595" hidden="1" customWidth="1"/>
    <col min="11806" max="11806" width="7.453125" style="595" customWidth="1"/>
    <col min="11807" max="11807" width="7.1796875" style="595" customWidth="1"/>
    <col min="11808" max="12031" width="9.1796875" style="595"/>
    <col min="12032" max="12032" width="5.453125" style="595" customWidth="1"/>
    <col min="12033" max="12033" width="47" style="595" customWidth="1"/>
    <col min="12034" max="12034" width="10.453125" style="595" customWidth="1"/>
    <col min="12035" max="12035" width="12.81640625" style="595" customWidth="1"/>
    <col min="12036" max="12036" width="13.81640625" style="595" customWidth="1"/>
    <col min="12037" max="12037" width="16.26953125" style="595" customWidth="1"/>
    <col min="12038" max="12038" width="8.453125" style="595" customWidth="1"/>
    <col min="12039" max="12039" width="11.81640625" style="595" customWidth="1"/>
    <col min="12040" max="12040" width="13.453125" style="595" customWidth="1"/>
    <col min="12041" max="12041" width="11.54296875" style="595" customWidth="1"/>
    <col min="12042" max="12044" width="0" style="595" hidden="1" customWidth="1"/>
    <col min="12045" max="12045" width="11" style="595" customWidth="1"/>
    <col min="12046" max="12046" width="0" style="595" hidden="1" customWidth="1"/>
    <col min="12047" max="12047" width="12.26953125" style="595" customWidth="1"/>
    <col min="12048" max="12048" width="9.7265625" style="595" customWidth="1"/>
    <col min="12049" max="12049" width="9.54296875" style="595" customWidth="1"/>
    <col min="12050" max="12050" width="8.7265625" style="595" customWidth="1"/>
    <col min="12051" max="12051" width="9.7265625" style="595" customWidth="1"/>
    <col min="12052" max="12053" width="9.54296875" style="595" customWidth="1"/>
    <col min="12054" max="12054" width="9.453125" style="595" customWidth="1"/>
    <col min="12055" max="12055" width="8" style="595" customWidth="1"/>
    <col min="12056" max="12056" width="7.453125" style="595" customWidth="1"/>
    <col min="12057" max="12057" width="7.1796875" style="595" customWidth="1"/>
    <col min="12058" max="12058" width="0" style="595" hidden="1" customWidth="1"/>
    <col min="12059" max="12059" width="9.54296875" style="595" customWidth="1"/>
    <col min="12060" max="12060" width="9.453125" style="595" customWidth="1"/>
    <col min="12061" max="12061" width="0" style="595" hidden="1" customWidth="1"/>
    <col min="12062" max="12062" width="7.453125" style="595" customWidth="1"/>
    <col min="12063" max="12063" width="7.1796875" style="595" customWidth="1"/>
    <col min="12064" max="12287" width="9.1796875" style="595"/>
    <col min="12288" max="12288" width="5.453125" style="595" customWidth="1"/>
    <col min="12289" max="12289" width="47" style="595" customWidth="1"/>
    <col min="12290" max="12290" width="10.453125" style="595" customWidth="1"/>
    <col min="12291" max="12291" width="12.81640625" style="595" customWidth="1"/>
    <col min="12292" max="12292" width="13.81640625" style="595" customWidth="1"/>
    <col min="12293" max="12293" width="16.26953125" style="595" customWidth="1"/>
    <col min="12294" max="12294" width="8.453125" style="595" customWidth="1"/>
    <col min="12295" max="12295" width="11.81640625" style="595" customWidth="1"/>
    <col min="12296" max="12296" width="13.453125" style="595" customWidth="1"/>
    <col min="12297" max="12297" width="11.54296875" style="595" customWidth="1"/>
    <col min="12298" max="12300" width="0" style="595" hidden="1" customWidth="1"/>
    <col min="12301" max="12301" width="11" style="595" customWidth="1"/>
    <col min="12302" max="12302" width="0" style="595" hidden="1" customWidth="1"/>
    <col min="12303" max="12303" width="12.26953125" style="595" customWidth="1"/>
    <col min="12304" max="12304" width="9.7265625" style="595" customWidth="1"/>
    <col min="12305" max="12305" width="9.54296875" style="595" customWidth="1"/>
    <col min="12306" max="12306" width="8.7265625" style="595" customWidth="1"/>
    <col min="12307" max="12307" width="9.7265625" style="595" customWidth="1"/>
    <col min="12308" max="12309" width="9.54296875" style="595" customWidth="1"/>
    <col min="12310" max="12310" width="9.453125" style="595" customWidth="1"/>
    <col min="12311" max="12311" width="8" style="595" customWidth="1"/>
    <col min="12312" max="12312" width="7.453125" style="595" customWidth="1"/>
    <col min="12313" max="12313" width="7.1796875" style="595" customWidth="1"/>
    <col min="12314" max="12314" width="0" style="595" hidden="1" customWidth="1"/>
    <col min="12315" max="12315" width="9.54296875" style="595" customWidth="1"/>
    <col min="12316" max="12316" width="9.453125" style="595" customWidth="1"/>
    <col min="12317" max="12317" width="0" style="595" hidden="1" customWidth="1"/>
    <col min="12318" max="12318" width="7.453125" style="595" customWidth="1"/>
    <col min="12319" max="12319" width="7.1796875" style="595" customWidth="1"/>
    <col min="12320" max="12543" width="9.1796875" style="595"/>
    <col min="12544" max="12544" width="5.453125" style="595" customWidth="1"/>
    <col min="12545" max="12545" width="47" style="595" customWidth="1"/>
    <col min="12546" max="12546" width="10.453125" style="595" customWidth="1"/>
    <col min="12547" max="12547" width="12.81640625" style="595" customWidth="1"/>
    <col min="12548" max="12548" width="13.81640625" style="595" customWidth="1"/>
    <col min="12549" max="12549" width="16.26953125" style="595" customWidth="1"/>
    <col min="12550" max="12550" width="8.453125" style="595" customWidth="1"/>
    <col min="12551" max="12551" width="11.81640625" style="595" customWidth="1"/>
    <col min="12552" max="12552" width="13.453125" style="595" customWidth="1"/>
    <col min="12553" max="12553" width="11.54296875" style="595" customWidth="1"/>
    <col min="12554" max="12556" width="0" style="595" hidden="1" customWidth="1"/>
    <col min="12557" max="12557" width="11" style="595" customWidth="1"/>
    <col min="12558" max="12558" width="0" style="595" hidden="1" customWidth="1"/>
    <col min="12559" max="12559" width="12.26953125" style="595" customWidth="1"/>
    <col min="12560" max="12560" width="9.7265625" style="595" customWidth="1"/>
    <col min="12561" max="12561" width="9.54296875" style="595" customWidth="1"/>
    <col min="12562" max="12562" width="8.7265625" style="595" customWidth="1"/>
    <col min="12563" max="12563" width="9.7265625" style="595" customWidth="1"/>
    <col min="12564" max="12565" width="9.54296875" style="595" customWidth="1"/>
    <col min="12566" max="12566" width="9.453125" style="595" customWidth="1"/>
    <col min="12567" max="12567" width="8" style="595" customWidth="1"/>
    <col min="12568" max="12568" width="7.453125" style="595" customWidth="1"/>
    <col min="12569" max="12569" width="7.1796875" style="595" customWidth="1"/>
    <col min="12570" max="12570" width="0" style="595" hidden="1" customWidth="1"/>
    <col min="12571" max="12571" width="9.54296875" style="595" customWidth="1"/>
    <col min="12572" max="12572" width="9.453125" style="595" customWidth="1"/>
    <col min="12573" max="12573" width="0" style="595" hidden="1" customWidth="1"/>
    <col min="12574" max="12574" width="7.453125" style="595" customWidth="1"/>
    <col min="12575" max="12575" width="7.1796875" style="595" customWidth="1"/>
    <col min="12576" max="12799" width="9.1796875" style="595"/>
    <col min="12800" max="12800" width="5.453125" style="595" customWidth="1"/>
    <col min="12801" max="12801" width="47" style="595" customWidth="1"/>
    <col min="12802" max="12802" width="10.453125" style="595" customWidth="1"/>
    <col min="12803" max="12803" width="12.81640625" style="595" customWidth="1"/>
    <col min="12804" max="12804" width="13.81640625" style="595" customWidth="1"/>
    <col min="12805" max="12805" width="16.26953125" style="595" customWidth="1"/>
    <col min="12806" max="12806" width="8.453125" style="595" customWidth="1"/>
    <col min="12807" max="12807" width="11.81640625" style="595" customWidth="1"/>
    <col min="12808" max="12808" width="13.453125" style="595" customWidth="1"/>
    <col min="12809" max="12809" width="11.54296875" style="595" customWidth="1"/>
    <col min="12810" max="12812" width="0" style="595" hidden="1" customWidth="1"/>
    <col min="12813" max="12813" width="11" style="595" customWidth="1"/>
    <col min="12814" max="12814" width="0" style="595" hidden="1" customWidth="1"/>
    <col min="12815" max="12815" width="12.26953125" style="595" customWidth="1"/>
    <col min="12816" max="12816" width="9.7265625" style="595" customWidth="1"/>
    <col min="12817" max="12817" width="9.54296875" style="595" customWidth="1"/>
    <col min="12818" max="12818" width="8.7265625" style="595" customWidth="1"/>
    <col min="12819" max="12819" width="9.7265625" style="595" customWidth="1"/>
    <col min="12820" max="12821" width="9.54296875" style="595" customWidth="1"/>
    <col min="12822" max="12822" width="9.453125" style="595" customWidth="1"/>
    <col min="12823" max="12823" width="8" style="595" customWidth="1"/>
    <col min="12824" max="12824" width="7.453125" style="595" customWidth="1"/>
    <col min="12825" max="12825" width="7.1796875" style="595" customWidth="1"/>
    <col min="12826" max="12826" width="0" style="595" hidden="1" customWidth="1"/>
    <col min="12827" max="12827" width="9.54296875" style="595" customWidth="1"/>
    <col min="12828" max="12828" width="9.453125" style="595" customWidth="1"/>
    <col min="12829" max="12829" width="0" style="595" hidden="1" customWidth="1"/>
    <col min="12830" max="12830" width="7.453125" style="595" customWidth="1"/>
    <col min="12831" max="12831" width="7.1796875" style="595" customWidth="1"/>
    <col min="12832" max="13055" width="9.1796875" style="595"/>
    <col min="13056" max="13056" width="5.453125" style="595" customWidth="1"/>
    <col min="13057" max="13057" width="47" style="595" customWidth="1"/>
    <col min="13058" max="13058" width="10.453125" style="595" customWidth="1"/>
    <col min="13059" max="13059" width="12.81640625" style="595" customWidth="1"/>
    <col min="13060" max="13060" width="13.81640625" style="595" customWidth="1"/>
    <col min="13061" max="13061" width="16.26953125" style="595" customWidth="1"/>
    <col min="13062" max="13062" width="8.453125" style="595" customWidth="1"/>
    <col min="13063" max="13063" width="11.81640625" style="595" customWidth="1"/>
    <col min="13064" max="13064" width="13.453125" style="595" customWidth="1"/>
    <col min="13065" max="13065" width="11.54296875" style="595" customWidth="1"/>
    <col min="13066" max="13068" width="0" style="595" hidden="1" customWidth="1"/>
    <col min="13069" max="13069" width="11" style="595" customWidth="1"/>
    <col min="13070" max="13070" width="0" style="595" hidden="1" customWidth="1"/>
    <col min="13071" max="13071" width="12.26953125" style="595" customWidth="1"/>
    <col min="13072" max="13072" width="9.7265625" style="595" customWidth="1"/>
    <col min="13073" max="13073" width="9.54296875" style="595" customWidth="1"/>
    <col min="13074" max="13074" width="8.7265625" style="595" customWidth="1"/>
    <col min="13075" max="13075" width="9.7265625" style="595" customWidth="1"/>
    <col min="13076" max="13077" width="9.54296875" style="595" customWidth="1"/>
    <col min="13078" max="13078" width="9.453125" style="595" customWidth="1"/>
    <col min="13079" max="13079" width="8" style="595" customWidth="1"/>
    <col min="13080" max="13080" width="7.453125" style="595" customWidth="1"/>
    <col min="13081" max="13081" width="7.1796875" style="595" customWidth="1"/>
    <col min="13082" max="13082" width="0" style="595" hidden="1" customWidth="1"/>
    <col min="13083" max="13083" width="9.54296875" style="595" customWidth="1"/>
    <col min="13084" max="13084" width="9.453125" style="595" customWidth="1"/>
    <col min="13085" max="13085" width="0" style="595" hidden="1" customWidth="1"/>
    <col min="13086" max="13086" width="7.453125" style="595" customWidth="1"/>
    <col min="13087" max="13087" width="7.1796875" style="595" customWidth="1"/>
    <col min="13088" max="13311" width="9.1796875" style="595"/>
    <col min="13312" max="13312" width="5.453125" style="595" customWidth="1"/>
    <col min="13313" max="13313" width="47" style="595" customWidth="1"/>
    <col min="13314" max="13314" width="10.453125" style="595" customWidth="1"/>
    <col min="13315" max="13315" width="12.81640625" style="595" customWidth="1"/>
    <col min="13316" max="13316" width="13.81640625" style="595" customWidth="1"/>
    <col min="13317" max="13317" width="16.26953125" style="595" customWidth="1"/>
    <col min="13318" max="13318" width="8.453125" style="595" customWidth="1"/>
    <col min="13319" max="13319" width="11.81640625" style="595" customWidth="1"/>
    <col min="13320" max="13320" width="13.453125" style="595" customWidth="1"/>
    <col min="13321" max="13321" width="11.54296875" style="595" customWidth="1"/>
    <col min="13322" max="13324" width="0" style="595" hidden="1" customWidth="1"/>
    <col min="13325" max="13325" width="11" style="595" customWidth="1"/>
    <col min="13326" max="13326" width="0" style="595" hidden="1" customWidth="1"/>
    <col min="13327" max="13327" width="12.26953125" style="595" customWidth="1"/>
    <col min="13328" max="13328" width="9.7265625" style="595" customWidth="1"/>
    <col min="13329" max="13329" width="9.54296875" style="595" customWidth="1"/>
    <col min="13330" max="13330" width="8.7265625" style="595" customWidth="1"/>
    <col min="13331" max="13331" width="9.7265625" style="595" customWidth="1"/>
    <col min="13332" max="13333" width="9.54296875" style="595" customWidth="1"/>
    <col min="13334" max="13334" width="9.453125" style="595" customWidth="1"/>
    <col min="13335" max="13335" width="8" style="595" customWidth="1"/>
    <col min="13336" max="13336" width="7.453125" style="595" customWidth="1"/>
    <col min="13337" max="13337" width="7.1796875" style="595" customWidth="1"/>
    <col min="13338" max="13338" width="0" style="595" hidden="1" customWidth="1"/>
    <col min="13339" max="13339" width="9.54296875" style="595" customWidth="1"/>
    <col min="13340" max="13340" width="9.453125" style="595" customWidth="1"/>
    <col min="13341" max="13341" width="0" style="595" hidden="1" customWidth="1"/>
    <col min="13342" max="13342" width="7.453125" style="595" customWidth="1"/>
    <col min="13343" max="13343" width="7.1796875" style="595" customWidth="1"/>
    <col min="13344" max="13567" width="9.1796875" style="595"/>
    <col min="13568" max="13568" width="5.453125" style="595" customWidth="1"/>
    <col min="13569" max="13569" width="47" style="595" customWidth="1"/>
    <col min="13570" max="13570" width="10.453125" style="595" customWidth="1"/>
    <col min="13571" max="13571" width="12.81640625" style="595" customWidth="1"/>
    <col min="13572" max="13572" width="13.81640625" style="595" customWidth="1"/>
    <col min="13573" max="13573" width="16.26953125" style="595" customWidth="1"/>
    <col min="13574" max="13574" width="8.453125" style="595" customWidth="1"/>
    <col min="13575" max="13575" width="11.81640625" style="595" customWidth="1"/>
    <col min="13576" max="13576" width="13.453125" style="595" customWidth="1"/>
    <col min="13577" max="13577" width="11.54296875" style="595" customWidth="1"/>
    <col min="13578" max="13580" width="0" style="595" hidden="1" customWidth="1"/>
    <col min="13581" max="13581" width="11" style="595" customWidth="1"/>
    <col min="13582" max="13582" width="0" style="595" hidden="1" customWidth="1"/>
    <col min="13583" max="13583" width="12.26953125" style="595" customWidth="1"/>
    <col min="13584" max="13584" width="9.7265625" style="595" customWidth="1"/>
    <col min="13585" max="13585" width="9.54296875" style="595" customWidth="1"/>
    <col min="13586" max="13586" width="8.7265625" style="595" customWidth="1"/>
    <col min="13587" max="13587" width="9.7265625" style="595" customWidth="1"/>
    <col min="13588" max="13589" width="9.54296875" style="595" customWidth="1"/>
    <col min="13590" max="13590" width="9.453125" style="595" customWidth="1"/>
    <col min="13591" max="13591" width="8" style="595" customWidth="1"/>
    <col min="13592" max="13592" width="7.453125" style="595" customWidth="1"/>
    <col min="13593" max="13593" width="7.1796875" style="595" customWidth="1"/>
    <col min="13594" max="13594" width="0" style="595" hidden="1" customWidth="1"/>
    <col min="13595" max="13595" width="9.54296875" style="595" customWidth="1"/>
    <col min="13596" max="13596" width="9.453125" style="595" customWidth="1"/>
    <col min="13597" max="13597" width="0" style="595" hidden="1" customWidth="1"/>
    <col min="13598" max="13598" width="7.453125" style="595" customWidth="1"/>
    <col min="13599" max="13599" width="7.1796875" style="595" customWidth="1"/>
    <col min="13600" max="13823" width="9.1796875" style="595"/>
    <col min="13824" max="13824" width="5.453125" style="595" customWidth="1"/>
    <col min="13825" max="13825" width="47" style="595" customWidth="1"/>
    <col min="13826" max="13826" width="10.453125" style="595" customWidth="1"/>
    <col min="13827" max="13827" width="12.81640625" style="595" customWidth="1"/>
    <col min="13828" max="13828" width="13.81640625" style="595" customWidth="1"/>
    <col min="13829" max="13829" width="16.26953125" style="595" customWidth="1"/>
    <col min="13830" max="13830" width="8.453125" style="595" customWidth="1"/>
    <col min="13831" max="13831" width="11.81640625" style="595" customWidth="1"/>
    <col min="13832" max="13832" width="13.453125" style="595" customWidth="1"/>
    <col min="13833" max="13833" width="11.54296875" style="595" customWidth="1"/>
    <col min="13834" max="13836" width="0" style="595" hidden="1" customWidth="1"/>
    <col min="13837" max="13837" width="11" style="595" customWidth="1"/>
    <col min="13838" max="13838" width="0" style="595" hidden="1" customWidth="1"/>
    <col min="13839" max="13839" width="12.26953125" style="595" customWidth="1"/>
    <col min="13840" max="13840" width="9.7265625" style="595" customWidth="1"/>
    <col min="13841" max="13841" width="9.54296875" style="595" customWidth="1"/>
    <col min="13842" max="13842" width="8.7265625" style="595" customWidth="1"/>
    <col min="13843" max="13843" width="9.7265625" style="595" customWidth="1"/>
    <col min="13844" max="13845" width="9.54296875" style="595" customWidth="1"/>
    <col min="13846" max="13846" width="9.453125" style="595" customWidth="1"/>
    <col min="13847" max="13847" width="8" style="595" customWidth="1"/>
    <col min="13848" max="13848" width="7.453125" style="595" customWidth="1"/>
    <col min="13849" max="13849" width="7.1796875" style="595" customWidth="1"/>
    <col min="13850" max="13850" width="0" style="595" hidden="1" customWidth="1"/>
    <col min="13851" max="13851" width="9.54296875" style="595" customWidth="1"/>
    <col min="13852" max="13852" width="9.453125" style="595" customWidth="1"/>
    <col min="13853" max="13853" width="0" style="595" hidden="1" customWidth="1"/>
    <col min="13854" max="13854" width="7.453125" style="595" customWidth="1"/>
    <col min="13855" max="13855" width="7.1796875" style="595" customWidth="1"/>
    <col min="13856" max="14079" width="9.1796875" style="595"/>
    <col min="14080" max="14080" width="5.453125" style="595" customWidth="1"/>
    <col min="14081" max="14081" width="47" style="595" customWidth="1"/>
    <col min="14082" max="14082" width="10.453125" style="595" customWidth="1"/>
    <col min="14083" max="14083" width="12.81640625" style="595" customWidth="1"/>
    <col min="14084" max="14084" width="13.81640625" style="595" customWidth="1"/>
    <col min="14085" max="14085" width="16.26953125" style="595" customWidth="1"/>
    <col min="14086" max="14086" width="8.453125" style="595" customWidth="1"/>
    <col min="14087" max="14087" width="11.81640625" style="595" customWidth="1"/>
    <col min="14088" max="14088" width="13.453125" style="595" customWidth="1"/>
    <col min="14089" max="14089" width="11.54296875" style="595" customWidth="1"/>
    <col min="14090" max="14092" width="0" style="595" hidden="1" customWidth="1"/>
    <col min="14093" max="14093" width="11" style="595" customWidth="1"/>
    <col min="14094" max="14094" width="0" style="595" hidden="1" customWidth="1"/>
    <col min="14095" max="14095" width="12.26953125" style="595" customWidth="1"/>
    <col min="14096" max="14096" width="9.7265625" style="595" customWidth="1"/>
    <col min="14097" max="14097" width="9.54296875" style="595" customWidth="1"/>
    <col min="14098" max="14098" width="8.7265625" style="595" customWidth="1"/>
    <col min="14099" max="14099" width="9.7265625" style="595" customWidth="1"/>
    <col min="14100" max="14101" width="9.54296875" style="595" customWidth="1"/>
    <col min="14102" max="14102" width="9.453125" style="595" customWidth="1"/>
    <col min="14103" max="14103" width="8" style="595" customWidth="1"/>
    <col min="14104" max="14104" width="7.453125" style="595" customWidth="1"/>
    <col min="14105" max="14105" width="7.1796875" style="595" customWidth="1"/>
    <col min="14106" max="14106" width="0" style="595" hidden="1" customWidth="1"/>
    <col min="14107" max="14107" width="9.54296875" style="595" customWidth="1"/>
    <col min="14108" max="14108" width="9.453125" style="595" customWidth="1"/>
    <col min="14109" max="14109" width="0" style="595" hidden="1" customWidth="1"/>
    <col min="14110" max="14110" width="7.453125" style="595" customWidth="1"/>
    <col min="14111" max="14111" width="7.1796875" style="595" customWidth="1"/>
    <col min="14112" max="14335" width="9.1796875" style="595"/>
    <col min="14336" max="14336" width="5.453125" style="595" customWidth="1"/>
    <col min="14337" max="14337" width="47" style="595" customWidth="1"/>
    <col min="14338" max="14338" width="10.453125" style="595" customWidth="1"/>
    <col min="14339" max="14339" width="12.81640625" style="595" customWidth="1"/>
    <col min="14340" max="14340" width="13.81640625" style="595" customWidth="1"/>
    <col min="14341" max="14341" width="16.26953125" style="595" customWidth="1"/>
    <col min="14342" max="14342" width="8.453125" style="595" customWidth="1"/>
    <col min="14343" max="14343" width="11.81640625" style="595" customWidth="1"/>
    <col min="14344" max="14344" width="13.453125" style="595" customWidth="1"/>
    <col min="14345" max="14345" width="11.54296875" style="595" customWidth="1"/>
    <col min="14346" max="14348" width="0" style="595" hidden="1" customWidth="1"/>
    <col min="14349" max="14349" width="11" style="595" customWidth="1"/>
    <col min="14350" max="14350" width="0" style="595" hidden="1" customWidth="1"/>
    <col min="14351" max="14351" width="12.26953125" style="595" customWidth="1"/>
    <col min="14352" max="14352" width="9.7265625" style="595" customWidth="1"/>
    <col min="14353" max="14353" width="9.54296875" style="595" customWidth="1"/>
    <col min="14354" max="14354" width="8.7265625" style="595" customWidth="1"/>
    <col min="14355" max="14355" width="9.7265625" style="595" customWidth="1"/>
    <col min="14356" max="14357" width="9.54296875" style="595" customWidth="1"/>
    <col min="14358" max="14358" width="9.453125" style="595" customWidth="1"/>
    <col min="14359" max="14359" width="8" style="595" customWidth="1"/>
    <col min="14360" max="14360" width="7.453125" style="595" customWidth="1"/>
    <col min="14361" max="14361" width="7.1796875" style="595" customWidth="1"/>
    <col min="14362" max="14362" width="0" style="595" hidden="1" customWidth="1"/>
    <col min="14363" max="14363" width="9.54296875" style="595" customWidth="1"/>
    <col min="14364" max="14364" width="9.453125" style="595" customWidth="1"/>
    <col min="14365" max="14365" width="0" style="595" hidden="1" customWidth="1"/>
    <col min="14366" max="14366" width="7.453125" style="595" customWidth="1"/>
    <col min="14367" max="14367" width="7.1796875" style="595" customWidth="1"/>
    <col min="14368" max="14591" width="9.1796875" style="595"/>
    <col min="14592" max="14592" width="5.453125" style="595" customWidth="1"/>
    <col min="14593" max="14593" width="47" style="595" customWidth="1"/>
    <col min="14594" max="14594" width="10.453125" style="595" customWidth="1"/>
    <col min="14595" max="14595" width="12.81640625" style="595" customWidth="1"/>
    <col min="14596" max="14596" width="13.81640625" style="595" customWidth="1"/>
    <col min="14597" max="14597" width="16.26953125" style="595" customWidth="1"/>
    <col min="14598" max="14598" width="8.453125" style="595" customWidth="1"/>
    <col min="14599" max="14599" width="11.81640625" style="595" customWidth="1"/>
    <col min="14600" max="14600" width="13.453125" style="595" customWidth="1"/>
    <col min="14601" max="14601" width="11.54296875" style="595" customWidth="1"/>
    <col min="14602" max="14604" width="0" style="595" hidden="1" customWidth="1"/>
    <col min="14605" max="14605" width="11" style="595" customWidth="1"/>
    <col min="14606" max="14606" width="0" style="595" hidden="1" customWidth="1"/>
    <col min="14607" max="14607" width="12.26953125" style="595" customWidth="1"/>
    <col min="14608" max="14608" width="9.7265625" style="595" customWidth="1"/>
    <col min="14609" max="14609" width="9.54296875" style="595" customWidth="1"/>
    <col min="14610" max="14610" width="8.7265625" style="595" customWidth="1"/>
    <col min="14611" max="14611" width="9.7265625" style="595" customWidth="1"/>
    <col min="14612" max="14613" width="9.54296875" style="595" customWidth="1"/>
    <col min="14614" max="14614" width="9.453125" style="595" customWidth="1"/>
    <col min="14615" max="14615" width="8" style="595" customWidth="1"/>
    <col min="14616" max="14616" width="7.453125" style="595" customWidth="1"/>
    <col min="14617" max="14617" width="7.1796875" style="595" customWidth="1"/>
    <col min="14618" max="14618" width="0" style="595" hidden="1" customWidth="1"/>
    <col min="14619" max="14619" width="9.54296875" style="595" customWidth="1"/>
    <col min="14620" max="14620" width="9.453125" style="595" customWidth="1"/>
    <col min="14621" max="14621" width="0" style="595" hidden="1" customWidth="1"/>
    <col min="14622" max="14622" width="7.453125" style="595" customWidth="1"/>
    <col min="14623" max="14623" width="7.1796875" style="595" customWidth="1"/>
    <col min="14624" max="14847" width="9.1796875" style="595"/>
    <col min="14848" max="14848" width="5.453125" style="595" customWidth="1"/>
    <col min="14849" max="14849" width="47" style="595" customWidth="1"/>
    <col min="14850" max="14850" width="10.453125" style="595" customWidth="1"/>
    <col min="14851" max="14851" width="12.81640625" style="595" customWidth="1"/>
    <col min="14852" max="14852" width="13.81640625" style="595" customWidth="1"/>
    <col min="14853" max="14853" width="16.26953125" style="595" customWidth="1"/>
    <col min="14854" max="14854" width="8.453125" style="595" customWidth="1"/>
    <col min="14855" max="14855" width="11.81640625" style="595" customWidth="1"/>
    <col min="14856" max="14856" width="13.453125" style="595" customWidth="1"/>
    <col min="14857" max="14857" width="11.54296875" style="595" customWidth="1"/>
    <col min="14858" max="14860" width="0" style="595" hidden="1" customWidth="1"/>
    <col min="14861" max="14861" width="11" style="595" customWidth="1"/>
    <col min="14862" max="14862" width="0" style="595" hidden="1" customWidth="1"/>
    <col min="14863" max="14863" width="12.26953125" style="595" customWidth="1"/>
    <col min="14864" max="14864" width="9.7265625" style="595" customWidth="1"/>
    <col min="14865" max="14865" width="9.54296875" style="595" customWidth="1"/>
    <col min="14866" max="14866" width="8.7265625" style="595" customWidth="1"/>
    <col min="14867" max="14867" width="9.7265625" style="595" customWidth="1"/>
    <col min="14868" max="14869" width="9.54296875" style="595" customWidth="1"/>
    <col min="14870" max="14870" width="9.453125" style="595" customWidth="1"/>
    <col min="14871" max="14871" width="8" style="595" customWidth="1"/>
    <col min="14872" max="14872" width="7.453125" style="595" customWidth="1"/>
    <col min="14873" max="14873" width="7.1796875" style="595" customWidth="1"/>
    <col min="14874" max="14874" width="0" style="595" hidden="1" customWidth="1"/>
    <col min="14875" max="14875" width="9.54296875" style="595" customWidth="1"/>
    <col min="14876" max="14876" width="9.453125" style="595" customWidth="1"/>
    <col min="14877" max="14877" width="0" style="595" hidden="1" customWidth="1"/>
    <col min="14878" max="14878" width="7.453125" style="595" customWidth="1"/>
    <col min="14879" max="14879" width="7.1796875" style="595" customWidth="1"/>
    <col min="14880" max="15103" width="9.1796875" style="595"/>
    <col min="15104" max="15104" width="5.453125" style="595" customWidth="1"/>
    <col min="15105" max="15105" width="47" style="595" customWidth="1"/>
    <col min="15106" max="15106" width="10.453125" style="595" customWidth="1"/>
    <col min="15107" max="15107" width="12.81640625" style="595" customWidth="1"/>
    <col min="15108" max="15108" width="13.81640625" style="595" customWidth="1"/>
    <col min="15109" max="15109" width="16.26953125" style="595" customWidth="1"/>
    <col min="15110" max="15110" width="8.453125" style="595" customWidth="1"/>
    <col min="15111" max="15111" width="11.81640625" style="595" customWidth="1"/>
    <col min="15112" max="15112" width="13.453125" style="595" customWidth="1"/>
    <col min="15113" max="15113" width="11.54296875" style="595" customWidth="1"/>
    <col min="15114" max="15116" width="0" style="595" hidden="1" customWidth="1"/>
    <col min="15117" max="15117" width="11" style="595" customWidth="1"/>
    <col min="15118" max="15118" width="0" style="595" hidden="1" customWidth="1"/>
    <col min="15119" max="15119" width="12.26953125" style="595" customWidth="1"/>
    <col min="15120" max="15120" width="9.7265625" style="595" customWidth="1"/>
    <col min="15121" max="15121" width="9.54296875" style="595" customWidth="1"/>
    <col min="15122" max="15122" width="8.7265625" style="595" customWidth="1"/>
    <col min="15123" max="15123" width="9.7265625" style="595" customWidth="1"/>
    <col min="15124" max="15125" width="9.54296875" style="595" customWidth="1"/>
    <col min="15126" max="15126" width="9.453125" style="595" customWidth="1"/>
    <col min="15127" max="15127" width="8" style="595" customWidth="1"/>
    <col min="15128" max="15128" width="7.453125" style="595" customWidth="1"/>
    <col min="15129" max="15129" width="7.1796875" style="595" customWidth="1"/>
    <col min="15130" max="15130" width="0" style="595" hidden="1" customWidth="1"/>
    <col min="15131" max="15131" width="9.54296875" style="595" customWidth="1"/>
    <col min="15132" max="15132" width="9.453125" style="595" customWidth="1"/>
    <col min="15133" max="15133" width="0" style="595" hidden="1" customWidth="1"/>
    <col min="15134" max="15134" width="7.453125" style="595" customWidth="1"/>
    <col min="15135" max="15135" width="7.1796875" style="595" customWidth="1"/>
    <col min="15136" max="15359" width="9.1796875" style="595"/>
    <col min="15360" max="15360" width="5.453125" style="595" customWidth="1"/>
    <col min="15361" max="15361" width="47" style="595" customWidth="1"/>
    <col min="15362" max="15362" width="10.453125" style="595" customWidth="1"/>
    <col min="15363" max="15363" width="12.81640625" style="595" customWidth="1"/>
    <col min="15364" max="15364" width="13.81640625" style="595" customWidth="1"/>
    <col min="15365" max="15365" width="16.26953125" style="595" customWidth="1"/>
    <col min="15366" max="15366" width="8.453125" style="595" customWidth="1"/>
    <col min="15367" max="15367" width="11.81640625" style="595" customWidth="1"/>
    <col min="15368" max="15368" width="13.453125" style="595" customWidth="1"/>
    <col min="15369" max="15369" width="11.54296875" style="595" customWidth="1"/>
    <col min="15370" max="15372" width="0" style="595" hidden="1" customWidth="1"/>
    <col min="15373" max="15373" width="11" style="595" customWidth="1"/>
    <col min="15374" max="15374" width="0" style="595" hidden="1" customWidth="1"/>
    <col min="15375" max="15375" width="12.26953125" style="595" customWidth="1"/>
    <col min="15376" max="15376" width="9.7265625" style="595" customWidth="1"/>
    <col min="15377" max="15377" width="9.54296875" style="595" customWidth="1"/>
    <col min="15378" max="15378" width="8.7265625" style="595" customWidth="1"/>
    <col min="15379" max="15379" width="9.7265625" style="595" customWidth="1"/>
    <col min="15380" max="15381" width="9.54296875" style="595" customWidth="1"/>
    <col min="15382" max="15382" width="9.453125" style="595" customWidth="1"/>
    <col min="15383" max="15383" width="8" style="595" customWidth="1"/>
    <col min="15384" max="15384" width="7.453125" style="595" customWidth="1"/>
    <col min="15385" max="15385" width="7.1796875" style="595" customWidth="1"/>
    <col min="15386" max="15386" width="0" style="595" hidden="1" customWidth="1"/>
    <col min="15387" max="15387" width="9.54296875" style="595" customWidth="1"/>
    <col min="15388" max="15388" width="9.453125" style="595" customWidth="1"/>
    <col min="15389" max="15389" width="0" style="595" hidden="1" customWidth="1"/>
    <col min="15390" max="15390" width="7.453125" style="595" customWidth="1"/>
    <col min="15391" max="15391" width="7.1796875" style="595" customWidth="1"/>
    <col min="15392" max="15615" width="9.1796875" style="595"/>
    <col min="15616" max="15616" width="5.453125" style="595" customWidth="1"/>
    <col min="15617" max="15617" width="47" style="595" customWidth="1"/>
    <col min="15618" max="15618" width="10.453125" style="595" customWidth="1"/>
    <col min="15619" max="15619" width="12.81640625" style="595" customWidth="1"/>
    <col min="15620" max="15620" width="13.81640625" style="595" customWidth="1"/>
    <col min="15621" max="15621" width="16.26953125" style="595" customWidth="1"/>
    <col min="15622" max="15622" width="8.453125" style="595" customWidth="1"/>
    <col min="15623" max="15623" width="11.81640625" style="595" customWidth="1"/>
    <col min="15624" max="15624" width="13.453125" style="595" customWidth="1"/>
    <col min="15625" max="15625" width="11.54296875" style="595" customWidth="1"/>
    <col min="15626" max="15628" width="0" style="595" hidden="1" customWidth="1"/>
    <col min="15629" max="15629" width="11" style="595" customWidth="1"/>
    <col min="15630" max="15630" width="0" style="595" hidden="1" customWidth="1"/>
    <col min="15631" max="15631" width="12.26953125" style="595" customWidth="1"/>
    <col min="15632" max="15632" width="9.7265625" style="595" customWidth="1"/>
    <col min="15633" max="15633" width="9.54296875" style="595" customWidth="1"/>
    <col min="15634" max="15634" width="8.7265625" style="595" customWidth="1"/>
    <col min="15635" max="15635" width="9.7265625" style="595" customWidth="1"/>
    <col min="15636" max="15637" width="9.54296875" style="595" customWidth="1"/>
    <col min="15638" max="15638" width="9.453125" style="595" customWidth="1"/>
    <col min="15639" max="15639" width="8" style="595" customWidth="1"/>
    <col min="15640" max="15640" width="7.453125" style="595" customWidth="1"/>
    <col min="15641" max="15641" width="7.1796875" style="595" customWidth="1"/>
    <col min="15642" max="15642" width="0" style="595" hidden="1" customWidth="1"/>
    <col min="15643" max="15643" width="9.54296875" style="595" customWidth="1"/>
    <col min="15644" max="15644" width="9.453125" style="595" customWidth="1"/>
    <col min="15645" max="15645" width="0" style="595" hidden="1" customWidth="1"/>
    <col min="15646" max="15646" width="7.453125" style="595" customWidth="1"/>
    <col min="15647" max="15647" width="7.1796875" style="595" customWidth="1"/>
    <col min="15648" max="15871" width="9.1796875" style="595"/>
    <col min="15872" max="15872" width="5.453125" style="595" customWidth="1"/>
    <col min="15873" max="15873" width="47" style="595" customWidth="1"/>
    <col min="15874" max="15874" width="10.453125" style="595" customWidth="1"/>
    <col min="15875" max="15875" width="12.81640625" style="595" customWidth="1"/>
    <col min="15876" max="15876" width="13.81640625" style="595" customWidth="1"/>
    <col min="15877" max="15877" width="16.26953125" style="595" customWidth="1"/>
    <col min="15878" max="15878" width="8.453125" style="595" customWidth="1"/>
    <col min="15879" max="15879" width="11.81640625" style="595" customWidth="1"/>
    <col min="15880" max="15880" width="13.453125" style="595" customWidth="1"/>
    <col min="15881" max="15881" width="11.54296875" style="595" customWidth="1"/>
    <col min="15882" max="15884" width="0" style="595" hidden="1" customWidth="1"/>
    <col min="15885" max="15885" width="11" style="595" customWidth="1"/>
    <col min="15886" max="15886" width="0" style="595" hidden="1" customWidth="1"/>
    <col min="15887" max="15887" width="12.26953125" style="595" customWidth="1"/>
    <col min="15888" max="15888" width="9.7265625" style="595" customWidth="1"/>
    <col min="15889" max="15889" width="9.54296875" style="595" customWidth="1"/>
    <col min="15890" max="15890" width="8.7265625" style="595" customWidth="1"/>
    <col min="15891" max="15891" width="9.7265625" style="595" customWidth="1"/>
    <col min="15892" max="15893" width="9.54296875" style="595" customWidth="1"/>
    <col min="15894" max="15894" width="9.453125" style="595" customWidth="1"/>
    <col min="15895" max="15895" width="8" style="595" customWidth="1"/>
    <col min="15896" max="15896" width="7.453125" style="595" customWidth="1"/>
    <col min="15897" max="15897" width="7.1796875" style="595" customWidth="1"/>
    <col min="15898" max="15898" width="0" style="595" hidden="1" customWidth="1"/>
    <col min="15899" max="15899" width="9.54296875" style="595" customWidth="1"/>
    <col min="15900" max="15900" width="9.453125" style="595" customWidth="1"/>
    <col min="15901" max="15901" width="0" style="595" hidden="1" customWidth="1"/>
    <col min="15902" max="15902" width="7.453125" style="595" customWidth="1"/>
    <col min="15903" max="15903" width="7.1796875" style="595" customWidth="1"/>
    <col min="15904" max="16127" width="9.1796875" style="595"/>
    <col min="16128" max="16128" width="5.453125" style="595" customWidth="1"/>
    <col min="16129" max="16129" width="47" style="595" customWidth="1"/>
    <col min="16130" max="16130" width="10.453125" style="595" customWidth="1"/>
    <col min="16131" max="16131" width="12.81640625" style="595" customWidth="1"/>
    <col min="16132" max="16132" width="13.81640625" style="595" customWidth="1"/>
    <col min="16133" max="16133" width="16.26953125" style="595" customWidth="1"/>
    <col min="16134" max="16134" width="8.453125" style="595" customWidth="1"/>
    <col min="16135" max="16135" width="11.81640625" style="595" customWidth="1"/>
    <col min="16136" max="16136" width="13.453125" style="595" customWidth="1"/>
    <col min="16137" max="16137" width="11.54296875" style="595" customWidth="1"/>
    <col min="16138" max="16140" width="0" style="595" hidden="1" customWidth="1"/>
    <col min="16141" max="16141" width="11" style="595" customWidth="1"/>
    <col min="16142" max="16142" width="0" style="595" hidden="1" customWidth="1"/>
    <col min="16143" max="16143" width="12.26953125" style="595" customWidth="1"/>
    <col min="16144" max="16144" width="9.7265625" style="595" customWidth="1"/>
    <col min="16145" max="16145" width="9.54296875" style="595" customWidth="1"/>
    <col min="16146" max="16146" width="8.7265625" style="595" customWidth="1"/>
    <col min="16147" max="16147" width="9.7265625" style="595" customWidth="1"/>
    <col min="16148" max="16149" width="9.54296875" style="595" customWidth="1"/>
    <col min="16150" max="16150" width="9.453125" style="595" customWidth="1"/>
    <col min="16151" max="16151" width="8" style="595" customWidth="1"/>
    <col min="16152" max="16152" width="7.453125" style="595" customWidth="1"/>
    <col min="16153" max="16153" width="7.1796875" style="595" customWidth="1"/>
    <col min="16154" max="16154" width="0" style="595" hidden="1" customWidth="1"/>
    <col min="16155" max="16155" width="9.54296875" style="595" customWidth="1"/>
    <col min="16156" max="16156" width="9.453125" style="595" customWidth="1"/>
    <col min="16157" max="16157" width="0" style="595" hidden="1" customWidth="1"/>
    <col min="16158" max="16158" width="7.453125" style="595" customWidth="1"/>
    <col min="16159" max="16159" width="7.1796875" style="595" customWidth="1"/>
    <col min="16160" max="16384" width="9.1796875" style="595"/>
  </cols>
  <sheetData>
    <row r="1" spans="1:33" ht="12.75" customHeight="1">
      <c r="A1" s="1308" t="s">
        <v>1339</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row>
    <row r="2" spans="1:33" ht="17.25" customHeight="1">
      <c r="A2" s="1308" t="s">
        <v>1450</v>
      </c>
      <c r="B2" s="1308"/>
      <c r="C2" s="1308"/>
      <c r="D2" s="1308"/>
      <c r="E2" s="1308"/>
      <c r="F2" s="1308"/>
      <c r="G2" s="1308"/>
      <c r="H2" s="1308"/>
      <c r="I2" s="1308"/>
      <c r="J2" s="1308"/>
      <c r="K2" s="1308"/>
      <c r="L2" s="1308"/>
      <c r="M2" s="1308"/>
      <c r="N2" s="1308"/>
      <c r="O2" s="1308"/>
      <c r="P2" s="1308"/>
      <c r="Q2" s="1308"/>
      <c r="R2" s="1308"/>
      <c r="S2" s="1308"/>
      <c r="T2" s="1308"/>
      <c r="U2" s="1308"/>
      <c r="V2" s="1308"/>
      <c r="W2" s="1308"/>
      <c r="X2" s="1308"/>
      <c r="Y2" s="1308"/>
      <c r="Z2" s="1308"/>
    </row>
    <row r="3" spans="1:33" ht="17.25" customHeight="1">
      <c r="A3" s="1309" t="str">
        <f>'pl01'!A3:P3</f>
        <v>(Kèm theo Báo cáo số             /BC-TCKH, ngày           tháng 04 năm 2022 của  Phòng Tài chính - Kế hoạch)</v>
      </c>
      <c r="B3" s="1309"/>
      <c r="C3" s="1309"/>
      <c r="D3" s="1309"/>
      <c r="E3" s="1309"/>
      <c r="F3" s="1309"/>
      <c r="G3" s="1309"/>
      <c r="H3" s="1309"/>
      <c r="I3" s="1309"/>
      <c r="J3" s="1309"/>
      <c r="K3" s="1309"/>
      <c r="L3" s="1309"/>
      <c r="M3" s="1309"/>
      <c r="N3" s="1309"/>
      <c r="O3" s="1309"/>
      <c r="P3" s="1309"/>
      <c r="Q3" s="1309"/>
      <c r="R3" s="1309"/>
      <c r="S3" s="1309"/>
      <c r="T3" s="1309"/>
      <c r="U3" s="1309"/>
      <c r="V3" s="1309"/>
      <c r="W3" s="1309"/>
      <c r="X3" s="1309"/>
      <c r="Y3" s="1309"/>
      <c r="Z3" s="1309"/>
    </row>
    <row r="4" spans="1:33" ht="15.75" customHeight="1">
      <c r="F4" s="598"/>
      <c r="P4" s="599"/>
      <c r="T4" s="599"/>
      <c r="U4" s="599"/>
      <c r="V4" s="1310" t="s">
        <v>462</v>
      </c>
      <c r="W4" s="1310"/>
      <c r="X4" s="1310"/>
      <c r="Y4" s="1310"/>
      <c r="Z4" s="1310"/>
    </row>
    <row r="5" spans="1:33" ht="35.25" customHeight="1">
      <c r="A5" s="1311" t="s">
        <v>4</v>
      </c>
      <c r="B5" s="1311" t="s">
        <v>463</v>
      </c>
      <c r="C5" s="1311" t="s">
        <v>464</v>
      </c>
      <c r="D5" s="1312" t="s">
        <v>465</v>
      </c>
      <c r="E5" s="1312" t="s">
        <v>339</v>
      </c>
      <c r="F5" s="1311" t="s">
        <v>32</v>
      </c>
      <c r="G5" s="1311" t="s">
        <v>33</v>
      </c>
      <c r="H5" s="1305" t="s">
        <v>34</v>
      </c>
      <c r="I5" s="1306"/>
      <c r="J5" s="1307"/>
      <c r="K5" s="1311" t="s">
        <v>466</v>
      </c>
      <c r="L5" s="1311"/>
      <c r="M5" s="1311"/>
      <c r="N5" s="1315" t="s">
        <v>1121</v>
      </c>
      <c r="O5" s="989"/>
      <c r="P5" s="1311" t="s">
        <v>468</v>
      </c>
      <c r="Q5" s="1305" t="s">
        <v>1108</v>
      </c>
      <c r="R5" s="1306"/>
      <c r="S5" s="1307"/>
      <c r="T5" s="1311" t="s">
        <v>669</v>
      </c>
      <c r="U5" s="1311" t="s">
        <v>670</v>
      </c>
      <c r="V5" s="1305" t="s">
        <v>1490</v>
      </c>
      <c r="W5" s="1306"/>
      <c r="X5" s="1306"/>
      <c r="Y5" s="1311" t="s">
        <v>476</v>
      </c>
      <c r="Z5" s="1311"/>
      <c r="AA5" s="1305" t="s">
        <v>1411</v>
      </c>
      <c r="AB5" s="1306"/>
      <c r="AC5" s="1306"/>
      <c r="AD5" s="1311" t="s">
        <v>476</v>
      </c>
      <c r="AE5" s="1311"/>
      <c r="AF5" s="1311" t="s">
        <v>8</v>
      </c>
    </row>
    <row r="6" spans="1:33" ht="14.25" customHeight="1">
      <c r="A6" s="1311"/>
      <c r="B6" s="1311"/>
      <c r="C6" s="1311"/>
      <c r="D6" s="1313"/>
      <c r="E6" s="1313"/>
      <c r="F6" s="1311"/>
      <c r="G6" s="1311"/>
      <c r="H6" s="1315" t="s">
        <v>291</v>
      </c>
      <c r="I6" s="1305" t="s">
        <v>475</v>
      </c>
      <c r="J6" s="1307"/>
      <c r="K6" s="1031"/>
      <c r="L6" s="1031"/>
      <c r="M6" s="1031"/>
      <c r="N6" s="1316"/>
      <c r="O6" s="1031"/>
      <c r="P6" s="1311"/>
      <c r="Q6" s="1312" t="s">
        <v>10</v>
      </c>
      <c r="R6" s="1305" t="s">
        <v>72</v>
      </c>
      <c r="S6" s="1307"/>
      <c r="T6" s="1311"/>
      <c r="U6" s="1311"/>
      <c r="V6" s="1312" t="s">
        <v>10</v>
      </c>
      <c r="W6" s="1305" t="s">
        <v>72</v>
      </c>
      <c r="X6" s="1306"/>
      <c r="Y6" s="1311" t="s">
        <v>671</v>
      </c>
      <c r="Z6" s="1311" t="s">
        <v>672</v>
      </c>
      <c r="AA6" s="1312" t="s">
        <v>10</v>
      </c>
      <c r="AB6" s="1305" t="s">
        <v>72</v>
      </c>
      <c r="AC6" s="1306"/>
      <c r="AD6" s="1311" t="s">
        <v>671</v>
      </c>
      <c r="AE6" s="1311" t="s">
        <v>672</v>
      </c>
      <c r="AF6" s="1311"/>
    </row>
    <row r="7" spans="1:33" ht="63.75" customHeight="1">
      <c r="A7" s="1311"/>
      <c r="B7" s="1311"/>
      <c r="C7" s="1311"/>
      <c r="D7" s="1314"/>
      <c r="E7" s="1314"/>
      <c r="F7" s="1311"/>
      <c r="G7" s="1311"/>
      <c r="H7" s="1317"/>
      <c r="I7" s="1031" t="s">
        <v>38</v>
      </c>
      <c r="J7" s="1031" t="s">
        <v>477</v>
      </c>
      <c r="K7" s="1031" t="s">
        <v>478</v>
      </c>
      <c r="L7" s="876" t="s">
        <v>475</v>
      </c>
      <c r="M7" s="868" t="s">
        <v>479</v>
      </c>
      <c r="N7" s="1317"/>
      <c r="O7" s="1031" t="s">
        <v>480</v>
      </c>
      <c r="P7" s="1311"/>
      <c r="Q7" s="1314"/>
      <c r="R7" s="1033" t="s">
        <v>1115</v>
      </c>
      <c r="S7" s="1033" t="s">
        <v>1116</v>
      </c>
      <c r="T7" s="1311"/>
      <c r="U7" s="1311"/>
      <c r="V7" s="1314"/>
      <c r="W7" s="1031" t="s">
        <v>483</v>
      </c>
      <c r="X7" s="1032" t="s">
        <v>484</v>
      </c>
      <c r="Y7" s="1311"/>
      <c r="Z7" s="1311"/>
      <c r="AA7" s="1314"/>
      <c r="AB7" s="1031" t="s">
        <v>483</v>
      </c>
      <c r="AC7" s="1032" t="s">
        <v>484</v>
      </c>
      <c r="AD7" s="1311"/>
      <c r="AE7" s="1311"/>
      <c r="AF7" s="1311"/>
    </row>
    <row r="8" spans="1:33" s="608" customFormat="1" ht="34.5" customHeight="1">
      <c r="A8" s="990"/>
      <c r="B8" s="990" t="s">
        <v>487</v>
      </c>
      <c r="C8" s="990"/>
      <c r="D8" s="990"/>
      <c r="E8" s="990"/>
      <c r="F8" s="991"/>
      <c r="G8" s="990"/>
      <c r="H8" s="992"/>
      <c r="I8" s="993">
        <f t="shared" ref="I8:X8" si="0">I9+I15+I27</f>
        <v>56152.932000000001</v>
      </c>
      <c r="J8" s="993">
        <f t="shared" si="0"/>
        <v>56152.932000000001</v>
      </c>
      <c r="K8" s="993">
        <f t="shared" ca="1" si="0"/>
        <v>0</v>
      </c>
      <c r="L8" s="993">
        <f t="shared" ca="1" si="0"/>
        <v>0</v>
      </c>
      <c r="M8" s="993">
        <f t="shared" ca="1" si="0"/>
        <v>0</v>
      </c>
      <c r="N8" s="993">
        <f t="shared" si="0"/>
        <v>10861.965</v>
      </c>
      <c r="O8" s="993">
        <f t="shared" ca="1" si="0"/>
        <v>58811</v>
      </c>
      <c r="P8" s="993">
        <f t="shared" si="0"/>
        <v>45290.813000000002</v>
      </c>
      <c r="Q8" s="993">
        <f t="shared" si="0"/>
        <v>7351.4680000000008</v>
      </c>
      <c r="R8" s="993">
        <f t="shared" si="0"/>
        <v>7351.4680000000008</v>
      </c>
      <c r="S8" s="993">
        <f t="shared" ca="1" si="0"/>
        <v>0</v>
      </c>
      <c r="T8" s="993">
        <f t="shared" si="0"/>
        <v>7351.4680000000008</v>
      </c>
      <c r="U8" s="993">
        <f t="shared" ca="1" si="0"/>
        <v>0</v>
      </c>
      <c r="V8" s="993">
        <f t="shared" si="0"/>
        <v>802.56769999999995</v>
      </c>
      <c r="W8" s="993">
        <f t="shared" si="0"/>
        <v>402.67769999999996</v>
      </c>
      <c r="X8" s="993">
        <f t="shared" si="0"/>
        <v>399.89</v>
      </c>
      <c r="Y8" s="1030">
        <f t="shared" ref="Y8:Y26" si="1">V8/Q8</f>
        <v>0.10917107984418892</v>
      </c>
      <c r="Z8" s="1030">
        <f t="shared" ref="Z8:Z26" si="2">V8/T8</f>
        <v>0.10917107984418892</v>
      </c>
      <c r="AA8" s="993" t="e">
        <f>AA9+AA15+#REF!</f>
        <v>#REF!</v>
      </c>
      <c r="AB8" s="993" t="e">
        <f>AB9+AB15+#REF!</f>
        <v>#REF!</v>
      </c>
      <c r="AC8" s="993" t="e">
        <f>AC9+AC15+#REF!</f>
        <v>#REF!</v>
      </c>
      <c r="AD8" s="805" t="e">
        <f>AA8/Q8</f>
        <v>#REF!</v>
      </c>
      <c r="AE8" s="805" t="e">
        <f>AA8/T8</f>
        <v>#REF!</v>
      </c>
      <c r="AF8" s="995"/>
      <c r="AG8" s="820">
        <f>Q8-T8</f>
        <v>0</v>
      </c>
    </row>
    <row r="9" spans="1:33" s="611" customFormat="1" ht="26">
      <c r="A9" s="990" t="s">
        <v>80</v>
      </c>
      <c r="B9" s="996" t="s">
        <v>488</v>
      </c>
      <c r="C9" s="990"/>
      <c r="D9" s="990"/>
      <c r="E9" s="990"/>
      <c r="F9" s="991"/>
      <c r="G9" s="990"/>
      <c r="H9" s="992"/>
      <c r="I9" s="993">
        <f>I10</f>
        <v>38500</v>
      </c>
      <c r="J9" s="993">
        <f t="shared" ref="J9:X9" si="3">J10</f>
        <v>38500</v>
      </c>
      <c r="K9" s="993">
        <f t="shared" si="3"/>
        <v>0</v>
      </c>
      <c r="L9" s="993">
        <f t="shared" si="3"/>
        <v>0</v>
      </c>
      <c r="M9" s="993">
        <f t="shared" si="3"/>
        <v>0</v>
      </c>
      <c r="N9" s="993">
        <f t="shared" si="3"/>
        <v>0</v>
      </c>
      <c r="O9" s="993">
        <f t="shared" si="3"/>
        <v>0</v>
      </c>
      <c r="P9" s="993">
        <f t="shared" si="3"/>
        <v>38500</v>
      </c>
      <c r="Q9" s="993">
        <f t="shared" si="3"/>
        <v>1056</v>
      </c>
      <c r="R9" s="993">
        <f t="shared" si="3"/>
        <v>1056</v>
      </c>
      <c r="S9" s="993">
        <f t="shared" si="3"/>
        <v>0</v>
      </c>
      <c r="T9" s="993">
        <f t="shared" si="3"/>
        <v>1056</v>
      </c>
      <c r="U9" s="993">
        <f t="shared" si="3"/>
        <v>0</v>
      </c>
      <c r="V9" s="993">
        <f t="shared" si="3"/>
        <v>202</v>
      </c>
      <c r="W9" s="993">
        <f t="shared" si="3"/>
        <v>202</v>
      </c>
      <c r="X9" s="993">
        <f t="shared" si="3"/>
        <v>0</v>
      </c>
      <c r="Y9" s="994">
        <f>V9/Q9</f>
        <v>0.19128787878787878</v>
      </c>
      <c r="Z9" s="994">
        <f t="shared" si="2"/>
        <v>0.19128787878787878</v>
      </c>
      <c r="AA9" s="993" t="e">
        <f>AA10+#REF!</f>
        <v>#REF!</v>
      </c>
      <c r="AB9" s="993" t="e">
        <f>AB10+#REF!</f>
        <v>#REF!</v>
      </c>
      <c r="AC9" s="993" t="e">
        <f>AC10+#REF!</f>
        <v>#REF!</v>
      </c>
      <c r="AD9" s="805" t="e">
        <f t="shared" ref="AD9:AD26" si="4">AA9/Q9</f>
        <v>#REF!</v>
      </c>
      <c r="AE9" s="997" t="e">
        <f t="shared" ref="AE9:AE26" si="5">AA9/T9</f>
        <v>#REF!</v>
      </c>
      <c r="AF9" s="998"/>
    </row>
    <row r="10" spans="1:33" s="616" customFormat="1" ht="27" customHeight="1">
      <c r="A10" s="1031" t="s">
        <v>39</v>
      </c>
      <c r="B10" s="804" t="s">
        <v>489</v>
      </c>
      <c r="C10" s="1031"/>
      <c r="D10" s="1031"/>
      <c r="E10" s="1031"/>
      <c r="F10" s="816"/>
      <c r="G10" s="1031"/>
      <c r="H10" s="802"/>
      <c r="I10" s="803">
        <f>I11</f>
        <v>38500</v>
      </c>
      <c r="J10" s="803">
        <f t="shared" ref="J10:X11" si="6">J11</f>
        <v>38500</v>
      </c>
      <c r="K10" s="803">
        <f t="shared" si="6"/>
        <v>0</v>
      </c>
      <c r="L10" s="803">
        <f t="shared" si="6"/>
        <v>0</v>
      </c>
      <c r="M10" s="803">
        <f t="shared" si="6"/>
        <v>0</v>
      </c>
      <c r="N10" s="803">
        <f t="shared" si="6"/>
        <v>0</v>
      </c>
      <c r="O10" s="803">
        <f t="shared" si="6"/>
        <v>0</v>
      </c>
      <c r="P10" s="803">
        <f t="shared" si="6"/>
        <v>38500</v>
      </c>
      <c r="Q10" s="803">
        <f t="shared" si="6"/>
        <v>1056</v>
      </c>
      <c r="R10" s="803">
        <f t="shared" si="6"/>
        <v>1056</v>
      </c>
      <c r="S10" s="803">
        <f t="shared" si="6"/>
        <v>0</v>
      </c>
      <c r="T10" s="803">
        <f t="shared" si="6"/>
        <v>1056</v>
      </c>
      <c r="U10" s="803">
        <f t="shared" si="6"/>
        <v>0</v>
      </c>
      <c r="V10" s="803">
        <f t="shared" si="6"/>
        <v>202</v>
      </c>
      <c r="W10" s="803">
        <f t="shared" si="6"/>
        <v>202</v>
      </c>
      <c r="X10" s="803">
        <f t="shared" si="6"/>
        <v>0</v>
      </c>
      <c r="Y10" s="994">
        <f>V10/Q10</f>
        <v>0.19128787878787878</v>
      </c>
      <c r="Z10" s="994">
        <f t="shared" si="2"/>
        <v>0.19128787878787878</v>
      </c>
      <c r="AA10" s="803" t="e">
        <f>AA11</f>
        <v>#REF!</v>
      </c>
      <c r="AB10" s="803" t="e">
        <f>AB11</f>
        <v>#REF!</v>
      </c>
      <c r="AC10" s="803" t="e">
        <f>AC11</f>
        <v>#REF!</v>
      </c>
      <c r="AD10" s="805" t="e">
        <f t="shared" si="4"/>
        <v>#REF!</v>
      </c>
      <c r="AE10" s="805" t="e">
        <f t="shared" si="5"/>
        <v>#REF!</v>
      </c>
      <c r="AF10" s="707"/>
      <c r="AG10" s="860">
        <f>T9+T15</f>
        <v>5351.4680000000008</v>
      </c>
    </row>
    <row r="11" spans="1:33" s="616" customFormat="1" ht="27" customHeight="1">
      <c r="A11" s="1031" t="s">
        <v>321</v>
      </c>
      <c r="B11" s="804" t="s">
        <v>490</v>
      </c>
      <c r="C11" s="1031"/>
      <c r="D11" s="1031"/>
      <c r="E11" s="1031"/>
      <c r="F11" s="816"/>
      <c r="G11" s="1031"/>
      <c r="H11" s="802"/>
      <c r="I11" s="803">
        <f>I12</f>
        <v>38500</v>
      </c>
      <c r="J11" s="803">
        <f t="shared" si="6"/>
        <v>38500</v>
      </c>
      <c r="K11" s="803">
        <f t="shared" si="6"/>
        <v>0</v>
      </c>
      <c r="L11" s="803">
        <f t="shared" si="6"/>
        <v>0</v>
      </c>
      <c r="M11" s="803">
        <f t="shared" si="6"/>
        <v>0</v>
      </c>
      <c r="N11" s="803">
        <f t="shared" si="6"/>
        <v>0</v>
      </c>
      <c r="O11" s="803">
        <f t="shared" si="6"/>
        <v>0</v>
      </c>
      <c r="P11" s="803">
        <f t="shared" si="6"/>
        <v>38500</v>
      </c>
      <c r="Q11" s="803">
        <f t="shared" si="6"/>
        <v>1056</v>
      </c>
      <c r="R11" s="803">
        <f t="shared" si="6"/>
        <v>1056</v>
      </c>
      <c r="S11" s="803">
        <f t="shared" si="6"/>
        <v>0</v>
      </c>
      <c r="T11" s="803">
        <f t="shared" si="6"/>
        <v>1056</v>
      </c>
      <c r="U11" s="803">
        <f t="shared" si="6"/>
        <v>0</v>
      </c>
      <c r="V11" s="803">
        <f t="shared" si="6"/>
        <v>202</v>
      </c>
      <c r="W11" s="803">
        <f t="shared" si="6"/>
        <v>202</v>
      </c>
      <c r="X11" s="803">
        <f t="shared" si="6"/>
        <v>0</v>
      </c>
      <c r="Y11" s="994">
        <f t="shared" si="1"/>
        <v>0.19128787878787878</v>
      </c>
      <c r="Z11" s="994">
        <f t="shared" si="2"/>
        <v>0.19128787878787878</v>
      </c>
      <c r="AA11" s="803" t="e">
        <f>#REF!+AA12</f>
        <v>#REF!</v>
      </c>
      <c r="AB11" s="803" t="e">
        <f>#REF!+AB12</f>
        <v>#REF!</v>
      </c>
      <c r="AC11" s="803" t="e">
        <f>#REF!+AC12</f>
        <v>#REF!</v>
      </c>
      <c r="AD11" s="805" t="e">
        <f t="shared" si="4"/>
        <v>#REF!</v>
      </c>
      <c r="AE11" s="805" t="e">
        <f t="shared" si="5"/>
        <v>#REF!</v>
      </c>
      <c r="AF11" s="707"/>
    </row>
    <row r="12" spans="1:33" s="618" customFormat="1" ht="24.75" customHeight="1">
      <c r="A12" s="1031">
        <v>1</v>
      </c>
      <c r="B12" s="901" t="s">
        <v>491</v>
      </c>
      <c r="C12" s="1031"/>
      <c r="D12" s="1031"/>
      <c r="E12" s="1031"/>
      <c r="F12" s="816"/>
      <c r="G12" s="1031"/>
      <c r="H12" s="802"/>
      <c r="I12" s="803">
        <f>SUM(I13:I14)</f>
        <v>38500</v>
      </c>
      <c r="J12" s="803">
        <f t="shared" ref="J12:X12" si="7">SUM(J13:J14)</f>
        <v>38500</v>
      </c>
      <c r="K12" s="803">
        <f t="shared" si="7"/>
        <v>0</v>
      </c>
      <c r="L12" s="803">
        <f t="shared" si="7"/>
        <v>0</v>
      </c>
      <c r="M12" s="803">
        <f t="shared" si="7"/>
        <v>0</v>
      </c>
      <c r="N12" s="803">
        <f t="shared" si="7"/>
        <v>0</v>
      </c>
      <c r="O12" s="803">
        <f t="shared" si="7"/>
        <v>0</v>
      </c>
      <c r="P12" s="803">
        <f t="shared" si="7"/>
        <v>38500</v>
      </c>
      <c r="Q12" s="803">
        <f t="shared" si="7"/>
        <v>1056</v>
      </c>
      <c r="R12" s="803">
        <f t="shared" si="7"/>
        <v>1056</v>
      </c>
      <c r="S12" s="803">
        <f t="shared" si="7"/>
        <v>0</v>
      </c>
      <c r="T12" s="803">
        <f t="shared" si="7"/>
        <v>1056</v>
      </c>
      <c r="U12" s="803">
        <f t="shared" si="7"/>
        <v>0</v>
      </c>
      <c r="V12" s="803">
        <f t="shared" si="7"/>
        <v>202</v>
      </c>
      <c r="W12" s="803">
        <f t="shared" si="7"/>
        <v>202</v>
      </c>
      <c r="X12" s="803">
        <f t="shared" si="7"/>
        <v>0</v>
      </c>
      <c r="Y12" s="994">
        <f t="shared" si="1"/>
        <v>0.19128787878787878</v>
      </c>
      <c r="Z12" s="994">
        <f t="shared" si="2"/>
        <v>0.19128787878787878</v>
      </c>
      <c r="AA12" s="803">
        <f>SUM(AA13:AA13)</f>
        <v>202</v>
      </c>
      <c r="AB12" s="803">
        <f>SUM(AB13:AB13)</f>
        <v>202</v>
      </c>
      <c r="AC12" s="803" t="e">
        <f>SUM(#REF!)</f>
        <v>#REF!</v>
      </c>
      <c r="AD12" s="805">
        <f t="shared" si="4"/>
        <v>0.19128787878787878</v>
      </c>
      <c r="AE12" s="805">
        <f t="shared" si="5"/>
        <v>0.19128787878787878</v>
      </c>
      <c r="AF12" s="1000"/>
    </row>
    <row r="13" spans="1:33" s="621" customFormat="1" ht="41.25" customHeight="1">
      <c r="A13" s="1001" t="s">
        <v>420</v>
      </c>
      <c r="B13" s="822" t="s">
        <v>1128</v>
      </c>
      <c r="C13" s="823">
        <v>7866148</v>
      </c>
      <c r="D13" s="824" t="s">
        <v>500</v>
      </c>
      <c r="E13" s="823" t="s">
        <v>365</v>
      </c>
      <c r="F13" s="814"/>
      <c r="G13" s="814"/>
      <c r="H13" s="814"/>
      <c r="I13" s="825">
        <v>30000</v>
      </c>
      <c r="J13" s="825">
        <f>I13</f>
        <v>30000</v>
      </c>
      <c r="K13" s="826"/>
      <c r="L13" s="826"/>
      <c r="M13" s="826"/>
      <c r="N13" s="825"/>
      <c r="O13" s="825"/>
      <c r="P13" s="825">
        <f>J13-N13</f>
        <v>30000</v>
      </c>
      <c r="Q13" s="825">
        <f t="shared" ref="Q13:Q14" si="8">SUM(R13:S13)</f>
        <v>700</v>
      </c>
      <c r="R13" s="825">
        <v>700</v>
      </c>
      <c r="S13" s="825"/>
      <c r="T13" s="825">
        <f t="shared" ref="T13:T14" si="9">R13</f>
        <v>700</v>
      </c>
      <c r="U13" s="825"/>
      <c r="V13" s="825">
        <f t="shared" ref="V13" si="10">SUM(W13:X13)</f>
        <v>202</v>
      </c>
      <c r="W13" s="825">
        <v>202</v>
      </c>
      <c r="X13" s="827"/>
      <c r="Y13" s="1002">
        <f t="shared" si="1"/>
        <v>0.28857142857142859</v>
      </c>
      <c r="Z13" s="1002">
        <f t="shared" si="2"/>
        <v>0.28857142857142859</v>
      </c>
      <c r="AA13" s="825">
        <f t="shared" ref="AA13" si="11">SUM(AB13:AC13)</f>
        <v>202</v>
      </c>
      <c r="AB13" s="825">
        <f t="shared" ref="AB13" si="12">W13</f>
        <v>202</v>
      </c>
      <c r="AC13" s="827"/>
      <c r="AD13" s="801">
        <f t="shared" si="4"/>
        <v>0.28857142857142859</v>
      </c>
      <c r="AE13" s="801">
        <f t="shared" si="5"/>
        <v>0.28857142857142859</v>
      </c>
      <c r="AF13" s="824" t="s">
        <v>1464</v>
      </c>
    </row>
    <row r="14" spans="1:33" s="621" customFormat="1" ht="65.25" customHeight="1">
      <c r="A14" s="1001" t="s">
        <v>421</v>
      </c>
      <c r="B14" s="822" t="s">
        <v>1460</v>
      </c>
      <c r="C14" s="823">
        <v>79096340</v>
      </c>
      <c r="D14" s="824" t="s">
        <v>1461</v>
      </c>
      <c r="E14" s="823" t="s">
        <v>365</v>
      </c>
      <c r="F14" s="814"/>
      <c r="G14" s="814"/>
      <c r="H14" s="814" t="s">
        <v>1462</v>
      </c>
      <c r="I14" s="825">
        <v>8500</v>
      </c>
      <c r="J14" s="825">
        <f t="shared" ref="J14" si="13">I14</f>
        <v>8500</v>
      </c>
      <c r="K14" s="826"/>
      <c r="L14" s="826"/>
      <c r="M14" s="826"/>
      <c r="N14" s="825"/>
      <c r="O14" s="825"/>
      <c r="P14" s="825">
        <f t="shared" ref="P14" si="14">J14-N14</f>
        <v>8500</v>
      </c>
      <c r="Q14" s="825">
        <f t="shared" si="8"/>
        <v>356</v>
      </c>
      <c r="R14" s="825">
        <v>356</v>
      </c>
      <c r="S14" s="825"/>
      <c r="T14" s="825">
        <f t="shared" si="9"/>
        <v>356</v>
      </c>
      <c r="U14" s="825"/>
      <c r="V14" s="825"/>
      <c r="W14" s="825"/>
      <c r="X14" s="827"/>
      <c r="Y14" s="1002"/>
      <c r="Z14" s="1002"/>
      <c r="AA14" s="825"/>
      <c r="AB14" s="825"/>
      <c r="AC14" s="827"/>
      <c r="AD14" s="801"/>
      <c r="AE14" s="801"/>
      <c r="AF14" s="1040" t="s">
        <v>1463</v>
      </c>
    </row>
    <row r="15" spans="1:33" s="631" customFormat="1" ht="27" customHeight="1">
      <c r="A15" s="1003" t="s">
        <v>89</v>
      </c>
      <c r="B15" s="1329" t="s">
        <v>520</v>
      </c>
      <c r="C15" s="1330"/>
      <c r="D15" s="1331"/>
      <c r="E15" s="1003"/>
      <c r="F15" s="1004"/>
      <c r="G15" s="1003"/>
      <c r="H15" s="1005"/>
      <c r="I15" s="1006">
        <f>I16</f>
        <v>17652.932000000001</v>
      </c>
      <c r="J15" s="1006">
        <f t="shared" ref="J15:X15" si="15">J16</f>
        <v>17652.932000000001</v>
      </c>
      <c r="K15" s="1006">
        <f t="shared" ca="1" si="15"/>
        <v>17652.932000000001</v>
      </c>
      <c r="L15" s="1006">
        <f t="shared" ca="1" si="15"/>
        <v>17652.932000000001</v>
      </c>
      <c r="M15" s="1006">
        <f t="shared" ca="1" si="15"/>
        <v>17652.932000000001</v>
      </c>
      <c r="N15" s="1006">
        <f t="shared" si="15"/>
        <v>10861.965</v>
      </c>
      <c r="O15" s="1006">
        <f t="shared" ca="1" si="15"/>
        <v>17652.932000000001</v>
      </c>
      <c r="P15" s="1006">
        <f t="shared" si="15"/>
        <v>6790.8130000000001</v>
      </c>
      <c r="Q15" s="1006">
        <f t="shared" si="15"/>
        <v>4295.4680000000008</v>
      </c>
      <c r="R15" s="1006">
        <f t="shared" si="15"/>
        <v>4295.4680000000008</v>
      </c>
      <c r="S15" s="1006">
        <f t="shared" ca="1" si="15"/>
        <v>17652.932000000001</v>
      </c>
      <c r="T15" s="1006">
        <f t="shared" si="15"/>
        <v>4295.4680000000008</v>
      </c>
      <c r="U15" s="1006">
        <f t="shared" ca="1" si="15"/>
        <v>17652.932000000001</v>
      </c>
      <c r="V15" s="1006">
        <f t="shared" si="15"/>
        <v>600.56769999999995</v>
      </c>
      <c r="W15" s="1006">
        <f t="shared" si="15"/>
        <v>200.67769999999999</v>
      </c>
      <c r="X15" s="1006">
        <f t="shared" si="15"/>
        <v>399.89</v>
      </c>
      <c r="Y15" s="994">
        <f t="shared" si="1"/>
        <v>0.13981426470875813</v>
      </c>
      <c r="Z15" s="994">
        <f t="shared" si="2"/>
        <v>0.13981426470875813</v>
      </c>
      <c r="AA15" s="1006" t="e">
        <f>#REF!+AA16+#REF!</f>
        <v>#REF!</v>
      </c>
      <c r="AB15" s="1006" t="e">
        <f>#REF!+AB16+#REF!</f>
        <v>#REF!</v>
      </c>
      <c r="AC15" s="1006" t="e">
        <f>#REF!+AC16+#REF!</f>
        <v>#REF!</v>
      </c>
      <c r="AD15" s="805" t="e">
        <f t="shared" si="4"/>
        <v>#REF!</v>
      </c>
      <c r="AE15" s="805" t="e">
        <f t="shared" si="5"/>
        <v>#REF!</v>
      </c>
      <c r="AF15" s="1007"/>
      <c r="AG15" s="813"/>
    </row>
    <row r="16" spans="1:33" s="618" customFormat="1">
      <c r="A16" s="876" t="s">
        <v>872</v>
      </c>
      <c r="B16" s="548" t="s">
        <v>843</v>
      </c>
      <c r="C16" s="548"/>
      <c r="D16" s="689"/>
      <c r="E16" s="692"/>
      <c r="F16" s="689"/>
      <c r="G16" s="689"/>
      <c r="H16" s="689"/>
      <c r="I16" s="551">
        <f>I17</f>
        <v>17652.932000000001</v>
      </c>
      <c r="J16" s="551">
        <f t="shared" ref="J16:AC16" si="16">J17</f>
        <v>17652.932000000001</v>
      </c>
      <c r="K16" s="551">
        <f t="shared" ca="1" si="16"/>
        <v>0</v>
      </c>
      <c r="L16" s="551">
        <f t="shared" ca="1" si="16"/>
        <v>0</v>
      </c>
      <c r="M16" s="551">
        <f t="shared" ca="1" si="16"/>
        <v>0</v>
      </c>
      <c r="N16" s="551">
        <f t="shared" si="16"/>
        <v>10861.965</v>
      </c>
      <c r="O16" s="551">
        <f t="shared" ca="1" si="16"/>
        <v>0</v>
      </c>
      <c r="P16" s="551">
        <f t="shared" si="16"/>
        <v>6790.8130000000001</v>
      </c>
      <c r="Q16" s="551">
        <f t="shared" si="16"/>
        <v>4295.4680000000008</v>
      </c>
      <c r="R16" s="551">
        <f t="shared" si="16"/>
        <v>4295.4680000000008</v>
      </c>
      <c r="S16" s="551">
        <f t="shared" ca="1" si="16"/>
        <v>0</v>
      </c>
      <c r="T16" s="551">
        <f t="shared" si="16"/>
        <v>4295.4680000000008</v>
      </c>
      <c r="U16" s="551">
        <f t="shared" ca="1" si="16"/>
        <v>0</v>
      </c>
      <c r="V16" s="551">
        <f t="shared" si="16"/>
        <v>600.56769999999995</v>
      </c>
      <c r="W16" s="551">
        <f t="shared" si="16"/>
        <v>200.67769999999999</v>
      </c>
      <c r="X16" s="551">
        <f t="shared" si="16"/>
        <v>399.89</v>
      </c>
      <c r="Y16" s="994">
        <f>V16/Q16</f>
        <v>0.13981426470875813</v>
      </c>
      <c r="Z16" s="994">
        <f>V16/T16</f>
        <v>0.13981426470875813</v>
      </c>
      <c r="AA16" s="551" t="e">
        <f t="shared" si="16"/>
        <v>#REF!</v>
      </c>
      <c r="AB16" s="551" t="e">
        <f t="shared" si="16"/>
        <v>#REF!</v>
      </c>
      <c r="AC16" s="551" t="e">
        <f t="shared" si="16"/>
        <v>#REF!</v>
      </c>
      <c r="AD16" s="805" t="e">
        <f t="shared" si="4"/>
        <v>#REF!</v>
      </c>
      <c r="AE16" s="805" t="e">
        <f t="shared" si="5"/>
        <v>#REF!</v>
      </c>
      <c r="AF16" s="1000"/>
    </row>
    <row r="17" spans="1:33" s="616" customFormat="1" ht="24" customHeight="1">
      <c r="A17" s="876" t="s">
        <v>39</v>
      </c>
      <c r="B17" s="495" t="s">
        <v>1208</v>
      </c>
      <c r="C17" s="495"/>
      <c r="D17" s="491"/>
      <c r="E17" s="507"/>
      <c r="F17" s="491"/>
      <c r="G17" s="491"/>
      <c r="H17" s="491"/>
      <c r="I17" s="492">
        <f t="shared" ref="I17:X17" si="17">I18+I21+I24</f>
        <v>17652.932000000001</v>
      </c>
      <c r="J17" s="492">
        <f t="shared" si="17"/>
        <v>17652.932000000001</v>
      </c>
      <c r="K17" s="492">
        <f t="shared" ca="1" si="17"/>
        <v>24352.932000000001</v>
      </c>
      <c r="L17" s="492">
        <f t="shared" ca="1" si="17"/>
        <v>24352.932000000001</v>
      </c>
      <c r="M17" s="492">
        <f t="shared" ca="1" si="17"/>
        <v>24352.932000000001</v>
      </c>
      <c r="N17" s="492">
        <f t="shared" si="17"/>
        <v>10861.965</v>
      </c>
      <c r="O17" s="492">
        <f t="shared" ca="1" si="17"/>
        <v>24352.932000000001</v>
      </c>
      <c r="P17" s="492">
        <f t="shared" si="17"/>
        <v>6790.8130000000001</v>
      </c>
      <c r="Q17" s="492">
        <f t="shared" si="17"/>
        <v>4295.4680000000008</v>
      </c>
      <c r="R17" s="492">
        <f t="shared" si="17"/>
        <v>4295.4680000000008</v>
      </c>
      <c r="S17" s="492">
        <f t="shared" ca="1" si="17"/>
        <v>24352.932000000001</v>
      </c>
      <c r="T17" s="492">
        <f t="shared" si="17"/>
        <v>4295.4680000000008</v>
      </c>
      <c r="U17" s="492">
        <f t="shared" ca="1" si="17"/>
        <v>24352.932000000001</v>
      </c>
      <c r="V17" s="492">
        <f t="shared" si="17"/>
        <v>600.56769999999995</v>
      </c>
      <c r="W17" s="492">
        <f t="shared" si="17"/>
        <v>200.67769999999999</v>
      </c>
      <c r="X17" s="492">
        <f t="shared" si="17"/>
        <v>399.89</v>
      </c>
      <c r="Y17" s="1012">
        <f>V17/Q17</f>
        <v>0.13981426470875813</v>
      </c>
      <c r="Z17" s="1012">
        <f>V17/T17</f>
        <v>0.13981426470875813</v>
      </c>
      <c r="AA17" s="492" t="e">
        <f>AA18+#REF!+AA24+#REF!</f>
        <v>#REF!</v>
      </c>
      <c r="AB17" s="492" t="e">
        <f>AB18+#REF!+AB24+#REF!</f>
        <v>#REF!</v>
      </c>
      <c r="AC17" s="492" t="e">
        <f>AC18+#REF!+AC24+#REF!</f>
        <v>#REF!</v>
      </c>
      <c r="AD17" s="805" t="e">
        <f t="shared" si="4"/>
        <v>#REF!</v>
      </c>
      <c r="AE17" s="805" t="e">
        <f t="shared" si="5"/>
        <v>#REF!</v>
      </c>
      <c r="AF17" s="707"/>
      <c r="AG17" s="891"/>
    </row>
    <row r="18" spans="1:33" s="621" customFormat="1">
      <c r="A18" s="1013">
        <v>1</v>
      </c>
      <c r="B18" s="490" t="s">
        <v>1453</v>
      </c>
      <c r="C18" s="490"/>
      <c r="D18" s="491"/>
      <c r="E18" s="507"/>
      <c r="F18" s="491"/>
      <c r="G18" s="491"/>
      <c r="H18" s="491"/>
      <c r="I18" s="492">
        <f t="shared" ref="I18:X18" si="18">SUM(I19:I20)</f>
        <v>2297.1469999999999</v>
      </c>
      <c r="J18" s="492">
        <f t="shared" si="18"/>
        <v>2297.1469999999999</v>
      </c>
      <c r="K18" s="492">
        <f t="shared" si="18"/>
        <v>0</v>
      </c>
      <c r="L18" s="492">
        <f t="shared" si="18"/>
        <v>0</v>
      </c>
      <c r="M18" s="492">
        <f t="shared" si="18"/>
        <v>0</v>
      </c>
      <c r="N18" s="492">
        <f t="shared" si="18"/>
        <v>1935.3779999999999</v>
      </c>
      <c r="O18" s="492">
        <f t="shared" si="18"/>
        <v>0</v>
      </c>
      <c r="P18" s="492">
        <f t="shared" si="18"/>
        <v>361.76900000000001</v>
      </c>
      <c r="Q18" s="492">
        <f t="shared" si="18"/>
        <v>261.76900000000001</v>
      </c>
      <c r="R18" s="492">
        <f t="shared" si="18"/>
        <v>261.76900000000001</v>
      </c>
      <c r="S18" s="492">
        <f t="shared" si="18"/>
        <v>0</v>
      </c>
      <c r="T18" s="492">
        <f t="shared" si="18"/>
        <v>261.76900000000001</v>
      </c>
      <c r="U18" s="492">
        <f t="shared" si="18"/>
        <v>0</v>
      </c>
      <c r="V18" s="492">
        <f t="shared" si="18"/>
        <v>166.69569999999999</v>
      </c>
      <c r="W18" s="492">
        <f t="shared" si="18"/>
        <v>166.69569999999999</v>
      </c>
      <c r="X18" s="492">
        <f t="shared" si="18"/>
        <v>0</v>
      </c>
      <c r="Y18" s="1012">
        <f>V18/Q18</f>
        <v>0.63680458725059108</v>
      </c>
      <c r="Z18" s="1012">
        <f>V18/T18</f>
        <v>0.63680458725059108</v>
      </c>
      <c r="AA18" s="1014">
        <f t="shared" ref="AA18" si="19">SUM(AB18:AC18)</f>
        <v>261.76900000000001</v>
      </c>
      <c r="AB18" s="826">
        <f>T18</f>
        <v>261.76900000000001</v>
      </c>
      <c r="AC18" s="826"/>
      <c r="AD18" s="1011">
        <f t="shared" si="4"/>
        <v>1</v>
      </c>
      <c r="AE18" s="1011">
        <f t="shared" si="5"/>
        <v>1</v>
      </c>
      <c r="AF18" s="828"/>
      <c r="AG18" s="1039" t="e">
        <f>V18+V24+#REF!</f>
        <v>#REF!</v>
      </c>
    </row>
    <row r="19" spans="1:33" s="616" customFormat="1" ht="23">
      <c r="A19" s="1009" t="s">
        <v>422</v>
      </c>
      <c r="B19" s="498" t="s">
        <v>682</v>
      </c>
      <c r="C19" s="485">
        <v>7806147</v>
      </c>
      <c r="D19" s="499" t="s">
        <v>500</v>
      </c>
      <c r="E19" s="821" t="s">
        <v>391</v>
      </c>
      <c r="F19" s="485" t="s">
        <v>819</v>
      </c>
      <c r="G19" s="499" t="s">
        <v>675</v>
      </c>
      <c r="H19" s="499" t="s">
        <v>683</v>
      </c>
      <c r="I19" s="503">
        <f t="shared" ref="I19:I20" si="20">J19+K19</f>
        <v>1000</v>
      </c>
      <c r="J19" s="503">
        <v>1000</v>
      </c>
      <c r="K19" s="817">
        <f>K23</f>
        <v>0</v>
      </c>
      <c r="L19" s="817">
        <f>L23</f>
        <v>0</v>
      </c>
      <c r="M19" s="817">
        <f>M23</f>
        <v>0</v>
      </c>
      <c r="N19" s="564">
        <v>700</v>
      </c>
      <c r="O19" s="817">
        <f>O23</f>
        <v>0</v>
      </c>
      <c r="P19" s="705">
        <v>300</v>
      </c>
      <c r="Q19" s="705">
        <f>R19</f>
        <v>200</v>
      </c>
      <c r="R19" s="705">
        <v>200</v>
      </c>
      <c r="S19" s="705">
        <f>S23</f>
        <v>0</v>
      </c>
      <c r="T19" s="705">
        <f t="shared" ref="T19:T20" si="21">Q19</f>
        <v>200</v>
      </c>
      <c r="U19" s="705">
        <f>U23</f>
        <v>0</v>
      </c>
      <c r="V19" s="825">
        <f t="shared" ref="V19" si="22">SUM(W19:X19)</f>
        <v>125.3377</v>
      </c>
      <c r="W19" s="705">
        <v>125.3377</v>
      </c>
      <c r="X19" s="817">
        <f>X23</f>
        <v>0</v>
      </c>
      <c r="Y19" s="999">
        <f t="shared" si="1"/>
        <v>0.62668849999999998</v>
      </c>
      <c r="Z19" s="999">
        <f t="shared" si="2"/>
        <v>0.62668849999999998</v>
      </c>
      <c r="AA19" s="705">
        <f>AA23</f>
        <v>600</v>
      </c>
      <c r="AB19" s="705">
        <f>AB23</f>
        <v>600</v>
      </c>
      <c r="AC19" s="817">
        <f>AC23</f>
        <v>0</v>
      </c>
      <c r="AD19" s="801">
        <f t="shared" si="4"/>
        <v>3</v>
      </c>
      <c r="AE19" s="801">
        <f t="shared" si="5"/>
        <v>3</v>
      </c>
      <c r="AF19" s="707"/>
    </row>
    <row r="20" spans="1:33" s="616" customFormat="1" ht="45" customHeight="1">
      <c r="A20" s="1009" t="s">
        <v>423</v>
      </c>
      <c r="B20" s="1017" t="s">
        <v>1414</v>
      </c>
      <c r="C20" s="511">
        <v>7863051</v>
      </c>
      <c r="D20" s="913" t="s">
        <v>493</v>
      </c>
      <c r="E20" s="913" t="s">
        <v>365</v>
      </c>
      <c r="F20" s="1018" t="s">
        <v>1415</v>
      </c>
      <c r="G20" s="913">
        <v>2020</v>
      </c>
      <c r="H20" s="913" t="s">
        <v>1416</v>
      </c>
      <c r="I20" s="504">
        <f t="shared" si="20"/>
        <v>1297.1469999999999</v>
      </c>
      <c r="J20" s="1015">
        <v>1297.1469999999999</v>
      </c>
      <c r="K20" s="706"/>
      <c r="L20" s="706"/>
      <c r="M20" s="706"/>
      <c r="N20" s="1016">
        <v>1235.3779999999999</v>
      </c>
      <c r="O20" s="706"/>
      <c r="P20" s="1016">
        <v>61.768999999999998</v>
      </c>
      <c r="Q20" s="706">
        <f>R20</f>
        <v>61.768999999999998</v>
      </c>
      <c r="R20" s="1016">
        <v>61.768999999999998</v>
      </c>
      <c r="S20" s="706"/>
      <c r="T20" s="706">
        <f t="shared" si="21"/>
        <v>61.768999999999998</v>
      </c>
      <c r="U20" s="706"/>
      <c r="V20" s="800">
        <f>SUM(W20:X20)</f>
        <v>41.357999999999997</v>
      </c>
      <c r="W20" s="706">
        <v>41.357999999999997</v>
      </c>
      <c r="X20" s="706"/>
      <c r="Y20" s="999">
        <f t="shared" si="1"/>
        <v>0.6695591639819326</v>
      </c>
      <c r="Z20" s="999">
        <f t="shared" si="2"/>
        <v>0.6695591639819326</v>
      </c>
      <c r="AA20" s="800"/>
      <c r="AB20" s="706"/>
      <c r="AC20" s="706"/>
      <c r="AD20" s="801"/>
      <c r="AE20" s="801"/>
      <c r="AF20" s="707"/>
    </row>
    <row r="21" spans="1:33" s="618" customFormat="1" ht="23.25" customHeight="1">
      <c r="A21" s="1035">
        <v>2</v>
      </c>
      <c r="B21" s="845" t="s">
        <v>674</v>
      </c>
      <c r="C21" s="1036"/>
      <c r="D21" s="846"/>
      <c r="E21" s="846"/>
      <c r="F21" s="1037"/>
      <c r="G21" s="846"/>
      <c r="H21" s="846"/>
      <c r="I21" s="1038">
        <f t="shared" ref="I21:X21" si="23">SUM(I22:I23)</f>
        <v>12239</v>
      </c>
      <c r="J21" s="1038">
        <f t="shared" si="23"/>
        <v>12239</v>
      </c>
      <c r="K21" s="1038">
        <f t="shared" ca="1" si="23"/>
        <v>0</v>
      </c>
      <c r="L21" s="1038">
        <f t="shared" ca="1" si="23"/>
        <v>0</v>
      </c>
      <c r="M21" s="1038">
        <f t="shared" ca="1" si="23"/>
        <v>0</v>
      </c>
      <c r="N21" s="1038">
        <f t="shared" si="23"/>
        <v>8926.5869999999995</v>
      </c>
      <c r="O21" s="1038">
        <f t="shared" ca="1" si="23"/>
        <v>0</v>
      </c>
      <c r="P21" s="1038">
        <f t="shared" si="23"/>
        <v>3312.413</v>
      </c>
      <c r="Q21" s="1038">
        <f t="shared" si="23"/>
        <v>1828.068</v>
      </c>
      <c r="R21" s="1038">
        <f t="shared" si="23"/>
        <v>1828.068</v>
      </c>
      <c r="S21" s="1038">
        <f t="shared" ca="1" si="23"/>
        <v>0</v>
      </c>
      <c r="T21" s="1038">
        <f t="shared" si="23"/>
        <v>1828.068</v>
      </c>
      <c r="U21" s="1038">
        <f t="shared" ca="1" si="23"/>
        <v>0</v>
      </c>
      <c r="V21" s="1038">
        <f t="shared" si="23"/>
        <v>33.981999999999999</v>
      </c>
      <c r="W21" s="1038">
        <f t="shared" si="23"/>
        <v>33.981999999999999</v>
      </c>
      <c r="X21" s="1038">
        <f t="shared" si="23"/>
        <v>0</v>
      </c>
      <c r="Y21" s="994"/>
      <c r="Z21" s="994"/>
      <c r="AA21" s="803"/>
      <c r="AB21" s="898"/>
      <c r="AC21" s="898"/>
      <c r="AD21" s="805"/>
      <c r="AE21" s="805"/>
      <c r="AF21" s="1000"/>
    </row>
    <row r="22" spans="1:33" s="618" customFormat="1" ht="23">
      <c r="A22" s="1009" t="s">
        <v>205</v>
      </c>
      <c r="B22" s="498" t="s">
        <v>566</v>
      </c>
      <c r="C22" s="485">
        <v>7729624</v>
      </c>
      <c r="D22" s="499" t="s">
        <v>500</v>
      </c>
      <c r="E22" s="821" t="s">
        <v>365</v>
      </c>
      <c r="F22" s="485" t="s">
        <v>851</v>
      </c>
      <c r="G22" s="499" t="s">
        <v>675</v>
      </c>
      <c r="H22" s="499" t="s">
        <v>852</v>
      </c>
      <c r="I22" s="504">
        <f>J22</f>
        <v>6850</v>
      </c>
      <c r="J22" s="503">
        <v>6850</v>
      </c>
      <c r="K22" s="898">
        <f ca="1">SUM(K19:K23)</f>
        <v>0</v>
      </c>
      <c r="L22" s="898">
        <f ca="1">SUM(L19:L23)</f>
        <v>0</v>
      </c>
      <c r="M22" s="898">
        <f ca="1">SUM(M19:M23)</f>
        <v>0</v>
      </c>
      <c r="N22" s="564">
        <v>5480</v>
      </c>
      <c r="O22" s="898">
        <f ca="1">SUM(O19:O23)</f>
        <v>0</v>
      </c>
      <c r="P22" s="706">
        <v>1370</v>
      </c>
      <c r="Q22" s="706">
        <f>R22</f>
        <v>762.06799999999998</v>
      </c>
      <c r="R22" s="706">
        <v>762.06799999999998</v>
      </c>
      <c r="S22" s="706">
        <f ca="1">SUM(S19:S23)</f>
        <v>0</v>
      </c>
      <c r="T22" s="706">
        <f>Q22</f>
        <v>762.06799999999998</v>
      </c>
      <c r="U22" s="706">
        <f ca="1">SUM(U19:U23)</f>
        <v>0</v>
      </c>
      <c r="V22" s="825">
        <f>SUM(W22:X22)</f>
        <v>33.981999999999999</v>
      </c>
      <c r="W22" s="706">
        <v>33.981999999999999</v>
      </c>
      <c r="X22" s="898"/>
      <c r="Y22" s="999">
        <f>V22/Q22</f>
        <v>4.4591821202307404E-2</v>
      </c>
      <c r="Z22" s="999">
        <f>V22/T22</f>
        <v>4.4591821202307404E-2</v>
      </c>
      <c r="AA22" s="825">
        <f>SUM(AB22:AC22)</f>
        <v>250</v>
      </c>
      <c r="AB22" s="706">
        <v>250</v>
      </c>
      <c r="AC22" s="898"/>
      <c r="AD22" s="801">
        <f>AA22/Q22</f>
        <v>0.32805471427746608</v>
      </c>
      <c r="AE22" s="801">
        <f>AA22/T22</f>
        <v>0.32805471427746608</v>
      </c>
      <c r="AF22" s="874" t="s">
        <v>1451</v>
      </c>
    </row>
    <row r="23" spans="1:33" s="616" customFormat="1" ht="23">
      <c r="A23" s="1009" t="s">
        <v>207</v>
      </c>
      <c r="B23" s="512" t="s">
        <v>612</v>
      </c>
      <c r="C23" s="511">
        <v>7659171</v>
      </c>
      <c r="D23" s="511" t="s">
        <v>500</v>
      </c>
      <c r="E23" s="821" t="s">
        <v>365</v>
      </c>
      <c r="F23" s="485" t="s">
        <v>819</v>
      </c>
      <c r="G23" s="511" t="s">
        <v>853</v>
      </c>
      <c r="H23" s="511" t="s">
        <v>613</v>
      </c>
      <c r="I23" s="504">
        <f>J23+K23</f>
        <v>5389</v>
      </c>
      <c r="J23" s="504">
        <v>5389</v>
      </c>
      <c r="K23" s="706"/>
      <c r="L23" s="706"/>
      <c r="M23" s="706"/>
      <c r="N23" s="558">
        <v>3446.587</v>
      </c>
      <c r="O23" s="706"/>
      <c r="P23" s="706">
        <v>1942.413</v>
      </c>
      <c r="Q23" s="706">
        <f>R23</f>
        <v>1066</v>
      </c>
      <c r="R23" s="706">
        <v>1066</v>
      </c>
      <c r="S23" s="706"/>
      <c r="T23" s="706">
        <f>Q23</f>
        <v>1066</v>
      </c>
      <c r="U23" s="706"/>
      <c r="V23" s="800">
        <f>SUM(W23:X23)</f>
        <v>0</v>
      </c>
      <c r="W23" s="706"/>
      <c r="X23" s="706"/>
      <c r="Y23" s="999">
        <f>V23/Q23</f>
        <v>0</v>
      </c>
      <c r="Z23" s="999">
        <f>V23/T23</f>
        <v>0</v>
      </c>
      <c r="AA23" s="800">
        <f>SUM(AB23:AC23)</f>
        <v>600</v>
      </c>
      <c r="AB23" s="706">
        <v>600</v>
      </c>
      <c r="AC23" s="706"/>
      <c r="AD23" s="801">
        <f>AA23/Q23</f>
        <v>0.56285178236397748</v>
      </c>
      <c r="AE23" s="801">
        <f>AA23/T23</f>
        <v>0.56285178236397748</v>
      </c>
      <c r="AF23" s="874" t="s">
        <v>1451</v>
      </c>
      <c r="AG23" s="616">
        <f>561.272+1320.697</f>
        <v>1881.9690000000001</v>
      </c>
    </row>
    <row r="24" spans="1:33" s="623" customFormat="1">
      <c r="A24" s="876">
        <v>3</v>
      </c>
      <c r="B24" s="490" t="s">
        <v>491</v>
      </c>
      <c r="C24" s="1034"/>
      <c r="D24" s="491"/>
      <c r="E24" s="507"/>
      <c r="F24" s="491"/>
      <c r="G24" s="491"/>
      <c r="H24" s="491"/>
      <c r="I24" s="492">
        <f t="shared" ref="I24:X24" si="24">SUM(I25:I26)</f>
        <v>3116.7849999999999</v>
      </c>
      <c r="J24" s="492">
        <f t="shared" si="24"/>
        <v>3116.7849999999999</v>
      </c>
      <c r="K24" s="492">
        <f t="shared" si="24"/>
        <v>0</v>
      </c>
      <c r="L24" s="492">
        <f t="shared" si="24"/>
        <v>0</v>
      </c>
      <c r="M24" s="492">
        <f t="shared" si="24"/>
        <v>0</v>
      </c>
      <c r="N24" s="492">
        <f t="shared" si="24"/>
        <v>0</v>
      </c>
      <c r="O24" s="492">
        <f t="shared" si="24"/>
        <v>0</v>
      </c>
      <c r="P24" s="492">
        <f t="shared" si="24"/>
        <v>3116.6310000000003</v>
      </c>
      <c r="Q24" s="492">
        <f t="shared" si="24"/>
        <v>2205.6310000000003</v>
      </c>
      <c r="R24" s="492">
        <f t="shared" si="24"/>
        <v>2205.6310000000003</v>
      </c>
      <c r="S24" s="492">
        <f t="shared" si="24"/>
        <v>0</v>
      </c>
      <c r="T24" s="492">
        <f t="shared" si="24"/>
        <v>2205.6310000000003</v>
      </c>
      <c r="U24" s="492">
        <f t="shared" si="24"/>
        <v>0</v>
      </c>
      <c r="V24" s="492">
        <f t="shared" si="24"/>
        <v>399.89</v>
      </c>
      <c r="W24" s="492">
        <f t="shared" si="24"/>
        <v>0</v>
      </c>
      <c r="X24" s="492">
        <f t="shared" si="24"/>
        <v>399.89</v>
      </c>
      <c r="Y24" s="994">
        <f t="shared" si="1"/>
        <v>0.18130412566743936</v>
      </c>
      <c r="Z24" s="994">
        <f t="shared" si="2"/>
        <v>0.18130412566743936</v>
      </c>
      <c r="AA24" s="492">
        <f>SUM(AA25:AA26)</f>
        <v>0</v>
      </c>
      <c r="AB24" s="492">
        <f>SUM(AB25:AB26)</f>
        <v>0</v>
      </c>
      <c r="AC24" s="492">
        <f>SUM(AC25:AC26)</f>
        <v>0</v>
      </c>
      <c r="AD24" s="805">
        <f t="shared" si="4"/>
        <v>0</v>
      </c>
      <c r="AE24" s="805">
        <f t="shared" si="5"/>
        <v>0</v>
      </c>
      <c r="AF24" s="707"/>
    </row>
    <row r="25" spans="1:33" s="616" customFormat="1" ht="36" customHeight="1">
      <c r="A25" s="1009" t="s">
        <v>727</v>
      </c>
      <c r="B25" s="698" t="s">
        <v>1112</v>
      </c>
      <c r="C25" s="499">
        <v>7778377</v>
      </c>
      <c r="D25" s="499" t="s">
        <v>656</v>
      </c>
      <c r="E25" s="499" t="s">
        <v>365</v>
      </c>
      <c r="F25" s="499" t="s">
        <v>1110</v>
      </c>
      <c r="G25" s="499">
        <v>2021</v>
      </c>
      <c r="H25" s="499" t="s">
        <v>1113</v>
      </c>
      <c r="I25" s="502">
        <v>1205.6310000000001</v>
      </c>
      <c r="J25" s="502">
        <f>I25</f>
        <v>1205.6310000000001</v>
      </c>
      <c r="K25" s="706"/>
      <c r="L25" s="706"/>
      <c r="M25" s="706"/>
      <c r="N25" s="533"/>
      <c r="O25" s="706"/>
      <c r="P25" s="706">
        <f>J25</f>
        <v>1205.6310000000001</v>
      </c>
      <c r="Q25" s="705">
        <f t="shared" ref="Q25:Q26" si="25">SUM(R25:S25)</f>
        <v>1205.6310000000001</v>
      </c>
      <c r="R25" s="706">
        <f>J25</f>
        <v>1205.6310000000001</v>
      </c>
      <c r="S25" s="706"/>
      <c r="T25" s="705">
        <f t="shared" ref="T25:T26" si="26">Q25</f>
        <v>1205.6310000000001</v>
      </c>
      <c r="U25" s="705"/>
      <c r="V25" s="705">
        <f t="shared" ref="V25:V26" si="27">SUM(W25:X25)</f>
        <v>399.89</v>
      </c>
      <c r="W25" s="706"/>
      <c r="X25" s="706">
        <v>399.89</v>
      </c>
      <c r="Y25" s="999">
        <f t="shared" si="1"/>
        <v>0.3316852337074942</v>
      </c>
      <c r="Z25" s="999">
        <f t="shared" si="2"/>
        <v>0.3316852337074942</v>
      </c>
      <c r="AA25" s="705"/>
      <c r="AB25" s="706"/>
      <c r="AC25" s="706"/>
      <c r="AD25" s="801">
        <f t="shared" si="4"/>
        <v>0</v>
      </c>
      <c r="AE25" s="801">
        <f t="shared" si="5"/>
        <v>0</v>
      </c>
      <c r="AF25" s="707"/>
    </row>
    <row r="26" spans="1:33" s="616" customFormat="1" ht="39.75" customHeight="1">
      <c r="A26" s="1009" t="s">
        <v>748</v>
      </c>
      <c r="B26" s="698" t="s">
        <v>862</v>
      </c>
      <c r="C26" s="499">
        <v>7867063</v>
      </c>
      <c r="D26" s="499" t="s">
        <v>525</v>
      </c>
      <c r="E26" s="821" t="s">
        <v>863</v>
      </c>
      <c r="F26" s="499" t="s">
        <v>864</v>
      </c>
      <c r="G26" s="499" t="s">
        <v>865</v>
      </c>
      <c r="H26" s="499" t="s">
        <v>1107</v>
      </c>
      <c r="I26" s="502">
        <v>1911.154</v>
      </c>
      <c r="J26" s="502">
        <v>1911.154</v>
      </c>
      <c r="K26" s="706"/>
      <c r="L26" s="706"/>
      <c r="M26" s="706"/>
      <c r="N26" s="533">
        <v>0</v>
      </c>
      <c r="O26" s="706"/>
      <c r="P26" s="706">
        <v>1911</v>
      </c>
      <c r="Q26" s="705">
        <f t="shared" si="25"/>
        <v>1000</v>
      </c>
      <c r="R26" s="706">
        <v>1000</v>
      </c>
      <c r="S26" s="706"/>
      <c r="T26" s="705">
        <f t="shared" si="26"/>
        <v>1000</v>
      </c>
      <c r="U26" s="705"/>
      <c r="V26" s="705">
        <f t="shared" si="27"/>
        <v>0</v>
      </c>
      <c r="W26" s="706"/>
      <c r="X26" s="706"/>
      <c r="Y26" s="999">
        <f t="shared" si="1"/>
        <v>0</v>
      </c>
      <c r="Z26" s="999">
        <f t="shared" si="2"/>
        <v>0</v>
      </c>
      <c r="AA26" s="705">
        <f t="shared" ref="AA26" si="28">SUM(AB26:AC26)</f>
        <v>0</v>
      </c>
      <c r="AB26" s="706"/>
      <c r="AC26" s="706"/>
      <c r="AD26" s="801">
        <f t="shared" si="4"/>
        <v>0</v>
      </c>
      <c r="AE26" s="801">
        <f t="shared" si="5"/>
        <v>0</v>
      </c>
      <c r="AF26" s="707"/>
    </row>
    <row r="27" spans="1:33" s="859" customFormat="1">
      <c r="A27" s="855" t="s">
        <v>92</v>
      </c>
      <c r="B27" s="856" t="s">
        <v>631</v>
      </c>
      <c r="C27" s="855"/>
      <c r="D27" s="857"/>
      <c r="E27" s="855"/>
      <c r="F27" s="858"/>
      <c r="G27" s="855"/>
      <c r="H27" s="855"/>
      <c r="I27" s="878">
        <f>I28</f>
        <v>0</v>
      </c>
      <c r="J27" s="878">
        <f t="shared" ref="J27:X27" si="29">J28</f>
        <v>0</v>
      </c>
      <c r="K27" s="878">
        <f t="shared" si="29"/>
        <v>0</v>
      </c>
      <c r="L27" s="878">
        <f t="shared" si="29"/>
        <v>0</v>
      </c>
      <c r="M27" s="878">
        <f t="shared" si="29"/>
        <v>0</v>
      </c>
      <c r="N27" s="878">
        <f t="shared" si="29"/>
        <v>0</v>
      </c>
      <c r="O27" s="878">
        <f t="shared" si="29"/>
        <v>0</v>
      </c>
      <c r="P27" s="878">
        <f t="shared" si="29"/>
        <v>0</v>
      </c>
      <c r="Q27" s="878">
        <f t="shared" si="29"/>
        <v>2000</v>
      </c>
      <c r="R27" s="878">
        <f t="shared" si="29"/>
        <v>2000</v>
      </c>
      <c r="S27" s="878">
        <f t="shared" si="29"/>
        <v>0</v>
      </c>
      <c r="T27" s="878">
        <f t="shared" si="29"/>
        <v>2000</v>
      </c>
      <c r="U27" s="878">
        <f t="shared" si="29"/>
        <v>0</v>
      </c>
      <c r="V27" s="878">
        <f t="shared" si="29"/>
        <v>0</v>
      </c>
      <c r="W27" s="878">
        <f t="shared" si="29"/>
        <v>0</v>
      </c>
      <c r="X27" s="878">
        <f t="shared" si="29"/>
        <v>0</v>
      </c>
      <c r="Y27" s="994">
        <f t="shared" ref="Y27:Y38" si="30">V27/Q27</f>
        <v>0</v>
      </c>
      <c r="Z27" s="994">
        <f t="shared" ref="Z27:Z38" si="31">V27/T27</f>
        <v>0</v>
      </c>
      <c r="AA27" s="878" t="e">
        <f>#REF!+AA28</f>
        <v>#REF!</v>
      </c>
      <c r="AB27" s="878" t="e">
        <f>#REF!+AB28</f>
        <v>#REF!</v>
      </c>
      <c r="AC27" s="857"/>
      <c r="AD27" s="805" t="e">
        <f t="shared" ref="AD27:AD38" si="32">AA27/Q27</f>
        <v>#REF!</v>
      </c>
      <c r="AE27" s="805" t="e">
        <f t="shared" ref="AE27:AE38" si="33">AA27/T27</f>
        <v>#REF!</v>
      </c>
      <c r="AF27" s="857"/>
    </row>
    <row r="28" spans="1:33">
      <c r="A28" s="864" t="s">
        <v>39</v>
      </c>
      <c r="B28" s="875" t="s">
        <v>1178</v>
      </c>
      <c r="C28" s="876"/>
      <c r="D28" s="1031"/>
      <c r="E28" s="1031"/>
      <c r="F28" s="875"/>
      <c r="G28" s="817">
        <f t="shared" ref="G28:P28" si="34">SUM(G29:G38)</f>
        <v>0</v>
      </c>
      <c r="H28" s="817">
        <f t="shared" si="34"/>
        <v>0</v>
      </c>
      <c r="I28" s="817">
        <f t="shared" si="34"/>
        <v>0</v>
      </c>
      <c r="J28" s="817">
        <f t="shared" si="34"/>
        <v>0</v>
      </c>
      <c r="K28" s="817">
        <f t="shared" si="34"/>
        <v>0</v>
      </c>
      <c r="L28" s="817">
        <f t="shared" si="34"/>
        <v>0</v>
      </c>
      <c r="M28" s="817">
        <f t="shared" si="34"/>
        <v>0</v>
      </c>
      <c r="N28" s="817">
        <f t="shared" si="34"/>
        <v>0</v>
      </c>
      <c r="O28" s="817">
        <f t="shared" si="34"/>
        <v>0</v>
      </c>
      <c r="P28" s="817">
        <f t="shared" si="34"/>
        <v>0</v>
      </c>
      <c r="Q28" s="817">
        <f>SUM(Q29:Q38)</f>
        <v>2000</v>
      </c>
      <c r="R28" s="817">
        <f t="shared" ref="R28:AC28" si="35">SUM(R29:R38)</f>
        <v>2000</v>
      </c>
      <c r="S28" s="817">
        <f t="shared" si="35"/>
        <v>0</v>
      </c>
      <c r="T28" s="817">
        <f t="shared" si="35"/>
        <v>2000</v>
      </c>
      <c r="U28" s="817">
        <f t="shared" si="35"/>
        <v>0</v>
      </c>
      <c r="V28" s="817">
        <f t="shared" si="35"/>
        <v>0</v>
      </c>
      <c r="W28" s="817">
        <f t="shared" si="35"/>
        <v>0</v>
      </c>
      <c r="X28" s="817">
        <f t="shared" si="35"/>
        <v>0</v>
      </c>
      <c r="Y28" s="994">
        <f t="shared" si="30"/>
        <v>0</v>
      </c>
      <c r="Z28" s="994">
        <f t="shared" si="31"/>
        <v>0</v>
      </c>
      <c r="AA28" s="817">
        <f t="shared" si="35"/>
        <v>0</v>
      </c>
      <c r="AB28" s="817">
        <f t="shared" si="35"/>
        <v>0</v>
      </c>
      <c r="AC28" s="817">
        <f t="shared" si="35"/>
        <v>0</v>
      </c>
      <c r="AD28" s="805">
        <f t="shared" si="32"/>
        <v>0</v>
      </c>
      <c r="AE28" s="805">
        <f t="shared" si="33"/>
        <v>0</v>
      </c>
      <c r="AF28" s="865"/>
    </row>
    <row r="29" spans="1:33" ht="26">
      <c r="A29" s="892" t="s">
        <v>44</v>
      </c>
      <c r="B29" s="893" t="s">
        <v>738</v>
      </c>
      <c r="C29" s="870"/>
      <c r="D29" s="699" t="s">
        <v>550</v>
      </c>
      <c r="E29" s="894" t="s">
        <v>589</v>
      </c>
      <c r="F29" s="872"/>
      <c r="G29" s="870"/>
      <c r="H29" s="814"/>
      <c r="I29" s="705"/>
      <c r="J29" s="706"/>
      <c r="K29" s="862"/>
      <c r="L29" s="862"/>
      <c r="M29" s="862"/>
      <c r="N29" s="862"/>
      <c r="O29" s="862"/>
      <c r="P29" s="862"/>
      <c r="Q29" s="863">
        <f t="shared" ref="Q29:Q38" si="36">SUM(R29:S29)</f>
        <v>111</v>
      </c>
      <c r="R29" s="895">
        <v>111</v>
      </c>
      <c r="S29" s="862"/>
      <c r="T29" s="862">
        <f t="shared" ref="T29:T38" si="37">Q29</f>
        <v>111</v>
      </c>
      <c r="U29" s="862"/>
      <c r="V29" s="863">
        <f t="shared" ref="V29:V30" si="38">SUM(W29:X29)</f>
        <v>0</v>
      </c>
      <c r="W29" s="862"/>
      <c r="X29" s="842"/>
      <c r="Y29" s="999">
        <f t="shared" si="30"/>
        <v>0</v>
      </c>
      <c r="Z29" s="999">
        <f t="shared" si="31"/>
        <v>0</v>
      </c>
      <c r="AA29" s="842">
        <f t="shared" ref="AA29:AA38" si="39">AB29+AC29</f>
        <v>0</v>
      </c>
      <c r="AB29" s="842"/>
      <c r="AC29" s="842"/>
      <c r="AD29" s="801">
        <f t="shared" si="32"/>
        <v>0</v>
      </c>
      <c r="AE29" s="801">
        <f t="shared" si="33"/>
        <v>0</v>
      </c>
      <c r="AF29" s="1332" t="s">
        <v>1452</v>
      </c>
    </row>
    <row r="30" spans="1:33" ht="26">
      <c r="A30" s="892" t="s">
        <v>46</v>
      </c>
      <c r="B30" s="893" t="s">
        <v>1179</v>
      </c>
      <c r="C30" s="870"/>
      <c r="D30" s="699" t="s">
        <v>530</v>
      </c>
      <c r="E30" s="894" t="s">
        <v>593</v>
      </c>
      <c r="F30" s="872"/>
      <c r="G30" s="870"/>
      <c r="H30" s="814"/>
      <c r="I30" s="705"/>
      <c r="J30" s="706"/>
      <c r="K30" s="862"/>
      <c r="L30" s="862"/>
      <c r="M30" s="862"/>
      <c r="N30" s="862"/>
      <c r="O30" s="862"/>
      <c r="P30" s="862"/>
      <c r="Q30" s="863">
        <f t="shared" si="36"/>
        <v>155.73400000000001</v>
      </c>
      <c r="R30" s="896">
        <v>155.73400000000001</v>
      </c>
      <c r="S30" s="862"/>
      <c r="T30" s="862">
        <f t="shared" si="37"/>
        <v>155.73400000000001</v>
      </c>
      <c r="U30" s="862"/>
      <c r="V30" s="863">
        <f t="shared" si="38"/>
        <v>0</v>
      </c>
      <c r="W30" s="862"/>
      <c r="X30" s="842"/>
      <c r="Y30" s="999">
        <f t="shared" si="30"/>
        <v>0</v>
      </c>
      <c r="Z30" s="999">
        <f t="shared" si="31"/>
        <v>0</v>
      </c>
      <c r="AA30" s="842">
        <f t="shared" si="39"/>
        <v>0</v>
      </c>
      <c r="AB30" s="842"/>
      <c r="AC30" s="842"/>
      <c r="AD30" s="801">
        <f t="shared" si="32"/>
        <v>0</v>
      </c>
      <c r="AE30" s="801">
        <f t="shared" si="33"/>
        <v>0</v>
      </c>
      <c r="AF30" s="1333"/>
    </row>
    <row r="31" spans="1:33" ht="26">
      <c r="A31" s="892" t="s">
        <v>84</v>
      </c>
      <c r="B31" s="893" t="s">
        <v>1180</v>
      </c>
      <c r="C31" s="876"/>
      <c r="D31" s="699" t="s">
        <v>534</v>
      </c>
      <c r="E31" s="894" t="s">
        <v>587</v>
      </c>
      <c r="F31" s="875"/>
      <c r="G31" s="876"/>
      <c r="H31" s="877"/>
      <c r="I31" s="817"/>
      <c r="J31" s="817">
        <f t="shared" ref="J31:X31" si="40">SUM(J32:J33)</f>
        <v>0</v>
      </c>
      <c r="K31" s="817">
        <f t="shared" si="40"/>
        <v>0</v>
      </c>
      <c r="L31" s="817">
        <f t="shared" si="40"/>
        <v>0</v>
      </c>
      <c r="M31" s="817">
        <f t="shared" si="40"/>
        <v>0</v>
      </c>
      <c r="N31" s="817">
        <f t="shared" si="40"/>
        <v>0</v>
      </c>
      <c r="O31" s="817">
        <f t="shared" si="40"/>
        <v>0</v>
      </c>
      <c r="P31" s="817">
        <f t="shared" si="40"/>
        <v>0</v>
      </c>
      <c r="Q31" s="863">
        <f t="shared" si="36"/>
        <v>389</v>
      </c>
      <c r="R31" s="896">
        <v>389</v>
      </c>
      <c r="S31" s="817"/>
      <c r="T31" s="862">
        <f t="shared" si="37"/>
        <v>389</v>
      </c>
      <c r="U31" s="817">
        <f t="shared" si="40"/>
        <v>0</v>
      </c>
      <c r="V31" s="817">
        <f t="shared" si="40"/>
        <v>0</v>
      </c>
      <c r="W31" s="817">
        <f t="shared" si="40"/>
        <v>0</v>
      </c>
      <c r="X31" s="817">
        <f t="shared" si="40"/>
        <v>0</v>
      </c>
      <c r="Y31" s="999">
        <f t="shared" si="30"/>
        <v>0</v>
      </c>
      <c r="Z31" s="999">
        <f t="shared" si="31"/>
        <v>0</v>
      </c>
      <c r="AA31" s="842">
        <f t="shared" si="39"/>
        <v>0</v>
      </c>
      <c r="AB31" s="865"/>
      <c r="AC31" s="865"/>
      <c r="AD31" s="801">
        <f t="shared" si="32"/>
        <v>0</v>
      </c>
      <c r="AE31" s="801">
        <f t="shared" si="33"/>
        <v>0</v>
      </c>
      <c r="AF31" s="1333"/>
    </row>
    <row r="32" spans="1:33" ht="26">
      <c r="A32" s="892" t="s">
        <v>86</v>
      </c>
      <c r="B32" s="893" t="s">
        <v>735</v>
      </c>
      <c r="C32" s="870"/>
      <c r="D32" s="699" t="s">
        <v>663</v>
      </c>
      <c r="E32" s="894" t="s">
        <v>662</v>
      </c>
      <c r="F32" s="872"/>
      <c r="G32" s="870"/>
      <c r="H32" s="814"/>
      <c r="I32" s="705"/>
      <c r="J32" s="706"/>
      <c r="K32" s="862"/>
      <c r="L32" s="862"/>
      <c r="M32" s="862"/>
      <c r="N32" s="862"/>
      <c r="O32" s="862"/>
      <c r="P32" s="862"/>
      <c r="Q32" s="863">
        <f t="shared" si="36"/>
        <v>390.52499999999998</v>
      </c>
      <c r="R32" s="896">
        <v>390.52499999999998</v>
      </c>
      <c r="S32" s="862"/>
      <c r="T32" s="862">
        <f t="shared" si="37"/>
        <v>390.52499999999998</v>
      </c>
      <c r="U32" s="862"/>
      <c r="V32" s="863">
        <f t="shared" ref="V32:V33" si="41">SUM(W32:X32)</f>
        <v>0</v>
      </c>
      <c r="W32" s="862"/>
      <c r="X32" s="842"/>
      <c r="Y32" s="999">
        <f t="shared" si="30"/>
        <v>0</v>
      </c>
      <c r="Z32" s="999">
        <f t="shared" si="31"/>
        <v>0</v>
      </c>
      <c r="AA32" s="842">
        <f t="shared" si="39"/>
        <v>0</v>
      </c>
      <c r="AB32" s="842"/>
      <c r="AC32" s="842"/>
      <c r="AD32" s="801">
        <f t="shared" si="32"/>
        <v>0</v>
      </c>
      <c r="AE32" s="801">
        <f t="shared" si="33"/>
        <v>0</v>
      </c>
      <c r="AF32" s="1333"/>
    </row>
    <row r="33" spans="1:32" ht="26">
      <c r="A33" s="892" t="s">
        <v>140</v>
      </c>
      <c r="B33" s="893" t="s">
        <v>1181</v>
      </c>
      <c r="C33" s="870"/>
      <c r="D33" s="699" t="s">
        <v>1184</v>
      </c>
      <c r="E33" s="894" t="s">
        <v>596</v>
      </c>
      <c r="F33" s="872"/>
      <c r="G33" s="870"/>
      <c r="H33" s="814"/>
      <c r="I33" s="705"/>
      <c r="J33" s="706"/>
      <c r="K33" s="862"/>
      <c r="L33" s="862"/>
      <c r="M33" s="862"/>
      <c r="N33" s="862"/>
      <c r="O33" s="862"/>
      <c r="P33" s="862"/>
      <c r="Q33" s="863">
        <f t="shared" si="36"/>
        <v>147.459</v>
      </c>
      <c r="R33" s="896">
        <v>147.459</v>
      </c>
      <c r="S33" s="862"/>
      <c r="T33" s="862">
        <f t="shared" si="37"/>
        <v>147.459</v>
      </c>
      <c r="U33" s="862"/>
      <c r="V33" s="863">
        <f t="shared" si="41"/>
        <v>0</v>
      </c>
      <c r="W33" s="862"/>
      <c r="X33" s="842"/>
      <c r="Y33" s="999">
        <f t="shared" si="30"/>
        <v>0</v>
      </c>
      <c r="Z33" s="999">
        <f t="shared" si="31"/>
        <v>0</v>
      </c>
      <c r="AA33" s="842">
        <f t="shared" si="39"/>
        <v>0</v>
      </c>
      <c r="AB33" s="842"/>
      <c r="AC33" s="842"/>
      <c r="AD33" s="801">
        <f t="shared" si="32"/>
        <v>0</v>
      </c>
      <c r="AE33" s="801">
        <f t="shared" si="33"/>
        <v>0</v>
      </c>
      <c r="AF33" s="1333"/>
    </row>
    <row r="34" spans="1:32" ht="26">
      <c r="A34" s="892" t="s">
        <v>373</v>
      </c>
      <c r="B34" s="893" t="s">
        <v>1182</v>
      </c>
      <c r="C34" s="876"/>
      <c r="D34" s="699" t="s">
        <v>645</v>
      </c>
      <c r="E34" s="894" t="s">
        <v>731</v>
      </c>
      <c r="F34" s="875"/>
      <c r="G34" s="876"/>
      <c r="H34" s="877"/>
      <c r="I34" s="817"/>
      <c r="J34" s="817">
        <f t="shared" ref="J34:X34" si="42">SUM(J35:J36)</f>
        <v>0</v>
      </c>
      <c r="K34" s="817">
        <f t="shared" si="42"/>
        <v>0</v>
      </c>
      <c r="L34" s="817">
        <f t="shared" si="42"/>
        <v>0</v>
      </c>
      <c r="M34" s="817">
        <f t="shared" si="42"/>
        <v>0</v>
      </c>
      <c r="N34" s="817">
        <f t="shared" si="42"/>
        <v>0</v>
      </c>
      <c r="O34" s="817">
        <f t="shared" si="42"/>
        <v>0</v>
      </c>
      <c r="P34" s="817">
        <f t="shared" si="42"/>
        <v>0</v>
      </c>
      <c r="Q34" s="863">
        <f t="shared" si="36"/>
        <v>411.78899999999999</v>
      </c>
      <c r="R34" s="896">
        <v>411.78899999999999</v>
      </c>
      <c r="S34" s="817"/>
      <c r="T34" s="862">
        <f t="shared" si="37"/>
        <v>411.78899999999999</v>
      </c>
      <c r="U34" s="817">
        <f t="shared" si="42"/>
        <v>0</v>
      </c>
      <c r="V34" s="817">
        <f t="shared" si="42"/>
        <v>0</v>
      </c>
      <c r="W34" s="817">
        <f t="shared" si="42"/>
        <v>0</v>
      </c>
      <c r="X34" s="817">
        <f t="shared" si="42"/>
        <v>0</v>
      </c>
      <c r="Y34" s="999">
        <f t="shared" si="30"/>
        <v>0</v>
      </c>
      <c r="Z34" s="999">
        <f t="shared" si="31"/>
        <v>0</v>
      </c>
      <c r="AA34" s="842">
        <f t="shared" si="39"/>
        <v>0</v>
      </c>
      <c r="AB34" s="865"/>
      <c r="AC34" s="865"/>
      <c r="AD34" s="801">
        <f t="shared" si="32"/>
        <v>0</v>
      </c>
      <c r="AE34" s="801">
        <f t="shared" si="33"/>
        <v>0</v>
      </c>
      <c r="AF34" s="1333"/>
    </row>
    <row r="35" spans="1:32" ht="26">
      <c r="A35" s="892" t="s">
        <v>374</v>
      </c>
      <c r="B35" s="893" t="s">
        <v>732</v>
      </c>
      <c r="C35" s="870"/>
      <c r="D35" s="699" t="s">
        <v>649</v>
      </c>
      <c r="E35" s="894" t="s">
        <v>733</v>
      </c>
      <c r="F35" s="872"/>
      <c r="G35" s="870"/>
      <c r="H35" s="814"/>
      <c r="I35" s="705"/>
      <c r="J35" s="706"/>
      <c r="K35" s="862"/>
      <c r="L35" s="862"/>
      <c r="M35" s="862"/>
      <c r="N35" s="862"/>
      <c r="O35" s="862"/>
      <c r="P35" s="862"/>
      <c r="Q35" s="863">
        <f t="shared" si="36"/>
        <v>51.956000000000003</v>
      </c>
      <c r="R35" s="896">
        <v>51.956000000000003</v>
      </c>
      <c r="S35" s="862"/>
      <c r="T35" s="862">
        <f t="shared" si="37"/>
        <v>51.956000000000003</v>
      </c>
      <c r="U35" s="862"/>
      <c r="V35" s="863">
        <f t="shared" ref="V35:V36" si="43">SUM(W35:X35)</f>
        <v>0</v>
      </c>
      <c r="W35" s="862"/>
      <c r="X35" s="842"/>
      <c r="Y35" s="999">
        <f t="shared" si="30"/>
        <v>0</v>
      </c>
      <c r="Z35" s="999">
        <f t="shared" si="31"/>
        <v>0</v>
      </c>
      <c r="AA35" s="842">
        <f t="shared" si="39"/>
        <v>0</v>
      </c>
      <c r="AB35" s="842"/>
      <c r="AC35" s="842"/>
      <c r="AD35" s="801">
        <f t="shared" si="32"/>
        <v>0</v>
      </c>
      <c r="AE35" s="801">
        <f t="shared" si="33"/>
        <v>0</v>
      </c>
      <c r="AF35" s="1333"/>
    </row>
    <row r="36" spans="1:32" ht="26">
      <c r="A36" s="892" t="s">
        <v>375</v>
      </c>
      <c r="B36" s="893" t="s">
        <v>739</v>
      </c>
      <c r="C36" s="870"/>
      <c r="D36" s="699" t="s">
        <v>545</v>
      </c>
      <c r="E36" s="894" t="s">
        <v>582</v>
      </c>
      <c r="F36" s="872"/>
      <c r="G36" s="870"/>
      <c r="H36" s="814"/>
      <c r="I36" s="705"/>
      <c r="J36" s="706"/>
      <c r="K36" s="862"/>
      <c r="L36" s="862"/>
      <c r="M36" s="862"/>
      <c r="N36" s="862"/>
      <c r="O36" s="862"/>
      <c r="P36" s="862"/>
      <c r="Q36" s="863">
        <f t="shared" si="36"/>
        <v>163.38800000000001</v>
      </c>
      <c r="R36" s="896">
        <v>163.38800000000001</v>
      </c>
      <c r="S36" s="862"/>
      <c r="T36" s="862">
        <f t="shared" si="37"/>
        <v>163.38800000000001</v>
      </c>
      <c r="U36" s="862"/>
      <c r="V36" s="863">
        <f t="shared" si="43"/>
        <v>0</v>
      </c>
      <c r="W36" s="862"/>
      <c r="X36" s="842"/>
      <c r="Y36" s="999">
        <f t="shared" si="30"/>
        <v>0</v>
      </c>
      <c r="Z36" s="999">
        <f t="shared" si="31"/>
        <v>0</v>
      </c>
      <c r="AA36" s="842">
        <f t="shared" si="39"/>
        <v>0</v>
      </c>
      <c r="AB36" s="842"/>
      <c r="AC36" s="842"/>
      <c r="AD36" s="801">
        <f t="shared" si="32"/>
        <v>0</v>
      </c>
      <c r="AE36" s="801">
        <f t="shared" si="33"/>
        <v>0</v>
      </c>
      <c r="AF36" s="1333"/>
    </row>
    <row r="37" spans="1:32" ht="26">
      <c r="A37" s="892" t="s">
        <v>376</v>
      </c>
      <c r="B37" s="893" t="s">
        <v>734</v>
      </c>
      <c r="C37" s="876"/>
      <c r="D37" s="699" t="s">
        <v>518</v>
      </c>
      <c r="E37" s="894" t="s">
        <v>664</v>
      </c>
      <c r="F37" s="875"/>
      <c r="G37" s="876"/>
      <c r="H37" s="877"/>
      <c r="I37" s="817"/>
      <c r="J37" s="817">
        <f t="shared" ref="J37:P37" si="44">SUM(J38:J38)</f>
        <v>0</v>
      </c>
      <c r="K37" s="817">
        <f t="shared" si="44"/>
        <v>0</v>
      </c>
      <c r="L37" s="817">
        <f t="shared" si="44"/>
        <v>0</v>
      </c>
      <c r="M37" s="817">
        <f t="shared" si="44"/>
        <v>0</v>
      </c>
      <c r="N37" s="817">
        <f t="shared" si="44"/>
        <v>0</v>
      </c>
      <c r="O37" s="817">
        <f t="shared" si="44"/>
        <v>0</v>
      </c>
      <c r="P37" s="817">
        <f t="shared" si="44"/>
        <v>0</v>
      </c>
      <c r="Q37" s="863">
        <f t="shared" si="36"/>
        <v>127.345</v>
      </c>
      <c r="R37" s="896">
        <v>127.345</v>
      </c>
      <c r="S37" s="817"/>
      <c r="T37" s="862">
        <f t="shared" si="37"/>
        <v>127.345</v>
      </c>
      <c r="U37" s="817">
        <f>SUM(U38:U38)</f>
        <v>0</v>
      </c>
      <c r="V37" s="817">
        <f>SUM(V38:V38)</f>
        <v>0</v>
      </c>
      <c r="W37" s="817">
        <f>SUM(W38:W38)</f>
        <v>0</v>
      </c>
      <c r="X37" s="817">
        <f>SUM(X38:X38)</f>
        <v>0</v>
      </c>
      <c r="Y37" s="999">
        <f t="shared" si="30"/>
        <v>0</v>
      </c>
      <c r="Z37" s="999">
        <f t="shared" si="31"/>
        <v>0</v>
      </c>
      <c r="AA37" s="842">
        <f t="shared" si="39"/>
        <v>0</v>
      </c>
      <c r="AB37" s="865"/>
      <c r="AC37" s="865"/>
      <c r="AD37" s="801">
        <f t="shared" si="32"/>
        <v>0</v>
      </c>
      <c r="AE37" s="801">
        <f t="shared" si="33"/>
        <v>0</v>
      </c>
      <c r="AF37" s="1333"/>
    </row>
    <row r="38" spans="1:32" ht="26">
      <c r="A38" s="892" t="s">
        <v>395</v>
      </c>
      <c r="B38" s="893" t="s">
        <v>1183</v>
      </c>
      <c r="C38" s="870"/>
      <c r="D38" s="699" t="s">
        <v>493</v>
      </c>
      <c r="E38" s="894" t="s">
        <v>591</v>
      </c>
      <c r="F38" s="872"/>
      <c r="G38" s="870"/>
      <c r="H38" s="814"/>
      <c r="I38" s="705"/>
      <c r="J38" s="706"/>
      <c r="K38" s="862"/>
      <c r="L38" s="862"/>
      <c r="M38" s="862"/>
      <c r="N38" s="862"/>
      <c r="O38" s="862"/>
      <c r="P38" s="862"/>
      <c r="Q38" s="863">
        <f t="shared" si="36"/>
        <v>51.804000000000002</v>
      </c>
      <c r="R38" s="896">
        <v>51.804000000000002</v>
      </c>
      <c r="S38" s="862"/>
      <c r="T38" s="862">
        <f t="shared" si="37"/>
        <v>51.804000000000002</v>
      </c>
      <c r="U38" s="862"/>
      <c r="V38" s="863">
        <f t="shared" ref="V38" si="45">SUM(W38:X38)</f>
        <v>0</v>
      </c>
      <c r="W38" s="862"/>
      <c r="X38" s="842"/>
      <c r="Y38" s="999">
        <f t="shared" si="30"/>
        <v>0</v>
      </c>
      <c r="Z38" s="999">
        <f t="shared" si="31"/>
        <v>0</v>
      </c>
      <c r="AA38" s="842">
        <f t="shared" si="39"/>
        <v>0</v>
      </c>
      <c r="AB38" s="842"/>
      <c r="AC38" s="842"/>
      <c r="AD38" s="801">
        <f t="shared" si="32"/>
        <v>0</v>
      </c>
      <c r="AE38" s="801">
        <f t="shared" si="33"/>
        <v>0</v>
      </c>
      <c r="AF38" s="1334"/>
    </row>
  </sheetData>
  <autoFilter ref="B5:AG24" xr:uid="{00000000-0009-0000-0000-00000B000000}">
    <filterColumn colId="6" showButton="0"/>
    <filterColumn colId="7" showButton="0"/>
    <filterColumn colId="9" showButton="0"/>
    <filterColumn colId="10" showButton="0"/>
    <filterColumn colId="15" showButton="0"/>
    <filterColumn colId="16" showButton="0"/>
    <filterColumn colId="20" showButton="0"/>
    <filterColumn colId="21" showButton="0"/>
    <filterColumn colId="23" showButton="0"/>
    <filterColumn colId="25" showButton="0"/>
    <filterColumn colId="26" showButton="0"/>
    <filterColumn colId="28" showButton="0"/>
  </autoFilter>
  <mergeCells count="37">
    <mergeCell ref="Q5:S5"/>
    <mergeCell ref="A1:Z1"/>
    <mergeCell ref="A2:Z2"/>
    <mergeCell ref="A3:Z3"/>
    <mergeCell ref="V4:Z4"/>
    <mergeCell ref="A5:A7"/>
    <mergeCell ref="B5:B7"/>
    <mergeCell ref="C5:C7"/>
    <mergeCell ref="D5:D7"/>
    <mergeCell ref="E5:E7"/>
    <mergeCell ref="F5:F7"/>
    <mergeCell ref="G5:G7"/>
    <mergeCell ref="H5:J5"/>
    <mergeCell ref="K5:M5"/>
    <mergeCell ref="N5:N7"/>
    <mergeCell ref="P5:P7"/>
    <mergeCell ref="AA5:AC5"/>
    <mergeCell ref="AD5:AE5"/>
    <mergeCell ref="AB6:AC6"/>
    <mergeCell ref="AD6:AD7"/>
    <mergeCell ref="AE6:AE7"/>
    <mergeCell ref="B15:D15"/>
    <mergeCell ref="AF29:AF38"/>
    <mergeCell ref="AF5:AF7"/>
    <mergeCell ref="H6:H7"/>
    <mergeCell ref="I6:J6"/>
    <mergeCell ref="Q6:Q7"/>
    <mergeCell ref="R6:S6"/>
    <mergeCell ref="V6:V7"/>
    <mergeCell ref="W6:X6"/>
    <mergeCell ref="Y6:Y7"/>
    <mergeCell ref="Z6:Z7"/>
    <mergeCell ref="AA6:AA7"/>
    <mergeCell ref="T5:T7"/>
    <mergeCell ref="U5:U7"/>
    <mergeCell ref="V5:X5"/>
    <mergeCell ref="Y5:Z5"/>
  </mergeCells>
  <pageMargins left="0.39370078740157483" right="0.19685039370078741" top="0.74803149606299213" bottom="0.74803149606299213" header="0.31496062992125984" footer="0.31496062992125984"/>
  <pageSetup paperSize="9" scale="65" orientation="landscape"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34</vt:i4>
      </vt:variant>
    </vt:vector>
  </HeadingPairs>
  <TitlesOfParts>
    <vt:vector size="64" baseType="lpstr">
      <vt:lpstr>pl01</vt:lpstr>
      <vt:lpstr>pl01a</vt:lpstr>
      <vt:lpstr>QTDAHT</vt:lpstr>
      <vt:lpstr>pl02</vt:lpstr>
      <vt:lpstr>pl02 a</vt:lpstr>
      <vt:lpstr>pl02 (2)</vt:lpstr>
      <vt:lpstr>pl03 (2)</vt:lpstr>
      <vt:lpstr>pl04 a</vt:lpstr>
      <vt:lpstr>pl03 a</vt:lpstr>
      <vt:lpstr>pl theo doi </vt:lpstr>
      <vt:lpstr>GNVSN (2)</vt:lpstr>
      <vt:lpstr>TH</vt:lpstr>
      <vt:lpstr>ODAKH NSNN</vt:lpstr>
      <vt:lpstr>NC07 TH TPCP</vt:lpstr>
      <vt:lpstr>NC08 TPCP KH</vt:lpstr>
      <vt:lpstr>NC11 PPP</vt:lpstr>
      <vt:lpstr>BM18 BC nam DP</vt:lpstr>
      <vt:lpstr>Quy2THDP</vt:lpstr>
      <vt:lpstr>Quy2TPCPDP</vt:lpstr>
      <vt:lpstr>Quy2von khac Dp</vt:lpstr>
      <vt:lpstr>GN</vt:lpstr>
      <vt:lpstr>khv</vt:lpstr>
      <vt:lpstr>khv (2)</vt:lpstr>
      <vt:lpstr>CTMT</vt:lpstr>
      <vt:lpstr>ODA</vt:lpstr>
      <vt:lpstr>Sheet1</vt:lpstr>
      <vt:lpstr>pl03</vt:lpstr>
      <vt:lpstr>pl04</vt:lpstr>
      <vt:lpstr>pl02 (3)</vt:lpstr>
      <vt:lpstr>Sheet2</vt:lpstr>
      <vt:lpstr>Quy2THDP!_ftnref1</vt:lpstr>
      <vt:lpstr>'BM18 BC nam DP'!Print_Area</vt:lpstr>
      <vt:lpstr>'NC07 TH TPCP'!Print_Area</vt:lpstr>
      <vt:lpstr>'NC08 TPCP KH'!Print_Area</vt:lpstr>
      <vt:lpstr>'NC11 PPP'!Print_Area</vt:lpstr>
      <vt:lpstr>'ODAKH NSNN'!Print_Area</vt:lpstr>
      <vt:lpstr>Quy2TPCPDP!Print_Area</vt:lpstr>
      <vt:lpstr>Quy2THDP!Print_Area</vt:lpstr>
      <vt:lpstr>'Quy2von khac Dp'!Print_Area</vt:lpstr>
      <vt:lpstr>TH!Print_Area</vt:lpstr>
      <vt:lpstr>'BM18 BC nam DP'!Print_Titles</vt:lpstr>
      <vt:lpstr>CTMT!Print_Titles</vt:lpstr>
      <vt:lpstr>'GNVSN (2)'!Print_Titles</vt:lpstr>
      <vt:lpstr>khv!Print_Titles</vt:lpstr>
      <vt:lpstr>'khv (2)'!Print_Titles</vt:lpstr>
      <vt:lpstr>'NC07 TH TPCP'!Print_Titles</vt:lpstr>
      <vt:lpstr>'NC08 TPCP KH'!Print_Titles</vt:lpstr>
      <vt:lpstr>'ODAKH NSNN'!Print_Titles</vt:lpstr>
      <vt:lpstr>'pl theo doi '!Print_Titles</vt:lpstr>
      <vt:lpstr>pl01a!Print_Titles</vt:lpstr>
      <vt:lpstr>'pl02'!Print_Titles</vt:lpstr>
      <vt:lpstr>'pl02 (2)'!Print_Titles</vt:lpstr>
      <vt:lpstr>'pl02 (3)'!Print_Titles</vt:lpstr>
      <vt:lpstr>'pl02 a'!Print_Titles</vt:lpstr>
      <vt:lpstr>'pl03'!Print_Titles</vt:lpstr>
      <vt:lpstr>'pl03 (2)'!Print_Titles</vt:lpstr>
      <vt:lpstr>'pl03 a'!Print_Titles</vt:lpstr>
      <vt:lpstr>'pl04'!Print_Titles</vt:lpstr>
      <vt:lpstr>'pl04 a'!Print_Titles</vt:lpstr>
      <vt:lpstr>QTDAHT!Print_Titles</vt:lpstr>
      <vt:lpstr>Quy2TPCPDP!Print_Titles</vt:lpstr>
      <vt:lpstr>Quy2THDP!Print_Titles</vt:lpstr>
      <vt:lpstr>'Quy2von khac Dp'!Print_Titles</vt:lpstr>
      <vt:lpstr>TH!Print_Titles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hp</cp:lastModifiedBy>
  <cp:lastPrinted>2022-05-09T03:09:51Z</cp:lastPrinted>
  <dcterms:created xsi:type="dcterms:W3CDTF">2016-08-23T02:19:18Z</dcterms:created>
  <dcterms:modified xsi:type="dcterms:W3CDTF">2022-05-09T03:16:25Z</dcterms:modified>
</cp:coreProperties>
</file>