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F:\TUẤN ĐT\ỦY BAN NHÂN DÂN\GIẤY MỜI\HỌP CỦA HUYỆN\NĂM 2022\HỘI NGHỊ ỦY VIÊN\TV UBND Tháng 6 bất thường\Xuất PDF\"/>
    </mc:Choice>
  </mc:AlternateContent>
  <xr:revisionPtr revIDLastSave="0" documentId="13_ncr:1_{DC5DBFCD-1DE7-49B8-A3B5-38AC2EB783BF}" xr6:coauthVersionLast="47" xr6:coauthVersionMax="47" xr10:uidLastSave="{00000000-0000-0000-0000-000000000000}"/>
  <bookViews>
    <workbookView xWindow="-120" yWindow="-120" windowWidth="29040" windowHeight="15840" firstSheet="2" activeTab="3" xr2:uid="{00000000-000D-0000-FFFF-FFFF00000000}"/>
  </bookViews>
  <sheets>
    <sheet name="Bieu 02b NSDP (H)" sheetId="15" state="hidden" r:id="rId1"/>
    <sheet name="Bieu 08A NSDP 21-25 (n)" sheetId="4" state="hidden" r:id="rId2"/>
    <sheet name="TH nguồn" sheetId="16" r:id="rId3"/>
    <sheet name="Biểu KH" sheetId="17" r:id="rId4"/>
    <sheet name="Sheet2" sheetId="23" r:id="rId5"/>
    <sheet name="Von NS xa" sheetId="22" state="hidden" r:id="rId6"/>
    <sheet name="Von su nghiep" sheetId="21" state="hidden" r:id="rId7"/>
    <sheet name="Sheet1" sheetId="20" state="hidden" r:id="rId8"/>
    <sheet name="Danh mục" sheetId="5" state="hidden" r:id="rId9"/>
    <sheet name="Von SN" sheetId="18" state="hidden" r:id="rId10"/>
    <sheet name="Xa " sheetId="19" state="hidden" r:id="rId11"/>
  </sheets>
  <externalReferences>
    <externalReference r:id="rId12"/>
    <externalReference r:id="rId13"/>
    <externalReference r:id="rId14"/>
    <externalReference r:id="rId15"/>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localSheetId="0" hidden="1">#REF!</definedName>
    <definedName name="___PL3" localSheetId="3"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localSheetId="0" hidden="1">#REF!</definedName>
    <definedName name="_Fill" localSheetId="3" hidden="1">#REF!</definedName>
    <definedName name="_Fill" hidden="1">#REF!</definedName>
    <definedName name="_xlnm._FilterDatabase" localSheetId="0" hidden="1">#REF!</definedName>
    <definedName name="_xlnm._FilterDatabase" localSheetId="3" hidden="1">#REF!</definedName>
    <definedName name="_xlnm._FilterDatabase" hidden="1">#REF!</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3" hidden="1">#REF!</definedName>
    <definedName name="_Key1" hidden="1">#REF!</definedName>
    <definedName name="_Key2" localSheetId="0" hidden="1">#REF!</definedName>
    <definedName name="_Key2" localSheetId="3"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localSheetId="0" hidden="1">#REF!</definedName>
    <definedName name="_PL3" localSheetId="3" hidden="1">#REF!</definedName>
    <definedName name="_PL3" hidden="1">#REF!</definedName>
    <definedName name="_SOC10">0.3456</definedName>
    <definedName name="_SOC8">0.2827</definedName>
    <definedName name="_Sort" localSheetId="0" hidden="1">#REF!</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BC" localSheetId="0" hidden="1">#REF!</definedName>
    <definedName name="ABC" localSheetId="3" hidden="1">#REF!</definedName>
    <definedName name="ABC" hidden="1">#REF!</definedName>
    <definedName name="anscount" hidden="1">3</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hidden="1">{"'Sheet1'!$L$16"}</definedName>
    <definedName name="chung">66</definedName>
    <definedName name="CLVC3">0.1</definedName>
    <definedName name="CoCauN" hidden="1">{"'Sheet1'!$L$16"}</definedName>
    <definedName name="Code" localSheetId="0" hidden="1">#REF!</definedName>
    <definedName name="Code" localSheetId="3" hidden="1">#REF!</definedName>
    <definedName name="Code" hidden="1">#REF!</definedName>
    <definedName name="Cotsatma">9726</definedName>
    <definedName name="Cotthepma">9726</definedName>
    <definedName name="CP" localSheetId="0" hidden="1">#REF!</definedName>
    <definedName name="CP" localSheetId="3" hidden="1">#REF!</definedName>
    <definedName name="CP" hidden="1">#REF!</definedName>
    <definedName name="CTCT1" hidden="1">{"'Sheet1'!$L$16"}</definedName>
    <definedName name="dam">78000</definedName>
    <definedName name="data1" localSheetId="0" hidden="1">#REF!</definedName>
    <definedName name="data1" localSheetId="3" hidden="1">#REF!</definedName>
    <definedName name="data1" hidden="1">#REF!</definedName>
    <definedName name="data2" localSheetId="0" hidden="1">#REF!</definedName>
    <definedName name="data2" localSheetId="3" hidden="1">#REF!</definedName>
    <definedName name="data2" hidden="1">#REF!</definedName>
    <definedName name="data3" localSheetId="0" hidden="1">#REF!</definedName>
    <definedName name="data3" localSheetId="3" hidden="1">#REF!</definedName>
    <definedName name="data3" hidden="1">#REF!</definedName>
    <definedName name="DataFilter" localSheetId="0">[2]!DataFilter</definedName>
    <definedName name="DataFilter" localSheetId="3">[2]!DataFilter</definedName>
    <definedName name="DataFilter">[2]!DataFilter</definedName>
    <definedName name="DataSort" localSheetId="0">[2]!DataSort</definedName>
    <definedName name="DataSort" localSheetId="3">[2]!DataSort</definedName>
    <definedName name="DataSort">[2]!DataSort</definedName>
    <definedName name="DCL_22">12117600</definedName>
    <definedName name="DCL_35">25490000</definedName>
    <definedName name="dddem">0.1</definedName>
    <definedName name="Discount" localSheetId="0" hidden="1">#REF!</definedName>
    <definedName name="Discount" localSheetId="3" hidden="1">#REF!</definedName>
    <definedName name="Discount" hidden="1">#REF!</definedName>
    <definedName name="display_area_2" localSheetId="0" hidden="1">#REF!</definedName>
    <definedName name="display_area_2" localSheetId="3" hidden="1">#REF!</definedName>
    <definedName name="display_area_2" hidden="1">#REF!</definedName>
    <definedName name="docdoc">0.03125</definedName>
    <definedName name="dotcong">1</definedName>
    <definedName name="drf" localSheetId="0" hidden="1">#REF!</definedName>
    <definedName name="drf" localSheetId="3" hidden="1">#REF!</definedName>
    <definedName name="drf" hidden="1">#REF!</definedName>
    <definedName name="ds" hidden="1">{#N/A,#N/A,FALSE,"Chi tiÆt"}</definedName>
    <definedName name="dsh" localSheetId="0" hidden="1">#REF!</definedName>
    <definedName name="dsh" localSheetId="3"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localSheetId="3" hidden="1">#REF!</definedName>
    <definedName name="FCode" hidden="1">#REF!</definedName>
    <definedName name="FI_12">4820</definedName>
    <definedName name="g" hidden="1">{"'Sheet1'!$L$16"}</definedName>
    <definedName name="GoBack" localSheetId="0">[2]Sheet1!GoBack</definedName>
    <definedName name="GoBack" localSheetId="3">[2]Sheet1!GoBack</definedName>
    <definedName name="GoBack">[2]Sheet1!GoBack</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localSheetId="3"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hac">2</definedName>
    <definedName name="khongtruotgia" hidden="1">{"'Sheet1'!$L$16"}</definedName>
    <definedName name="ksbn" hidden="1">{"'Sheet1'!$L$16"}</definedName>
    <definedName name="kshn" hidden="1">{"'Sheet1'!$L$16"}</definedName>
    <definedName name="ksls" hidden="1">{"'Sheet1'!$L$16"}</definedName>
    <definedName name="l" hidden="1">{"'Sheet1'!$L$16"}</definedName>
    <definedName name="L63x6">5800</definedName>
    <definedName name="langson" hidden="1">{"'Sheet1'!$L$16"}</definedName>
    <definedName name="LBS_22">107800000</definedName>
    <definedName name="lk" localSheetId="0" hidden="1">#REF!</definedName>
    <definedName name="lk" localSheetId="3" hidden="1">#REF!</definedName>
    <definedName name="lk" hidden="1">#REF!</definedName>
    <definedName name="m" hidden="1">{"'Sheet1'!$L$16"}</definedName>
    <definedName name="mo" hidden="1">{"'Sheet1'!$L$16"}</definedName>
    <definedName name="moi" hidden="1">{"'Sheet1'!$L$16"}</definedName>
    <definedName name="n" hidden="1">{"'Sheet1'!$L$16"}</definedName>
    <definedName name="OrderTable" localSheetId="0" hidden="1">#REF!</definedName>
    <definedName name="OrderTable" localSheetId="3" hidden="1">#REF!</definedName>
    <definedName name="OrderTable" hidden="1">#REF!</definedName>
    <definedName name="PAIII_" hidden="1">{"'Sheet1'!$L$16"}</definedName>
    <definedName name="PMS" hidden="1">{"'Sheet1'!$L$16"}</definedName>
    <definedName name="_xlnm.Print_Area" localSheetId="0">'Bieu 02b NSDP (H)'!$A$1:$BG$41</definedName>
    <definedName name="_xlnm.Print_Area" localSheetId="1">'Bieu 08A NSDP 21-25 (n)'!$A$1:$U$55</definedName>
    <definedName name="_xlnm.Print_Area" localSheetId="8">'Danh mục'!$A$1:$M$114</definedName>
    <definedName name="_xlnm.Print_Titles" localSheetId="0">'Bieu 02b NSDP (H)'!$6:$11</definedName>
    <definedName name="_xlnm.Print_Titles" localSheetId="1">'Bieu 08A NSDP 21-25 (n)'!$6:$10</definedName>
    <definedName name="_xlnm.Print_Titles" localSheetId="3">'Biểu KH'!$6:$11</definedName>
    <definedName name="_xlnm.Print_Titles" localSheetId="8">'Danh mục'!$5:$9</definedName>
    <definedName name="_xlnm.Print_Titles" localSheetId="5">'Von NS xa'!$6:$8</definedName>
    <definedName name="_xlnm.Print_Titles" localSheetId="9">'Von SN'!$5:$10</definedName>
    <definedName name="_xlnm.Print_Titles" localSheetId="6">'Von su nghiep'!$6:$8</definedName>
    <definedName name="_xlnm.Print_Titles" localSheetId="10">'Xa '!$5:$10</definedName>
    <definedName name="ProdForm" localSheetId="0" hidden="1">#REF!</definedName>
    <definedName name="ProdForm" localSheetId="3" hidden="1">#REF!</definedName>
    <definedName name="ProdForm" hidden="1">#REF!</definedName>
    <definedName name="Product" localSheetId="0" hidden="1">#REF!</definedName>
    <definedName name="Product" localSheetId="3" hidden="1">#REF!</definedName>
    <definedName name="Product" hidden="1">#REF!</definedName>
    <definedName name="rate">14000</definedName>
    <definedName name="RCArea" localSheetId="0" hidden="1">#REF!</definedName>
    <definedName name="RCArea" localSheetId="3" hidden="1">#REF!</definedName>
    <definedName name="RCArea" hidden="1">#REF!</definedName>
    <definedName name="S.dinh">640</definedName>
    <definedName name="Spanner_Auto_File">"C:\My Documents\tinh cdo.x2a"</definedName>
    <definedName name="SpecialPrice" localSheetId="0" hidden="1">#REF!</definedName>
    <definedName name="SpecialPrice" localSheetId="3" hidden="1">#REF!</definedName>
    <definedName name="SpecialPrice" hidden="1">#REF!</definedName>
    <definedName name="t" hidden="1">{"'Sheet1'!$L$16"}</definedName>
    <definedName name="Tang">100</definedName>
    <definedName name="TaxTV">10%</definedName>
    <definedName name="TaxXL">5%</definedName>
    <definedName name="tbl_ProdInfo" localSheetId="0" hidden="1">#REF!</definedName>
    <definedName name="tbl_ProdInfo" localSheetId="3" hidden="1">#REF!</definedName>
    <definedName name="tbl_ProdInfo" hidden="1">#REF!</definedName>
    <definedName name="tha" hidden="1">{"'Sheet1'!$L$16"}</definedName>
    <definedName name="thepma">10500</definedName>
    <definedName name="thue">6</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ytrong16so5nam">'[1]PLI CTrinh'!$CN$10</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chi._.tiÆt." hidden="1">{#N/A,#N/A,FALSE,"Chi tiÆt"}</definedName>
    <definedName name="wrn.cong." hidden="1">{#N/A,#N/A,FALSE,"Sheet1"}</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7" i="17" l="1"/>
  <c r="U188" i="17"/>
  <c r="U189" i="17"/>
  <c r="U190" i="17"/>
  <c r="U191" i="17"/>
  <c r="U192" i="17"/>
  <c r="U193" i="17"/>
  <c r="U194" i="17"/>
  <c r="U195" i="17"/>
  <c r="U196" i="17"/>
  <c r="U197" i="17"/>
  <c r="U198" i="17"/>
  <c r="U186" i="17"/>
  <c r="O94" i="17" l="1"/>
  <c r="N124" i="17"/>
  <c r="W88" i="17"/>
  <c r="W106" i="17" l="1"/>
  <c r="H122" i="17"/>
  <c r="I122" i="17"/>
  <c r="J122" i="17"/>
  <c r="K122" i="17"/>
  <c r="L122" i="17"/>
  <c r="M122" i="17"/>
  <c r="N122" i="17"/>
  <c r="O122" i="17"/>
  <c r="P122" i="17"/>
  <c r="Q122" i="17"/>
  <c r="R122" i="17"/>
  <c r="S122" i="17"/>
  <c r="T122" i="17"/>
  <c r="U122" i="17"/>
  <c r="V122" i="17"/>
  <c r="G122" i="17"/>
  <c r="W123" i="17"/>
  <c r="W122" i="17" s="1"/>
  <c r="AB98" i="17"/>
  <c r="AB108" i="17"/>
  <c r="X125" i="17"/>
  <c r="Y125" i="17"/>
  <c r="AA34" i="17"/>
  <c r="AA35" i="17" s="1"/>
  <c r="H47" i="17"/>
  <c r="I47" i="17"/>
  <c r="J47" i="17"/>
  <c r="K47" i="17"/>
  <c r="L47" i="17"/>
  <c r="N47" i="17"/>
  <c r="O47" i="17"/>
  <c r="P47" i="17"/>
  <c r="Q47" i="17"/>
  <c r="R47" i="17"/>
  <c r="S47" i="17"/>
  <c r="T47" i="17"/>
  <c r="U47" i="17"/>
  <c r="V47" i="17"/>
  <c r="G47" i="17"/>
  <c r="H28" i="17"/>
  <c r="I28" i="17"/>
  <c r="J28" i="17"/>
  <c r="K28" i="17"/>
  <c r="L28" i="17"/>
  <c r="N28" i="17"/>
  <c r="O28" i="17"/>
  <c r="P28" i="17"/>
  <c r="Q28" i="17"/>
  <c r="S28" i="17"/>
  <c r="T28" i="17"/>
  <c r="V28" i="17"/>
  <c r="X28" i="17"/>
  <c r="G28" i="17"/>
  <c r="W36" i="17"/>
  <c r="W35" i="17"/>
  <c r="AA49" i="17"/>
  <c r="S40" i="17"/>
  <c r="S39" i="17"/>
  <c r="H37" i="17"/>
  <c r="I37" i="17"/>
  <c r="J37" i="17"/>
  <c r="K37" i="17"/>
  <c r="L37" i="17"/>
  <c r="M37" i="17"/>
  <c r="N37" i="17"/>
  <c r="O37" i="17"/>
  <c r="P37" i="17"/>
  <c r="R37" i="17"/>
  <c r="T37" i="17"/>
  <c r="U37" i="17"/>
  <c r="V37" i="17"/>
  <c r="X37" i="17"/>
  <c r="G37" i="17"/>
  <c r="Q37" i="17"/>
  <c r="W40" i="17"/>
  <c r="S37" i="17" l="1"/>
  <c r="H105" i="17"/>
  <c r="I105" i="17"/>
  <c r="J105" i="17"/>
  <c r="K105" i="17"/>
  <c r="L105" i="17"/>
  <c r="M105" i="17"/>
  <c r="N105" i="17"/>
  <c r="P105" i="17"/>
  <c r="Q105" i="17"/>
  <c r="R105" i="17"/>
  <c r="S105" i="17"/>
  <c r="T105" i="17"/>
  <c r="U105" i="17"/>
  <c r="V105" i="17"/>
  <c r="X105" i="17"/>
  <c r="G105" i="17"/>
  <c r="AB106" i="17"/>
  <c r="W113" i="17" l="1"/>
  <c r="W112" i="17"/>
  <c r="W111" i="17"/>
  <c r="O110" i="17" l="1"/>
  <c r="W110" i="17" l="1"/>
  <c r="O105" i="17"/>
  <c r="AA105" i="17" s="1"/>
  <c r="AB105" i="17" s="1"/>
  <c r="AB107" i="17" s="1"/>
  <c r="AC107" i="17" s="1"/>
  <c r="W109" i="17"/>
  <c r="W108" i="17"/>
  <c r="W107" i="17"/>
  <c r="B3" i="23" l="1"/>
  <c r="E4" i="23"/>
  <c r="E5" i="23"/>
  <c r="E6" i="23"/>
  <c r="E7" i="23"/>
  <c r="E8" i="23"/>
  <c r="E9" i="23"/>
  <c r="E10" i="23"/>
  <c r="E11" i="23"/>
  <c r="E3" i="23"/>
  <c r="E12" i="23" s="1"/>
  <c r="D4" i="23"/>
  <c r="D5" i="23"/>
  <c r="D6" i="23"/>
  <c r="D7" i="23"/>
  <c r="D8" i="23"/>
  <c r="D9" i="23"/>
  <c r="D10" i="23"/>
  <c r="D11" i="23"/>
  <c r="D3" i="23"/>
  <c r="D12" i="23" s="1"/>
  <c r="C12" i="23"/>
  <c r="C4" i="23"/>
  <c r="C5" i="23"/>
  <c r="C6" i="23"/>
  <c r="C7" i="23"/>
  <c r="C8" i="23"/>
  <c r="C9" i="23"/>
  <c r="C10" i="23"/>
  <c r="C11" i="23"/>
  <c r="C3" i="23"/>
  <c r="B12" i="23"/>
  <c r="B7" i="23"/>
  <c r="B6" i="23"/>
  <c r="B5" i="23"/>
  <c r="B10" i="23"/>
  <c r="B11" i="23"/>
  <c r="B9" i="23"/>
  <c r="B8" i="23"/>
  <c r="B4" i="23"/>
  <c r="W66" i="17"/>
  <c r="H94" i="17" l="1"/>
  <c r="I94" i="17"/>
  <c r="J94" i="17"/>
  <c r="K94" i="17"/>
  <c r="L94" i="17"/>
  <c r="M94" i="17"/>
  <c r="P94" i="17"/>
  <c r="Q94" i="17"/>
  <c r="R94" i="17"/>
  <c r="T94" i="17"/>
  <c r="V94" i="17"/>
  <c r="X94" i="17"/>
  <c r="G94" i="17"/>
  <c r="W124" i="17"/>
  <c r="G115" i="17"/>
  <c r="W99" i="17"/>
  <c r="W121" i="17"/>
  <c r="W120" i="17" s="1"/>
  <c r="V120" i="17"/>
  <c r="U120" i="17"/>
  <c r="T120" i="17"/>
  <c r="S120" i="17"/>
  <c r="R120" i="17"/>
  <c r="Q120" i="17"/>
  <c r="P120" i="17"/>
  <c r="O120" i="17"/>
  <c r="N120" i="17"/>
  <c r="M120" i="17"/>
  <c r="L120" i="17"/>
  <c r="K120" i="17"/>
  <c r="J120" i="17"/>
  <c r="I120" i="17"/>
  <c r="H120" i="17"/>
  <c r="G120" i="17"/>
  <c r="H143" i="17"/>
  <c r="I143" i="17"/>
  <c r="J143" i="17"/>
  <c r="K143" i="17"/>
  <c r="L143" i="17"/>
  <c r="M143" i="17"/>
  <c r="N143" i="17"/>
  <c r="O143" i="17"/>
  <c r="P143" i="17"/>
  <c r="Q143" i="17"/>
  <c r="R143" i="17"/>
  <c r="S143" i="17"/>
  <c r="T143" i="17"/>
  <c r="U143" i="17"/>
  <c r="V143" i="17"/>
  <c r="G143" i="17"/>
  <c r="W144" i="17"/>
  <c r="W143" i="17" s="1"/>
  <c r="W114" i="17" l="1"/>
  <c r="W105" i="17" s="1"/>
  <c r="W69" i="17"/>
  <c r="H56" i="17" l="1"/>
  <c r="I56" i="17"/>
  <c r="J56" i="17"/>
  <c r="K56" i="17"/>
  <c r="L56" i="17"/>
  <c r="M56" i="17"/>
  <c r="N56" i="17"/>
  <c r="O56" i="17"/>
  <c r="P56" i="17"/>
  <c r="Q56" i="17"/>
  <c r="U56" i="17"/>
  <c r="V56" i="17"/>
  <c r="G56" i="17"/>
  <c r="H54" i="17"/>
  <c r="I54" i="17"/>
  <c r="J54" i="17"/>
  <c r="K54" i="17"/>
  <c r="L54" i="17"/>
  <c r="M54" i="17"/>
  <c r="O54" i="17"/>
  <c r="P54" i="17"/>
  <c r="Q54" i="17"/>
  <c r="R54" i="17"/>
  <c r="S54" i="17"/>
  <c r="T54" i="17"/>
  <c r="U54" i="17"/>
  <c r="V54" i="17"/>
  <c r="G54" i="17"/>
  <c r="H51" i="17"/>
  <c r="I51" i="17"/>
  <c r="J51" i="17"/>
  <c r="K51" i="17"/>
  <c r="L51" i="17"/>
  <c r="M51" i="17"/>
  <c r="O51" i="17"/>
  <c r="P51" i="17"/>
  <c r="Q51" i="17"/>
  <c r="R51" i="17"/>
  <c r="T51" i="17"/>
  <c r="V51" i="17"/>
  <c r="G51" i="17"/>
  <c r="H41" i="17"/>
  <c r="I41" i="17"/>
  <c r="J41" i="17"/>
  <c r="K41" i="17"/>
  <c r="L41" i="17"/>
  <c r="N41" i="17"/>
  <c r="P41" i="17"/>
  <c r="Q41" i="17"/>
  <c r="S41" i="17"/>
  <c r="T41" i="17"/>
  <c r="U41" i="17"/>
  <c r="V41" i="17"/>
  <c r="G41" i="17"/>
  <c r="W30" i="17"/>
  <c r="H22" i="17"/>
  <c r="I22" i="17"/>
  <c r="J22" i="17"/>
  <c r="K22" i="17"/>
  <c r="L22" i="17"/>
  <c r="M22" i="17"/>
  <c r="N22" i="17"/>
  <c r="O22" i="17"/>
  <c r="P22" i="17"/>
  <c r="Q22" i="17"/>
  <c r="R22" i="17"/>
  <c r="S22" i="17"/>
  <c r="T22" i="17"/>
  <c r="G22" i="17"/>
  <c r="H20" i="17"/>
  <c r="I20" i="17"/>
  <c r="J20" i="17"/>
  <c r="K20" i="17"/>
  <c r="M20" i="17"/>
  <c r="N20" i="17"/>
  <c r="O20" i="17"/>
  <c r="P20" i="17"/>
  <c r="Q20" i="17"/>
  <c r="R20" i="17"/>
  <c r="S20" i="17"/>
  <c r="T20" i="17"/>
  <c r="U20" i="17"/>
  <c r="G20" i="17"/>
  <c r="H15" i="17"/>
  <c r="I15" i="17"/>
  <c r="J15" i="17"/>
  <c r="K15" i="17"/>
  <c r="L15" i="17"/>
  <c r="N15" i="17"/>
  <c r="O15" i="17"/>
  <c r="P15" i="17"/>
  <c r="Q15" i="17"/>
  <c r="R15" i="17"/>
  <c r="S15" i="17"/>
  <c r="T15" i="17"/>
  <c r="G15" i="17"/>
  <c r="H25" i="17"/>
  <c r="I25" i="17"/>
  <c r="J25" i="17"/>
  <c r="K25" i="17"/>
  <c r="L25" i="17"/>
  <c r="N25" i="17"/>
  <c r="O25" i="17"/>
  <c r="P25" i="17"/>
  <c r="Q25" i="17"/>
  <c r="R25" i="17"/>
  <c r="S25" i="17"/>
  <c r="T25" i="17"/>
  <c r="U25" i="17"/>
  <c r="G25" i="17"/>
  <c r="W90" i="17"/>
  <c r="W91" i="17"/>
  <c r="W81" i="17"/>
  <c r="W80" i="17"/>
  <c r="H74" i="17"/>
  <c r="I74" i="17"/>
  <c r="J74" i="17"/>
  <c r="K74" i="17"/>
  <c r="L74" i="17"/>
  <c r="M74" i="17"/>
  <c r="N74" i="17"/>
  <c r="O74" i="17"/>
  <c r="P74" i="17"/>
  <c r="Q74" i="17"/>
  <c r="R74" i="17"/>
  <c r="S74" i="17"/>
  <c r="T74" i="17"/>
  <c r="H82" i="17"/>
  <c r="I82" i="17"/>
  <c r="J82" i="17"/>
  <c r="K82" i="17"/>
  <c r="L82" i="17"/>
  <c r="M82" i="17"/>
  <c r="N82" i="17"/>
  <c r="O82" i="17"/>
  <c r="P82" i="17"/>
  <c r="Q82" i="17"/>
  <c r="R82" i="17"/>
  <c r="S82" i="17"/>
  <c r="T82" i="17"/>
  <c r="G82" i="17"/>
  <c r="G74" i="17"/>
  <c r="H77" i="17"/>
  <c r="I77" i="17"/>
  <c r="K77" i="17"/>
  <c r="N77" i="17"/>
  <c r="O77" i="17"/>
  <c r="P77" i="17"/>
  <c r="Q77" i="17"/>
  <c r="R77" i="17"/>
  <c r="S77" i="17"/>
  <c r="T77" i="17"/>
  <c r="G77" i="17"/>
  <c r="H115" i="17"/>
  <c r="I115" i="17"/>
  <c r="J115" i="17"/>
  <c r="K115" i="17"/>
  <c r="L115" i="17"/>
  <c r="M115" i="17"/>
  <c r="N115" i="17"/>
  <c r="O115" i="17"/>
  <c r="P115" i="17"/>
  <c r="Q115" i="17"/>
  <c r="R115" i="17"/>
  <c r="S115" i="17"/>
  <c r="T115" i="17"/>
  <c r="U115" i="17"/>
  <c r="V115" i="17"/>
  <c r="H86" i="17"/>
  <c r="I86" i="17"/>
  <c r="J86" i="17"/>
  <c r="K86" i="17"/>
  <c r="L86" i="17"/>
  <c r="P86" i="17"/>
  <c r="Q86" i="17"/>
  <c r="R86" i="17"/>
  <c r="S86" i="17"/>
  <c r="T86" i="17"/>
  <c r="U86" i="17"/>
  <c r="V86" i="17"/>
  <c r="G86" i="17"/>
  <c r="H92" i="17"/>
  <c r="I92" i="17"/>
  <c r="J92" i="17"/>
  <c r="K92" i="17"/>
  <c r="L92" i="17"/>
  <c r="M92" i="17"/>
  <c r="N92" i="17"/>
  <c r="O92" i="17"/>
  <c r="P92" i="17"/>
  <c r="Q92" i="17"/>
  <c r="R92" i="17"/>
  <c r="S92" i="17"/>
  <c r="U92" i="17"/>
  <c r="V92" i="17"/>
  <c r="G92" i="17"/>
  <c r="H100" i="17"/>
  <c r="I100" i="17"/>
  <c r="J100" i="17"/>
  <c r="K100" i="17"/>
  <c r="L100" i="17"/>
  <c r="M100" i="17"/>
  <c r="O100" i="17"/>
  <c r="P100" i="17"/>
  <c r="Q100" i="17"/>
  <c r="R100" i="17"/>
  <c r="S100" i="17"/>
  <c r="T100" i="17"/>
  <c r="U100" i="17"/>
  <c r="V100" i="17"/>
  <c r="G100" i="17"/>
  <c r="W116" i="17"/>
  <c r="W115" i="17" s="1"/>
  <c r="W89" i="17"/>
  <c r="W78" i="17"/>
  <c r="W32" i="17"/>
  <c r="G85" i="17" l="1"/>
  <c r="I85" i="17"/>
  <c r="I70" i="17" s="1"/>
  <c r="H85" i="17"/>
  <c r="H70" i="17"/>
  <c r="Q27" i="17"/>
  <c r="G27" i="17"/>
  <c r="P27" i="17"/>
  <c r="K27" i="17"/>
  <c r="L27" i="17"/>
  <c r="V27" i="17"/>
  <c r="J27" i="17"/>
  <c r="I27" i="17"/>
  <c r="H27" i="17"/>
  <c r="N14" i="17"/>
  <c r="K14" i="17"/>
  <c r="S14" i="17"/>
  <c r="J14" i="17"/>
  <c r="G73" i="17"/>
  <c r="G14" i="17"/>
  <c r="H14" i="17"/>
  <c r="P14" i="17"/>
  <c r="R14" i="17"/>
  <c r="Q14" i="17"/>
  <c r="O14" i="17"/>
  <c r="I14" i="17"/>
  <c r="W77" i="17"/>
  <c r="T14" i="17"/>
  <c r="W29" i="17"/>
  <c r="W26" i="17"/>
  <c r="W25" i="17" s="1"/>
  <c r="H127" i="17"/>
  <c r="H126" i="17" s="1"/>
  <c r="H125" i="17" s="1"/>
  <c r="I127" i="17"/>
  <c r="I126" i="17" s="1"/>
  <c r="I125" i="17" s="1"/>
  <c r="J127" i="17"/>
  <c r="J126" i="17" s="1"/>
  <c r="J125" i="17" s="1"/>
  <c r="K127" i="17"/>
  <c r="K126" i="17" s="1"/>
  <c r="K125" i="17" s="1"/>
  <c r="L127" i="17"/>
  <c r="L126" i="17" s="1"/>
  <c r="L125" i="17" s="1"/>
  <c r="M127" i="17"/>
  <c r="M126" i="17" s="1"/>
  <c r="M125" i="17" s="1"/>
  <c r="N127" i="17"/>
  <c r="N126" i="17" s="1"/>
  <c r="N125" i="17" s="1"/>
  <c r="O127" i="17"/>
  <c r="O126" i="17" s="1"/>
  <c r="O125" i="17" s="1"/>
  <c r="P127" i="17"/>
  <c r="P126" i="17" s="1"/>
  <c r="P125" i="17" s="1"/>
  <c r="Q127" i="17"/>
  <c r="Q126" i="17" s="1"/>
  <c r="Q125" i="17" s="1"/>
  <c r="R127" i="17"/>
  <c r="R126" i="17" s="1"/>
  <c r="R125" i="17" s="1"/>
  <c r="S127" i="17"/>
  <c r="S126" i="17" s="1"/>
  <c r="S125" i="17" s="1"/>
  <c r="T127" i="17"/>
  <c r="T126" i="17" s="1"/>
  <c r="T125" i="17" s="1"/>
  <c r="U127" i="17"/>
  <c r="U126" i="17" s="1"/>
  <c r="U125" i="17" s="1"/>
  <c r="V127" i="17"/>
  <c r="V126" i="17" s="1"/>
  <c r="V125" i="17" s="1"/>
  <c r="X127" i="17"/>
  <c r="Y127" i="17"/>
  <c r="G127" i="17"/>
  <c r="G126" i="17" s="1"/>
  <c r="G125" i="17" s="1"/>
  <c r="G13" i="17" l="1"/>
  <c r="P13" i="17"/>
  <c r="Q13" i="17"/>
  <c r="J13" i="17"/>
  <c r="K13" i="17"/>
  <c r="I13" i="17"/>
  <c r="H13" i="17"/>
  <c r="G70" i="17"/>
  <c r="A3" i="17" l="1"/>
  <c r="T93" i="17" l="1"/>
  <c r="T92" i="17" s="1"/>
  <c r="W98" i="17"/>
  <c r="Y98" i="17" l="1"/>
  <c r="R31" i="17"/>
  <c r="R28" i="17" s="1"/>
  <c r="J181" i="17" l="1"/>
  <c r="K181" i="17"/>
  <c r="L181" i="17"/>
  <c r="M181" i="17"/>
  <c r="N181" i="17"/>
  <c r="O181" i="17"/>
  <c r="P181" i="17"/>
  <c r="Q181" i="17"/>
  <c r="R181" i="17"/>
  <c r="S181" i="17"/>
  <c r="T181" i="17"/>
  <c r="V181" i="17"/>
  <c r="W181" i="17"/>
  <c r="U184" i="17"/>
  <c r="J199" i="17" l="1"/>
  <c r="K199" i="17"/>
  <c r="L199" i="17"/>
  <c r="M199" i="17"/>
  <c r="N199" i="17"/>
  <c r="O199" i="17"/>
  <c r="P199" i="17"/>
  <c r="Q199" i="17"/>
  <c r="R199" i="17"/>
  <c r="S199" i="17"/>
  <c r="T199" i="17"/>
  <c r="V199" i="17"/>
  <c r="W199" i="17"/>
  <c r="X199" i="17"/>
  <c r="Y199" i="17"/>
  <c r="X47" i="17" l="1"/>
  <c r="X41" i="17"/>
  <c r="X86" i="17"/>
  <c r="X92" i="17"/>
  <c r="W60" i="17"/>
  <c r="Y60" i="17" s="1"/>
  <c r="J155" i="17" l="1"/>
  <c r="K155" i="17"/>
  <c r="L155" i="17"/>
  <c r="N155" i="17"/>
  <c r="P155" i="17"/>
  <c r="Q155" i="17"/>
  <c r="R155" i="17"/>
  <c r="S155" i="17"/>
  <c r="T155" i="17"/>
  <c r="V155" i="17"/>
  <c r="W155" i="17"/>
  <c r="X155" i="17"/>
  <c r="Y155" i="17"/>
  <c r="E24" i="16"/>
  <c r="W136" i="17"/>
  <c r="W137" i="17"/>
  <c r="W138" i="17"/>
  <c r="W139" i="17"/>
  <c r="W140" i="17"/>
  <c r="W129" i="17"/>
  <c r="W130" i="17"/>
  <c r="W133" i="17"/>
  <c r="W134" i="17"/>
  <c r="W135" i="17"/>
  <c r="W128" i="17"/>
  <c r="W93" i="17"/>
  <c r="W92" i="17" s="1"/>
  <c r="W97" i="17"/>
  <c r="W87" i="17"/>
  <c r="W86" i="17" l="1"/>
  <c r="W127" i="17"/>
  <c r="W126" i="17" s="1"/>
  <c r="W125" i="17" s="1"/>
  <c r="Y93" i="17"/>
  <c r="Y92" i="17" s="1"/>
  <c r="F24" i="16" l="1"/>
  <c r="W118" i="17"/>
  <c r="W42" i="17"/>
  <c r="W43" i="17"/>
  <c r="Y43" i="17" s="1"/>
  <c r="W45" i="17"/>
  <c r="W46" i="17"/>
  <c r="S63" i="17"/>
  <c r="Y42" i="17" l="1"/>
  <c r="Y45" i="17"/>
  <c r="Y46" i="17"/>
  <c r="W76" i="17"/>
  <c r="W75" i="17"/>
  <c r="W74" i="17" s="1"/>
  <c r="W19" i="17" l="1"/>
  <c r="W18" i="17"/>
  <c r="W17" i="17"/>
  <c r="W16" i="17"/>
  <c r="X100" i="17"/>
  <c r="W104" i="17"/>
  <c r="Y104" i="17" s="1"/>
  <c r="W49" i="17"/>
  <c r="Y49" i="17" s="1"/>
  <c r="W52" i="17"/>
  <c r="W15" i="17" l="1"/>
  <c r="Y52" i="17"/>
  <c r="W101" i="17"/>
  <c r="Y91" i="17"/>
  <c r="Y90" i="17"/>
  <c r="X25" i="17"/>
  <c r="Y25" i="17"/>
  <c r="X20" i="17"/>
  <c r="Y20" i="17"/>
  <c r="X15" i="17"/>
  <c r="Y15" i="17"/>
  <c r="R41" i="17"/>
  <c r="S67" i="17"/>
  <c r="R66" i="17"/>
  <c r="S59" i="17"/>
  <c r="R58" i="17"/>
  <c r="R57" i="17"/>
  <c r="W31" i="17"/>
  <c r="N173" i="17"/>
  <c r="U147" i="17"/>
  <c r="T147" i="17"/>
  <c r="S147" i="17"/>
  <c r="R147" i="17"/>
  <c r="Q147" i="17"/>
  <c r="P147" i="17"/>
  <c r="J147" i="17"/>
  <c r="K147" i="17"/>
  <c r="L147" i="17"/>
  <c r="V147" i="17"/>
  <c r="W147" i="17"/>
  <c r="O148" i="17"/>
  <c r="G91" i="22"/>
  <c r="G89" i="22"/>
  <c r="G87" i="22"/>
  <c r="G75" i="22"/>
  <c r="G65" i="22"/>
  <c r="G58" i="22"/>
  <c r="G52" i="22"/>
  <c r="G51" i="22" s="1"/>
  <c r="G45" i="22"/>
  <c r="G41" i="22"/>
  <c r="G40" i="22" s="1"/>
  <c r="G38" i="22"/>
  <c r="G36" i="22"/>
  <c r="G32" i="22"/>
  <c r="G31" i="22" s="1"/>
  <c r="G26" i="22"/>
  <c r="G22" i="22"/>
  <c r="G19" i="22"/>
  <c r="G17" i="22"/>
  <c r="G11" i="22"/>
  <c r="G25" i="21"/>
  <c r="G10" i="21"/>
  <c r="G36" i="21"/>
  <c r="G49" i="22"/>
  <c r="G47" i="22"/>
  <c r="G24" i="22"/>
  <c r="I87" i="22"/>
  <c r="H87" i="22"/>
  <c r="R56" i="17" l="1"/>
  <c r="R27" i="17" s="1"/>
  <c r="R13" i="17" s="1"/>
  <c r="Y31" i="17"/>
  <c r="N100" i="17"/>
  <c r="G57" i="22"/>
  <c r="G44" i="22"/>
  <c r="G9" i="21"/>
  <c r="G10" i="22"/>
  <c r="O155" i="17"/>
  <c r="Y32" i="17"/>
  <c r="W44" i="17"/>
  <c r="W41" i="17" s="1"/>
  <c r="Y88" i="17"/>
  <c r="O86" i="17"/>
  <c r="Y89" i="17"/>
  <c r="M147" i="17"/>
  <c r="N147" i="17"/>
  <c r="O147" i="17"/>
  <c r="M161" i="17"/>
  <c r="A4" i="21"/>
  <c r="I49" i="22"/>
  <c r="H49" i="22"/>
  <c r="A4" i="22"/>
  <c r="Y44" i="17" l="1"/>
  <c r="Y41" i="17" s="1"/>
  <c r="G9" i="22"/>
  <c r="Y86" i="17"/>
  <c r="Y101" i="17"/>
  <c r="S146" i="17"/>
  <c r="R146" i="17"/>
  <c r="Q146" i="17"/>
  <c r="P146" i="17"/>
  <c r="T146" i="17"/>
  <c r="X146" i="17"/>
  <c r="Y146" i="17"/>
  <c r="N118" i="17"/>
  <c r="Y97" i="17"/>
  <c r="X118" i="17"/>
  <c r="Y118" i="17"/>
  <c r="X115" i="17"/>
  <c r="Y115" i="17"/>
  <c r="X82" i="17"/>
  <c r="Y82" i="17"/>
  <c r="X77" i="17"/>
  <c r="Y77" i="17"/>
  <c r="X74" i="17"/>
  <c r="Y74" i="17"/>
  <c r="Y106" i="17"/>
  <c r="Y105" i="17" s="1"/>
  <c r="N87" i="17"/>
  <c r="N86" i="17" s="1"/>
  <c r="W103" i="17"/>
  <c r="Y103" i="17" s="1"/>
  <c r="W102" i="17"/>
  <c r="W100" i="17" l="1"/>
  <c r="X85" i="17"/>
  <c r="Y102" i="17"/>
  <c r="Y100" i="17" s="1"/>
  <c r="Y85" i="17" s="1"/>
  <c r="D23" i="16"/>
  <c r="X73" i="17"/>
  <c r="X70" i="17" s="1"/>
  <c r="Y73" i="17"/>
  <c r="Y70" i="17" l="1"/>
  <c r="Q71" i="17"/>
  <c r="Q72" i="17"/>
  <c r="S118" i="17"/>
  <c r="T118" i="17"/>
  <c r="T85" i="17" s="1"/>
  <c r="Q118" i="17"/>
  <c r="Q85" i="17" s="1"/>
  <c r="T72" i="17"/>
  <c r="S72" i="17"/>
  <c r="R72" i="17"/>
  <c r="T71" i="17"/>
  <c r="S71" i="17"/>
  <c r="R71" i="17"/>
  <c r="T73" i="17" l="1"/>
  <c r="R73" i="17"/>
  <c r="S73" i="17"/>
  <c r="U71" i="17"/>
  <c r="U72" i="17"/>
  <c r="W72" i="17" s="1"/>
  <c r="T70" i="17" l="1"/>
  <c r="W71" i="17"/>
  <c r="M71" i="17"/>
  <c r="E22" i="16"/>
  <c r="F22" i="16"/>
  <c r="X54" i="17"/>
  <c r="X51" i="17"/>
  <c r="X22" i="17"/>
  <c r="X14" i="17" s="1"/>
  <c r="Y22" i="17"/>
  <c r="Y14" i="17" s="1"/>
  <c r="D16" i="16"/>
  <c r="W23" i="17"/>
  <c r="W22" i="17" s="1"/>
  <c r="W21" i="17"/>
  <c r="W20" i="17" s="1"/>
  <c r="W58" i="17"/>
  <c r="Y58" i="17" s="1"/>
  <c r="W59" i="17"/>
  <c r="Y59" i="17" s="1"/>
  <c r="W61" i="17"/>
  <c r="Y61" i="17" s="1"/>
  <c r="W62" i="17"/>
  <c r="W63" i="17"/>
  <c r="W64" i="17"/>
  <c r="W65" i="17"/>
  <c r="W67" i="17"/>
  <c r="Y67" i="17" s="1"/>
  <c r="W57" i="17"/>
  <c r="W55" i="17"/>
  <c r="W54" i="17" s="1"/>
  <c r="W39" i="17"/>
  <c r="W38" i="17"/>
  <c r="W34" i="17"/>
  <c r="W33" i="17"/>
  <c r="W28" i="17" s="1"/>
  <c r="S68" i="17"/>
  <c r="S56" i="17" s="1"/>
  <c r="Q73" i="17"/>
  <c r="W37" i="17" l="1"/>
  <c r="F21" i="16"/>
  <c r="Q70" i="17"/>
  <c r="Y33" i="17"/>
  <c r="W14" i="17"/>
  <c r="E21" i="16"/>
  <c r="Y38" i="17"/>
  <c r="Y57" i="17"/>
  <c r="Y66" i="17"/>
  <c r="Y63" i="17"/>
  <c r="Y65" i="17"/>
  <c r="Y64" i="17"/>
  <c r="Y62" i="17"/>
  <c r="Y34" i="17"/>
  <c r="Y39" i="17"/>
  <c r="Y54" i="17"/>
  <c r="T68" i="17"/>
  <c r="T56" i="17" s="1"/>
  <c r="T27" i="17" s="1"/>
  <c r="T13" i="17" s="1"/>
  <c r="N54" i="17"/>
  <c r="W48" i="17"/>
  <c r="W47" i="17" s="1"/>
  <c r="E14" i="16"/>
  <c r="Y28" i="17" l="1"/>
  <c r="Y37" i="17"/>
  <c r="Y48" i="17"/>
  <c r="Y47" i="17" s="1"/>
  <c r="Q12" i="17"/>
  <c r="W68" i="17"/>
  <c r="W56" i="17" s="1"/>
  <c r="O41" i="17"/>
  <c r="O27" i="17" l="1"/>
  <c r="Y68" i="17"/>
  <c r="X56" i="17" s="1"/>
  <c r="V21" i="17"/>
  <c r="V20" i="17" s="1"/>
  <c r="P118" i="17"/>
  <c r="P85" i="17" s="1"/>
  <c r="M44" i="17"/>
  <c r="M41" i="17" s="1"/>
  <c r="O13" i="17" l="1"/>
  <c r="Y56" i="17"/>
  <c r="P73" i="17"/>
  <c r="U95" i="17"/>
  <c r="V78" i="17"/>
  <c r="P70" i="17" l="1"/>
  <c r="S95" i="17"/>
  <c r="O43" i="20"/>
  <c r="R43" i="20" s="1"/>
  <c r="L143" i="20"/>
  <c r="L142" i="20" s="1"/>
  <c r="M142" i="20"/>
  <c r="K142" i="20"/>
  <c r="J142" i="20"/>
  <c r="I142" i="20"/>
  <c r="H142" i="20"/>
  <c r="G142" i="20"/>
  <c r="P141" i="20"/>
  <c r="P140" i="20"/>
  <c r="L139" i="20"/>
  <c r="L138" i="20"/>
  <c r="Q137" i="20"/>
  <c r="O137" i="20"/>
  <c r="N137" i="20"/>
  <c r="M137" i="20"/>
  <c r="K137" i="20"/>
  <c r="J137" i="20"/>
  <c r="I137" i="20"/>
  <c r="H137" i="20"/>
  <c r="G137" i="20"/>
  <c r="P136" i="20"/>
  <c r="P135" i="20"/>
  <c r="L134" i="20"/>
  <c r="L132" i="20" s="1"/>
  <c r="P133" i="20"/>
  <c r="O132" i="20"/>
  <c r="N132" i="20"/>
  <c r="M132" i="20"/>
  <c r="K132" i="20"/>
  <c r="J132" i="20"/>
  <c r="I132" i="20"/>
  <c r="H132" i="20"/>
  <c r="G132" i="20"/>
  <c r="P131" i="20"/>
  <c r="P130" i="20"/>
  <c r="P129" i="20"/>
  <c r="P128" i="20"/>
  <c r="P127" i="20"/>
  <c r="P126" i="20"/>
  <c r="P125" i="20"/>
  <c r="P124" i="20"/>
  <c r="P123" i="20"/>
  <c r="O122" i="20"/>
  <c r="N122" i="20"/>
  <c r="M122" i="20"/>
  <c r="L122" i="20"/>
  <c r="K122" i="20"/>
  <c r="J122" i="20"/>
  <c r="I122" i="20"/>
  <c r="H122" i="20"/>
  <c r="G122" i="20"/>
  <c r="P121" i="20"/>
  <c r="P120" i="20"/>
  <c r="P119" i="20"/>
  <c r="O118" i="20"/>
  <c r="N118" i="20"/>
  <c r="M118" i="20"/>
  <c r="L118" i="20"/>
  <c r="K118" i="20"/>
  <c r="J118" i="20"/>
  <c r="I118" i="20"/>
  <c r="H118" i="20"/>
  <c r="G118" i="20"/>
  <c r="M117" i="20"/>
  <c r="M116" i="20"/>
  <c r="M115" i="20"/>
  <c r="M114" i="20"/>
  <c r="M113" i="20"/>
  <c r="M112" i="20"/>
  <c r="P111" i="20"/>
  <c r="P110" i="20"/>
  <c r="L109" i="20"/>
  <c r="K106" i="20" s="1"/>
  <c r="P108" i="20"/>
  <c r="P107" i="20"/>
  <c r="R106" i="20"/>
  <c r="R98" i="20" s="1"/>
  <c r="R97" i="20" s="1"/>
  <c r="Q106" i="20"/>
  <c r="N106" i="20"/>
  <c r="J106" i="20"/>
  <c r="I106" i="20"/>
  <c r="H106" i="20"/>
  <c r="G106" i="20"/>
  <c r="P105" i="20"/>
  <c r="P104" i="20"/>
  <c r="L103" i="20"/>
  <c r="P102" i="20"/>
  <c r="L101" i="20"/>
  <c r="L100" i="20"/>
  <c r="O99" i="20"/>
  <c r="N99" i="20"/>
  <c r="M99" i="20"/>
  <c r="K99" i="20"/>
  <c r="J99" i="20"/>
  <c r="I99" i="20"/>
  <c r="H99" i="20"/>
  <c r="G99" i="20"/>
  <c r="S98" i="20"/>
  <c r="S97" i="20" s="1"/>
  <c r="R96" i="20"/>
  <c r="X95" i="20"/>
  <c r="R94" i="20"/>
  <c r="R93" i="20" s="1"/>
  <c r="P94" i="20"/>
  <c r="S93" i="20"/>
  <c r="Q93" i="20"/>
  <c r="P93" i="20"/>
  <c r="O93" i="20"/>
  <c r="N93" i="20"/>
  <c r="M93" i="20"/>
  <c r="L93" i="20"/>
  <c r="K93" i="20"/>
  <c r="J93" i="20"/>
  <c r="I93" i="20"/>
  <c r="H93" i="20"/>
  <c r="G93" i="20"/>
  <c r="O92" i="20"/>
  <c r="I91" i="20"/>
  <c r="R91" i="20" s="1"/>
  <c r="G91" i="20"/>
  <c r="G88" i="20" s="1"/>
  <c r="R90" i="20"/>
  <c r="P90" i="20"/>
  <c r="R89" i="20"/>
  <c r="P89" i="20"/>
  <c r="S88" i="20"/>
  <c r="Q88" i="20"/>
  <c r="N88" i="20"/>
  <c r="L88" i="20"/>
  <c r="K88" i="20"/>
  <c r="J88" i="20"/>
  <c r="H88" i="20"/>
  <c r="I87" i="20"/>
  <c r="I85" i="20" s="1"/>
  <c r="G87" i="20"/>
  <c r="G85" i="20" s="1"/>
  <c r="L86" i="20"/>
  <c r="L85" i="20" s="1"/>
  <c r="S85" i="20"/>
  <c r="Q85" i="20"/>
  <c r="O85" i="20"/>
  <c r="N85" i="20"/>
  <c r="M85" i="20"/>
  <c r="K85" i="20"/>
  <c r="J85" i="20"/>
  <c r="H85" i="20"/>
  <c r="R84" i="20"/>
  <c r="R83" i="20" s="1"/>
  <c r="P84" i="20"/>
  <c r="P83" i="20" s="1"/>
  <c r="Q83" i="20"/>
  <c r="O83" i="20"/>
  <c r="N83" i="20"/>
  <c r="M83" i="20"/>
  <c r="L83" i="20"/>
  <c r="K83" i="20"/>
  <c r="J83" i="20"/>
  <c r="I83" i="20"/>
  <c r="H83" i="20"/>
  <c r="G83" i="20"/>
  <c r="R82" i="20"/>
  <c r="P82" i="20"/>
  <c r="R81" i="20"/>
  <c r="P81" i="20"/>
  <c r="R80" i="20"/>
  <c r="Q80" i="20"/>
  <c r="O80" i="20"/>
  <c r="N80" i="20"/>
  <c r="M80" i="20"/>
  <c r="L80" i="20"/>
  <c r="K80" i="20"/>
  <c r="J80" i="20"/>
  <c r="I80" i="20"/>
  <c r="H80" i="20"/>
  <c r="G80" i="20"/>
  <c r="R79" i="20"/>
  <c r="R78" i="20" s="1"/>
  <c r="P79" i="20"/>
  <c r="P78" i="20" s="1"/>
  <c r="Q78" i="20"/>
  <c r="O78" i="20"/>
  <c r="N78" i="20"/>
  <c r="M78" i="20"/>
  <c r="L78" i="20"/>
  <c r="K78" i="20"/>
  <c r="J78" i="20"/>
  <c r="I78" i="20"/>
  <c r="H78" i="20"/>
  <c r="G78" i="20"/>
  <c r="X77" i="20"/>
  <c r="R77" i="20"/>
  <c r="X76" i="20"/>
  <c r="R76" i="20"/>
  <c r="X75" i="20"/>
  <c r="M75" i="20"/>
  <c r="M74" i="20" s="1"/>
  <c r="S74" i="20"/>
  <c r="Q74" i="20"/>
  <c r="P74" i="20"/>
  <c r="O74" i="20"/>
  <c r="N74" i="20"/>
  <c r="L74" i="20"/>
  <c r="K74" i="20"/>
  <c r="J74" i="20"/>
  <c r="I74" i="20"/>
  <c r="H74" i="20"/>
  <c r="G74" i="20"/>
  <c r="W72" i="20"/>
  <c r="W71" i="20"/>
  <c r="W70" i="20"/>
  <c r="Q70" i="20"/>
  <c r="Q69" i="20" s="1"/>
  <c r="P70" i="20"/>
  <c r="P69" i="20" s="1"/>
  <c r="I70" i="20"/>
  <c r="R70" i="20" s="1"/>
  <c r="R69" i="20" s="1"/>
  <c r="S69" i="20"/>
  <c r="S58" i="20" s="1"/>
  <c r="S57" i="20" s="1"/>
  <c r="O69" i="20"/>
  <c r="N69" i="20"/>
  <c r="M69" i="20"/>
  <c r="L69" i="20"/>
  <c r="K69" i="20"/>
  <c r="J69" i="20"/>
  <c r="H69" i="20"/>
  <c r="G69" i="20"/>
  <c r="W68" i="20"/>
  <c r="Q68" i="20"/>
  <c r="R68" i="20" s="1"/>
  <c r="M68" i="20"/>
  <c r="M62" i="20" s="1"/>
  <c r="I68" i="20"/>
  <c r="Q67" i="20"/>
  <c r="R67" i="20" s="1"/>
  <c r="L67" i="20"/>
  <c r="K67" i="20"/>
  <c r="W67" i="20" s="1"/>
  <c r="I67" i="20"/>
  <c r="Q66" i="20"/>
  <c r="J66" i="20" s="1"/>
  <c r="P66" i="20"/>
  <c r="I66" i="20"/>
  <c r="W65" i="20"/>
  <c r="Q65" i="20"/>
  <c r="P65" i="20"/>
  <c r="I65" i="20"/>
  <c r="W64" i="20"/>
  <c r="Q64" i="20"/>
  <c r="R64" i="20" s="1"/>
  <c r="L64" i="20"/>
  <c r="I64" i="20"/>
  <c r="N64" i="20" s="1"/>
  <c r="W63" i="20"/>
  <c r="Q63" i="20"/>
  <c r="L63" i="20"/>
  <c r="I63" i="20"/>
  <c r="H62" i="20"/>
  <c r="G62" i="20"/>
  <c r="W61" i="20"/>
  <c r="Q61" i="20"/>
  <c r="P61" i="20"/>
  <c r="I61" i="20"/>
  <c r="W60" i="20"/>
  <c r="Q60" i="20"/>
  <c r="P60" i="20"/>
  <c r="I60" i="20"/>
  <c r="O59" i="20"/>
  <c r="M59" i="20"/>
  <c r="L59" i="20"/>
  <c r="K59" i="20"/>
  <c r="J59" i="20"/>
  <c r="H59" i="20"/>
  <c r="G59" i="20"/>
  <c r="O56" i="20"/>
  <c r="X56" i="20" s="1"/>
  <c r="O55" i="20"/>
  <c r="X55" i="20" s="1"/>
  <c r="O54" i="20"/>
  <c r="X54" i="20" s="1"/>
  <c r="X53" i="20"/>
  <c r="R53" i="20"/>
  <c r="R52" i="20" s="1"/>
  <c r="M53" i="20"/>
  <c r="M52" i="20" s="1"/>
  <c r="V52" i="20"/>
  <c r="S52" i="20"/>
  <c r="Q52" i="20"/>
  <c r="P52" i="20"/>
  <c r="N52" i="20"/>
  <c r="L52" i="20"/>
  <c r="K52" i="20"/>
  <c r="J52" i="20"/>
  <c r="I52" i="20"/>
  <c r="H52" i="20"/>
  <c r="G52" i="20"/>
  <c r="V51" i="20"/>
  <c r="U51" i="20"/>
  <c r="S50" i="20"/>
  <c r="R50" i="20"/>
  <c r="Q50" i="20"/>
  <c r="P50" i="20"/>
  <c r="O50" i="20"/>
  <c r="N50" i="20"/>
  <c r="M50" i="20"/>
  <c r="L50" i="20"/>
  <c r="K50" i="20"/>
  <c r="J50" i="20"/>
  <c r="I50" i="20"/>
  <c r="H50" i="20"/>
  <c r="G50" i="20"/>
  <c r="R49" i="20"/>
  <c r="P49" i="20"/>
  <c r="R48" i="20"/>
  <c r="P48" i="20"/>
  <c r="P47" i="20" s="1"/>
  <c r="S47" i="20"/>
  <c r="Q47" i="20"/>
  <c r="O47" i="20"/>
  <c r="N47" i="20"/>
  <c r="M47" i="20"/>
  <c r="L47" i="20"/>
  <c r="K47" i="20"/>
  <c r="J47" i="20"/>
  <c r="I47" i="20"/>
  <c r="H47" i="20"/>
  <c r="G47" i="20"/>
  <c r="X46" i="20"/>
  <c r="M46" i="20"/>
  <c r="M44" i="20" s="1"/>
  <c r="P45" i="20"/>
  <c r="R45" i="20" s="1"/>
  <c r="R44" i="20" s="1"/>
  <c r="S44" i="20"/>
  <c r="Q44" i="20"/>
  <c r="O44" i="20"/>
  <c r="N44" i="20"/>
  <c r="L44" i="20"/>
  <c r="K44" i="20"/>
  <c r="J44" i="20"/>
  <c r="I44" i="20"/>
  <c r="H44" i="20"/>
  <c r="G44" i="20"/>
  <c r="M43" i="20"/>
  <c r="M41" i="20" s="1"/>
  <c r="L42" i="20"/>
  <c r="L41" i="20" s="1"/>
  <c r="Q41" i="20"/>
  <c r="P41" i="20"/>
  <c r="N41" i="20"/>
  <c r="K41" i="20"/>
  <c r="J41" i="20"/>
  <c r="I41" i="20"/>
  <c r="H41" i="20"/>
  <c r="G41" i="20"/>
  <c r="X40" i="20"/>
  <c r="R40" i="20"/>
  <c r="R39" i="20"/>
  <c r="P39" i="20"/>
  <c r="R38" i="20"/>
  <c r="M37" i="20"/>
  <c r="M35" i="20" s="1"/>
  <c r="R36" i="20"/>
  <c r="P36" i="20"/>
  <c r="P35" i="20" s="1"/>
  <c r="S35" i="20"/>
  <c r="Q35" i="20"/>
  <c r="O35" i="20"/>
  <c r="N35" i="20"/>
  <c r="L35" i="20"/>
  <c r="K35" i="20"/>
  <c r="J35" i="20"/>
  <c r="I35" i="20"/>
  <c r="H35" i="20"/>
  <c r="G35" i="20"/>
  <c r="R32" i="20"/>
  <c r="P32" i="20"/>
  <c r="S32" i="20"/>
  <c r="Q32" i="20"/>
  <c r="O32" i="20"/>
  <c r="N32" i="20"/>
  <c r="L32" i="20"/>
  <c r="K32" i="20"/>
  <c r="J32" i="20"/>
  <c r="I32" i="20"/>
  <c r="H32" i="20"/>
  <c r="G32" i="20"/>
  <c r="X30" i="20"/>
  <c r="W30" i="20"/>
  <c r="Q30" i="20"/>
  <c r="U69" i="20" s="1"/>
  <c r="M30" i="20"/>
  <c r="M26" i="20" s="1"/>
  <c r="W29" i="20"/>
  <c r="Q29" i="20"/>
  <c r="R29" i="20" s="1"/>
  <c r="L29" i="20"/>
  <c r="I29" i="20"/>
  <c r="N29" i="20" s="1"/>
  <c r="W28" i="20"/>
  <c r="Q28" i="20"/>
  <c r="R28" i="20" s="1"/>
  <c r="L28" i="20"/>
  <c r="I28" i="20"/>
  <c r="N28" i="20" s="1"/>
  <c r="W27" i="20"/>
  <c r="Q27" i="20"/>
  <c r="R27" i="20" s="1"/>
  <c r="L27" i="20"/>
  <c r="I27" i="20"/>
  <c r="N27" i="20" s="1"/>
  <c r="N26" i="20" s="1"/>
  <c r="S26" i="20"/>
  <c r="P26" i="20"/>
  <c r="O26" i="20"/>
  <c r="K26" i="20"/>
  <c r="J26" i="20"/>
  <c r="H26" i="20"/>
  <c r="G26" i="20"/>
  <c r="W25" i="20"/>
  <c r="Q25" i="20"/>
  <c r="P25" i="20"/>
  <c r="P24" i="20" s="1"/>
  <c r="I25" i="20"/>
  <c r="I24" i="20" s="1"/>
  <c r="S24" i="20"/>
  <c r="Q24" i="20"/>
  <c r="O24" i="20"/>
  <c r="N24" i="20"/>
  <c r="M24" i="20"/>
  <c r="L24" i="20"/>
  <c r="K24" i="20"/>
  <c r="J24" i="20"/>
  <c r="H24" i="20"/>
  <c r="G24" i="20"/>
  <c r="Z23" i="20"/>
  <c r="W23" i="20"/>
  <c r="Q23" i="20"/>
  <c r="Q22" i="20" s="1"/>
  <c r="L23" i="20"/>
  <c r="L22" i="20" s="1"/>
  <c r="I23" i="20"/>
  <c r="S22" i="20"/>
  <c r="P22" i="20"/>
  <c r="O22" i="20"/>
  <c r="M22" i="20"/>
  <c r="K22" i="20"/>
  <c r="J22" i="20"/>
  <c r="H22" i="20"/>
  <c r="G22" i="20"/>
  <c r="X21" i="20"/>
  <c r="W21" i="20"/>
  <c r="Q21" i="20"/>
  <c r="R21" i="20" s="1"/>
  <c r="M21" i="20"/>
  <c r="M15" i="20" s="1"/>
  <c r="I21" i="20"/>
  <c r="W20" i="20"/>
  <c r="Q20" i="20"/>
  <c r="R20" i="20" s="1"/>
  <c r="L20" i="20"/>
  <c r="I20" i="20"/>
  <c r="N20" i="20" s="1"/>
  <c r="W19" i="20"/>
  <c r="Q19" i="20"/>
  <c r="P19" i="20"/>
  <c r="I19" i="20"/>
  <c r="W18" i="20"/>
  <c r="Q18" i="20"/>
  <c r="P18" i="20"/>
  <c r="I18" i="20"/>
  <c r="W17" i="20"/>
  <c r="Q17" i="20"/>
  <c r="P17" i="20"/>
  <c r="I17" i="20"/>
  <c r="Z16" i="20"/>
  <c r="X16" i="20"/>
  <c r="W16" i="20"/>
  <c r="Q16" i="20"/>
  <c r="R16" i="20" s="1"/>
  <c r="L16" i="20"/>
  <c r="I16" i="20"/>
  <c r="N16" i="20" s="1"/>
  <c r="S15" i="20"/>
  <c r="Q15" i="20"/>
  <c r="O15" i="20"/>
  <c r="K15" i="20"/>
  <c r="J15" i="20"/>
  <c r="H15" i="20"/>
  <c r="G15" i="20"/>
  <c r="AC13" i="20"/>
  <c r="AA13" i="20"/>
  <c r="Y6" i="20"/>
  <c r="A4" i="20"/>
  <c r="A3" i="20"/>
  <c r="P15" i="20" l="1"/>
  <c r="L26" i="20"/>
  <c r="O98" i="20"/>
  <c r="O97" i="20" s="1"/>
  <c r="J73" i="20"/>
  <c r="L15" i="20"/>
  <c r="W24" i="20"/>
  <c r="R60" i="20"/>
  <c r="R65" i="20"/>
  <c r="R66" i="20"/>
  <c r="I69" i="20"/>
  <c r="H98" i="20"/>
  <c r="H97" i="20" s="1"/>
  <c r="H58" i="20"/>
  <c r="L14" i="20"/>
  <c r="W95" i="17"/>
  <c r="R23" i="20"/>
  <c r="R22" i="20" s="1"/>
  <c r="O66" i="20"/>
  <c r="X66" i="20" s="1"/>
  <c r="N31" i="20"/>
  <c r="R18" i="20"/>
  <c r="R19" i="20"/>
  <c r="AA23" i="20"/>
  <c r="P59" i="20"/>
  <c r="K62" i="20"/>
  <c r="W62" i="20" s="1"/>
  <c r="P132" i="20"/>
  <c r="W15" i="20"/>
  <c r="G98" i="20"/>
  <c r="G97" i="20" s="1"/>
  <c r="K98" i="20"/>
  <c r="K97" i="20" s="1"/>
  <c r="W66" i="20"/>
  <c r="J62" i="20"/>
  <c r="J58" i="20" s="1"/>
  <c r="J57" i="20" s="1"/>
  <c r="M31" i="20"/>
  <c r="R87" i="20"/>
  <c r="R85" i="20" s="1"/>
  <c r="J98" i="20"/>
  <c r="J97" i="20" s="1"/>
  <c r="P118" i="20"/>
  <c r="Q98" i="20"/>
  <c r="Q97" i="20" s="1"/>
  <c r="M14" i="20"/>
  <c r="O14" i="20"/>
  <c r="G31" i="20"/>
  <c r="K31" i="20"/>
  <c r="R35" i="20"/>
  <c r="P44" i="20"/>
  <c r="P31" i="20" s="1"/>
  <c r="P13" i="20" s="1"/>
  <c r="P62" i="20"/>
  <c r="R74" i="20"/>
  <c r="S14" i="20"/>
  <c r="H14" i="20"/>
  <c r="J14" i="20"/>
  <c r="S31" i="20"/>
  <c r="N73" i="20"/>
  <c r="P87" i="20"/>
  <c r="P85" i="20" s="1"/>
  <c r="I98" i="20"/>
  <c r="I97" i="20" s="1"/>
  <c r="N98" i="20"/>
  <c r="N97" i="20" s="1"/>
  <c r="L106" i="20"/>
  <c r="P106" i="20"/>
  <c r="P14" i="20"/>
  <c r="I15" i="20"/>
  <c r="Q31" i="20"/>
  <c r="M106" i="20"/>
  <c r="M98" i="20" s="1"/>
  <c r="M97" i="20" s="1"/>
  <c r="G14" i="20"/>
  <c r="K14" i="20"/>
  <c r="R26" i="20"/>
  <c r="L99" i="20"/>
  <c r="P99" i="20"/>
  <c r="L62" i="20"/>
  <c r="L58" i="20" s="1"/>
  <c r="R17" i="20"/>
  <c r="W26" i="20"/>
  <c r="Q26" i="20"/>
  <c r="Q14" i="20" s="1"/>
  <c r="Q13" i="20" s="1"/>
  <c r="I31" i="20"/>
  <c r="G73" i="20"/>
  <c r="K73" i="20"/>
  <c r="P137" i="20"/>
  <c r="I22" i="20"/>
  <c r="N23" i="20"/>
  <c r="N22" i="20" s="1"/>
  <c r="R25" i="20"/>
  <c r="R24" i="20" s="1"/>
  <c r="I26" i="20"/>
  <c r="R47" i="20"/>
  <c r="J31" i="20"/>
  <c r="O52" i="20"/>
  <c r="W59" i="20"/>
  <c r="M58" i="20"/>
  <c r="G58" i="20"/>
  <c r="G57" i="20" s="1"/>
  <c r="W69" i="20"/>
  <c r="H73" i="20"/>
  <c r="L73" i="20"/>
  <c r="P80" i="20"/>
  <c r="P91" i="20"/>
  <c r="P122" i="20"/>
  <c r="L137" i="20"/>
  <c r="L31" i="20"/>
  <c r="L13" i="20" s="1"/>
  <c r="X43" i="20"/>
  <c r="O41" i="20"/>
  <c r="R63" i="20"/>
  <c r="Q62" i="20"/>
  <c r="R61" i="20"/>
  <c r="R59" i="20" s="1"/>
  <c r="Q59" i="20"/>
  <c r="X92" i="20"/>
  <c r="O88" i="20"/>
  <c r="O73" i="20" s="1"/>
  <c r="P92" i="20"/>
  <c r="H31" i="20"/>
  <c r="AC16" i="20"/>
  <c r="R41" i="20"/>
  <c r="AA14" i="20"/>
  <c r="N15" i="20"/>
  <c r="W22" i="20"/>
  <c r="U28" i="20"/>
  <c r="U30" i="20"/>
  <c r="V30" i="20" s="1"/>
  <c r="U29" i="20"/>
  <c r="U32" i="20"/>
  <c r="N60" i="20"/>
  <c r="N59" i="20" s="1"/>
  <c r="I59" i="20"/>
  <c r="O68" i="20"/>
  <c r="Q73" i="20"/>
  <c r="I88" i="20"/>
  <c r="Z61" i="20" s="1"/>
  <c r="I62" i="20"/>
  <c r="L21" i="17"/>
  <c r="L20" i="17" s="1"/>
  <c r="L14" i="17" s="1"/>
  <c r="L13" i="17" s="1"/>
  <c r="J173" i="17"/>
  <c r="K173" i="17"/>
  <c r="L173" i="17"/>
  <c r="M173" i="17"/>
  <c r="J169" i="17"/>
  <c r="K169" i="17"/>
  <c r="L169" i="17"/>
  <c r="M169" i="17"/>
  <c r="J118" i="17"/>
  <c r="J85" i="17" s="1"/>
  <c r="K118" i="17"/>
  <c r="K85" i="17" s="1"/>
  <c r="L118" i="17"/>
  <c r="L85" i="17" s="1"/>
  <c r="M118" i="17"/>
  <c r="M158" i="17"/>
  <c r="M159" i="17"/>
  <c r="M160" i="17"/>
  <c r="M87" i="17"/>
  <c r="M86" i="17" s="1"/>
  <c r="M85" i="17" s="1"/>
  <c r="M81" i="17"/>
  <c r="M77" i="17" s="1"/>
  <c r="L78" i="17"/>
  <c r="L77" i="17" s="1"/>
  <c r="M48" i="17"/>
  <c r="M47" i="17" s="1"/>
  <c r="M30" i="17"/>
  <c r="M28" i="17" s="1"/>
  <c r="M26" i="17"/>
  <c r="M25" i="17" s="1"/>
  <c r="M19" i="17"/>
  <c r="M15" i="17" s="1"/>
  <c r="M27" i="17" l="1"/>
  <c r="M14" i="17"/>
  <c r="M13" i="17" s="1"/>
  <c r="H57" i="20"/>
  <c r="R31" i="20"/>
  <c r="R62" i="20"/>
  <c r="L57" i="20"/>
  <c r="P98" i="20"/>
  <c r="P97" i="20" s="1"/>
  <c r="J13" i="20"/>
  <c r="J12" i="20" s="1"/>
  <c r="M155" i="17"/>
  <c r="M146" i="17" s="1"/>
  <c r="L98" i="20"/>
  <c r="L97" i="20" s="1"/>
  <c r="Y97" i="20"/>
  <c r="P58" i="20"/>
  <c r="M73" i="17"/>
  <c r="M70" i="17" s="1"/>
  <c r="Y95" i="17"/>
  <c r="J146" i="17"/>
  <c r="J145" i="17" s="1"/>
  <c r="K146" i="17"/>
  <c r="K145" i="17" s="1"/>
  <c r="K58" i="20"/>
  <c r="W58" i="20" s="1"/>
  <c r="H13" i="20"/>
  <c r="H12" i="20" s="1"/>
  <c r="I14" i="20"/>
  <c r="I13" i="20" s="1"/>
  <c r="Y5" i="20" s="1"/>
  <c r="M13" i="20"/>
  <c r="R15" i="20"/>
  <c r="R14" i="20" s="1"/>
  <c r="G13" i="20"/>
  <c r="G12" i="20" s="1"/>
  <c r="N14" i="20"/>
  <c r="N13" i="20" s="1"/>
  <c r="L12" i="20"/>
  <c r="K13" i="20"/>
  <c r="O31" i="20"/>
  <c r="O13" i="20" s="1"/>
  <c r="S13" i="20"/>
  <c r="S12" i="20" s="1"/>
  <c r="L73" i="17"/>
  <c r="L70" i="17" s="1"/>
  <c r="U31" i="20"/>
  <c r="Q58" i="20"/>
  <c r="Q57" i="20" s="1"/>
  <c r="Q12" i="20" s="1"/>
  <c r="I58" i="20"/>
  <c r="R58" i="20"/>
  <c r="Z13" i="20"/>
  <c r="X68" i="20"/>
  <c r="X96" i="20" s="1"/>
  <c r="O62" i="20"/>
  <c r="O58" i="20" s="1"/>
  <c r="O57" i="20" s="1"/>
  <c r="I73" i="20"/>
  <c r="M92" i="20"/>
  <c r="M88" i="20" s="1"/>
  <c r="M73" i="20" s="1"/>
  <c r="M57" i="20" s="1"/>
  <c r="M12" i="20" s="1"/>
  <c r="R92" i="20"/>
  <c r="R88" i="20" s="1"/>
  <c r="R73" i="20" s="1"/>
  <c r="N63" i="20"/>
  <c r="N62" i="20" s="1"/>
  <c r="N58" i="20" s="1"/>
  <c r="N57" i="20" s="1"/>
  <c r="P88" i="20"/>
  <c r="P73" i="20" s="1"/>
  <c r="P57" i="20" s="1"/>
  <c r="P12" i="20" s="1"/>
  <c r="Y9" i="20" l="1"/>
  <c r="U14" i="20"/>
  <c r="R13" i="20"/>
  <c r="AC14" i="20" s="1"/>
  <c r="AA10" i="20"/>
  <c r="AA15" i="20" s="1"/>
  <c r="N12" i="20"/>
  <c r="Y8" i="20"/>
  <c r="AA8" i="20" s="1"/>
  <c r="I57" i="20"/>
  <c r="I12" i="20" s="1"/>
  <c r="U9" i="20"/>
  <c r="Y98" i="20"/>
  <c r="L146" i="17"/>
  <c r="L145" i="17" s="1"/>
  <c r="M145" i="17"/>
  <c r="U13" i="20"/>
  <c r="K57" i="20"/>
  <c r="K12" i="20" s="1"/>
  <c r="U7" i="20" s="1"/>
  <c r="R57" i="20"/>
  <c r="AB16" i="20"/>
  <c r="Z8" i="20"/>
  <c r="AA57" i="20"/>
  <c r="Z58" i="20"/>
  <c r="O12" i="20"/>
  <c r="V10" i="20" s="1"/>
  <c r="Z57" i="20" l="1"/>
  <c r="U15" i="20"/>
  <c r="AA16" i="20"/>
  <c r="L12" i="17"/>
  <c r="U8" i="20"/>
  <c r="W12" i="20"/>
  <c r="U57" i="20"/>
  <c r="R12" i="20"/>
  <c r="Y13" i="20" s="1"/>
  <c r="AC9" i="20"/>
  <c r="Z12" i="20"/>
  <c r="V12" i="20"/>
  <c r="V13" i="20" s="1"/>
  <c r="U12" i="20" l="1"/>
  <c r="O173" i="17"/>
  <c r="N169" i="17"/>
  <c r="O169" i="17"/>
  <c r="O118" i="17"/>
  <c r="O85" i="17" s="1"/>
  <c r="V118" i="17"/>
  <c r="V85" i="17" s="1"/>
  <c r="N146" i="17" l="1"/>
  <c r="N145" i="17" s="1"/>
  <c r="D25" i="16" s="1"/>
  <c r="O146" i="17"/>
  <c r="O145" i="17" s="1"/>
  <c r="E25" i="16" s="1"/>
  <c r="V146" i="17"/>
  <c r="W146" i="17"/>
  <c r="U200" i="17"/>
  <c r="U199" i="17" s="1"/>
  <c r="U183" i="17"/>
  <c r="U182" i="17"/>
  <c r="U175" i="17"/>
  <c r="U176" i="17"/>
  <c r="U177" i="17"/>
  <c r="U178" i="17"/>
  <c r="U179" i="17"/>
  <c r="U180" i="17"/>
  <c r="U174" i="17"/>
  <c r="U172" i="17"/>
  <c r="U171" i="17"/>
  <c r="U170" i="17"/>
  <c r="U157" i="17"/>
  <c r="U155" i="17" s="1"/>
  <c r="U181" i="17" l="1"/>
  <c r="U173" i="17"/>
  <c r="U169" i="17"/>
  <c r="W145" i="17"/>
  <c r="V145" i="17"/>
  <c r="U146" i="17" l="1"/>
  <c r="U145" i="17" s="1"/>
  <c r="F25" i="16" s="1"/>
  <c r="V75" i="17"/>
  <c r="E20" i="16" l="1"/>
  <c r="F16" i="16"/>
  <c r="V80" i="17" l="1"/>
  <c r="V26" i="17" l="1"/>
  <c r="V25" i="17" s="1"/>
  <c r="V83" i="17"/>
  <c r="V82" i="17" s="1"/>
  <c r="F23" i="16" l="1"/>
  <c r="X145" i="17"/>
  <c r="J80" i="17" l="1"/>
  <c r="J77" i="17" s="1"/>
  <c r="K73" i="17" l="1"/>
  <c r="K70" i="17" s="1"/>
  <c r="J73" i="17"/>
  <c r="J70" i="17" s="1"/>
  <c r="J12" i="17" l="1"/>
  <c r="K12" i="17"/>
  <c r="U118" i="17"/>
  <c r="U96" i="17"/>
  <c r="U94" i="17" s="1"/>
  <c r="U83" i="17"/>
  <c r="U82" i="17" s="1"/>
  <c r="V81" i="17"/>
  <c r="V79" i="17"/>
  <c r="U79" i="17"/>
  <c r="U77" i="17" s="1"/>
  <c r="V76" i="17"/>
  <c r="V74" i="17" s="1"/>
  <c r="U76" i="17"/>
  <c r="U75" i="17"/>
  <c r="U29" i="17"/>
  <c r="U28" i="17" s="1"/>
  <c r="V23" i="17"/>
  <c r="V22" i="17" s="1"/>
  <c r="U23" i="17"/>
  <c r="U22" i="17" s="1"/>
  <c r="U53" i="17"/>
  <c r="U51" i="17" s="1"/>
  <c r="U85" i="17" l="1"/>
  <c r="U27" i="17"/>
  <c r="U74" i="17"/>
  <c r="V77" i="17"/>
  <c r="V73" i="17" s="1"/>
  <c r="V70" i="17" s="1"/>
  <c r="S53" i="17"/>
  <c r="X27" i="17"/>
  <c r="X13" i="17" s="1"/>
  <c r="S96" i="17"/>
  <c r="R118" i="17"/>
  <c r="R85" i="17" s="1"/>
  <c r="T12" i="17"/>
  <c r="S94" i="17" l="1"/>
  <c r="R70" i="17"/>
  <c r="R12" i="17" s="1"/>
  <c r="W53" i="17"/>
  <c r="W51" i="17" s="1"/>
  <c r="W27" i="17" s="1"/>
  <c r="W13" i="17" s="1"/>
  <c r="S51" i="17"/>
  <c r="S27" i="17" s="1"/>
  <c r="S13" i="17" s="1"/>
  <c r="U73" i="17"/>
  <c r="W96" i="17"/>
  <c r="W94" i="17" s="1"/>
  <c r="W85" i="17" s="1"/>
  <c r="S85" i="17" l="1"/>
  <c r="S70" i="17" s="1"/>
  <c r="S12" i="17" s="1"/>
  <c r="N53" i="17"/>
  <c r="N51" i="17" s="1"/>
  <c r="N27" i="17" s="1"/>
  <c r="Y53" i="17"/>
  <c r="Y51" i="17" s="1"/>
  <c r="Y27" i="17" s="1"/>
  <c r="Y13" i="17" s="1"/>
  <c r="N94" i="17"/>
  <c r="N85" i="17" s="1"/>
  <c r="Y96" i="17"/>
  <c r="Y94" i="17" s="1"/>
  <c r="V19" i="17"/>
  <c r="V18" i="17"/>
  <c r="U18" i="17"/>
  <c r="V17" i="17"/>
  <c r="U17" i="17"/>
  <c r="V16" i="17"/>
  <c r="U16" i="17"/>
  <c r="N13" i="17" l="1"/>
  <c r="AA27" i="17"/>
  <c r="U15" i="17"/>
  <c r="U14" i="17" s="1"/>
  <c r="U13" i="17" s="1"/>
  <c r="V15" i="17"/>
  <c r="V14" i="17" s="1"/>
  <c r="X12" i="17"/>
  <c r="W83" i="17"/>
  <c r="W82" i="17" s="1"/>
  <c r="V13" i="17" l="1"/>
  <c r="V12" i="17" s="1"/>
  <c r="Y12" i="17"/>
  <c r="M12" i="17"/>
  <c r="D20" i="16"/>
  <c r="W73" i="17"/>
  <c r="W70" i="17" s="1"/>
  <c r="O73" i="17"/>
  <c r="O70" i="17" s="1"/>
  <c r="U70" i="17"/>
  <c r="N73" i="17" l="1"/>
  <c r="N70" i="17" s="1"/>
  <c r="E19" i="16"/>
  <c r="E17" i="16" s="1"/>
  <c r="P12" i="17"/>
  <c r="AA70" i="17" l="1"/>
  <c r="AA124" i="17" s="1"/>
  <c r="U12" i="17"/>
  <c r="D19" i="16"/>
  <c r="D17" i="16" s="1"/>
  <c r="F20" i="16"/>
  <c r="F14" i="16"/>
  <c r="F19" i="16"/>
  <c r="A4" i="17"/>
  <c r="I17" i="16"/>
  <c r="I13" i="16"/>
  <c r="F33" i="16" l="1"/>
  <c r="H31" i="18"/>
  <c r="I31" i="18"/>
  <c r="J31" i="18"/>
  <c r="K35" i="18"/>
  <c r="G35" i="18"/>
  <c r="G22" i="18" l="1"/>
  <c r="G27" i="18"/>
  <c r="G28" i="18"/>
  <c r="G29" i="18"/>
  <c r="G30" i="18"/>
  <c r="G26" i="18"/>
  <c r="K27" i="18"/>
  <c r="K28" i="18"/>
  <c r="K29" i="18"/>
  <c r="K30" i="18"/>
  <c r="K26" i="18"/>
  <c r="H25" i="18"/>
  <c r="I13" i="18" l="1"/>
  <c r="I12" i="18" s="1"/>
  <c r="J13" i="18"/>
  <c r="J12" i="18" s="1"/>
  <c r="K19" i="18"/>
  <c r="K15" i="18"/>
  <c r="K16" i="18"/>
  <c r="K17" i="18"/>
  <c r="K18" i="18"/>
  <c r="K14" i="18"/>
  <c r="H13" i="18"/>
  <c r="H12" i="18" s="1"/>
  <c r="G19" i="18"/>
  <c r="G18" i="18"/>
  <c r="G17" i="18"/>
  <c r="G16" i="18"/>
  <c r="G15" i="18"/>
  <c r="G14" i="18"/>
  <c r="G13" i="18" l="1"/>
  <c r="G12" i="18" s="1"/>
  <c r="K13" i="18"/>
  <c r="K12" i="18" s="1"/>
  <c r="I25" i="18" l="1"/>
  <c r="J25" i="18"/>
  <c r="H22" i="18"/>
  <c r="H21" i="18" s="1"/>
  <c r="H20" i="18" s="1"/>
  <c r="H11" i="18" s="1"/>
  <c r="I22" i="18"/>
  <c r="J22" i="18"/>
  <c r="K24" i="18"/>
  <c r="K33" i="18"/>
  <c r="K34" i="18"/>
  <c r="K32" i="18"/>
  <c r="K25" i="18"/>
  <c r="K23" i="18"/>
  <c r="G34" i="18"/>
  <c r="G33" i="18"/>
  <c r="G32" i="18"/>
  <c r="G59" i="19"/>
  <c r="G58" i="19"/>
  <c r="G57" i="19"/>
  <c r="G56" i="19"/>
  <c r="G55" i="19"/>
  <c r="G54" i="19"/>
  <c r="G53" i="19"/>
  <c r="G52" i="19"/>
  <c r="G51" i="19"/>
  <c r="H50" i="19"/>
  <c r="G50" i="19" s="1"/>
  <c r="G48" i="19"/>
  <c r="G47" i="19"/>
  <c r="G46" i="19"/>
  <c r="G45" i="19"/>
  <c r="G44" i="19"/>
  <c r="G43" i="19"/>
  <c r="H42" i="19"/>
  <c r="G41" i="19"/>
  <c r="G40" i="19"/>
  <c r="G39" i="19"/>
  <c r="G38" i="19"/>
  <c r="G37" i="19"/>
  <c r="G36" i="19"/>
  <c r="G35" i="19"/>
  <c r="G34" i="19"/>
  <c r="G33" i="19"/>
  <c r="H32" i="19"/>
  <c r="G31" i="19"/>
  <c r="G30" i="19"/>
  <c r="G29" i="19"/>
  <c r="G28" i="19"/>
  <c r="G27" i="19"/>
  <c r="G26" i="19"/>
  <c r="G25" i="19"/>
  <c r="G24" i="19"/>
  <c r="G23" i="19"/>
  <c r="G22" i="19"/>
  <c r="G21" i="19"/>
  <c r="G20" i="19"/>
  <c r="G19" i="19"/>
  <c r="G18" i="19"/>
  <c r="G17" i="19"/>
  <c r="G16" i="19"/>
  <c r="G15" i="19"/>
  <c r="G14" i="19"/>
  <c r="H13" i="19"/>
  <c r="G25" i="18"/>
  <c r="I21" i="18" l="1"/>
  <c r="I20" i="18" s="1"/>
  <c r="I11" i="18" s="1"/>
  <c r="J21" i="18"/>
  <c r="J20" i="18" s="1"/>
  <c r="J11" i="18" s="1"/>
  <c r="G31" i="18"/>
  <c r="G21" i="18" s="1"/>
  <c r="G20" i="18" s="1"/>
  <c r="G11" i="18" s="1"/>
  <c r="K31" i="18"/>
  <c r="K22" i="18"/>
  <c r="G42" i="19"/>
  <c r="G32" i="19"/>
  <c r="G49" i="19"/>
  <c r="G13" i="19"/>
  <c r="H49" i="19"/>
  <c r="H12" i="19" s="1"/>
  <c r="G12" i="19" l="1"/>
  <c r="K21" i="18"/>
  <c r="K20" i="18" s="1"/>
  <c r="K11" i="18" s="1"/>
  <c r="F34" i="16" l="1"/>
  <c r="F27" i="16" l="1"/>
  <c r="F35" i="16"/>
  <c r="K112" i="5"/>
  <c r="H108" i="5"/>
  <c r="G108" i="5"/>
  <c r="H106" i="5"/>
  <c r="K107" i="5"/>
  <c r="K106" i="5" s="1"/>
  <c r="G107" i="5"/>
  <c r="G106" i="5" s="1"/>
  <c r="H103" i="5"/>
  <c r="G53" i="5"/>
  <c r="K105" i="5"/>
  <c r="G105" i="5"/>
  <c r="K104" i="5"/>
  <c r="G104" i="5"/>
  <c r="H100" i="5"/>
  <c r="G100" i="5"/>
  <c r="H47" i="5"/>
  <c r="H97" i="5"/>
  <c r="K99" i="5"/>
  <c r="G99" i="5"/>
  <c r="K98" i="5"/>
  <c r="G98" i="5"/>
  <c r="H43" i="5"/>
  <c r="H38" i="5"/>
  <c r="K96" i="5"/>
  <c r="G96" i="5"/>
  <c r="H95" i="5"/>
  <c r="K95" i="5" s="1"/>
  <c r="K94" i="5"/>
  <c r="G94" i="5"/>
  <c r="K93" i="5"/>
  <c r="G93" i="5"/>
  <c r="K92" i="5"/>
  <c r="G92" i="5"/>
  <c r="H31" i="5"/>
  <c r="I31" i="5"/>
  <c r="I27" i="5" s="1"/>
  <c r="J31" i="5"/>
  <c r="J27" i="5" s="1"/>
  <c r="G103" i="5" l="1"/>
  <c r="F32" i="16"/>
  <c r="F30" i="16"/>
  <c r="K103" i="5"/>
  <c r="H91" i="5"/>
  <c r="G97" i="5"/>
  <c r="K97" i="5"/>
  <c r="G91" i="5"/>
  <c r="K91" i="5"/>
  <c r="H85" i="5"/>
  <c r="I85" i="5"/>
  <c r="J85" i="5"/>
  <c r="K28" i="5"/>
  <c r="K89" i="5"/>
  <c r="G89" i="5"/>
  <c r="K88" i="5"/>
  <c r="G88" i="5"/>
  <c r="K87" i="5"/>
  <c r="G87" i="5"/>
  <c r="K86" i="5"/>
  <c r="G86" i="5"/>
  <c r="H28" i="5"/>
  <c r="H84" i="5" l="1"/>
  <c r="F31" i="16"/>
  <c r="F28" i="16"/>
  <c r="F29" i="16"/>
  <c r="J81" i="5"/>
  <c r="H81" i="5"/>
  <c r="J78" i="5"/>
  <c r="K78" i="5"/>
  <c r="G78" i="5"/>
  <c r="G71" i="5"/>
  <c r="H23" i="5"/>
  <c r="I23" i="5"/>
  <c r="J23" i="5"/>
  <c r="G23" i="5"/>
  <c r="K83" i="5"/>
  <c r="G83" i="5"/>
  <c r="G81" i="5" s="1"/>
  <c r="I82" i="5"/>
  <c r="I81" i="5" s="1"/>
  <c r="J21" i="5"/>
  <c r="I21" i="5"/>
  <c r="H21" i="5"/>
  <c r="G21" i="5"/>
  <c r="H19" i="5"/>
  <c r="I19" i="5"/>
  <c r="J19" i="5"/>
  <c r="G19" i="5"/>
  <c r="I80" i="5"/>
  <c r="H80" i="5"/>
  <c r="I79" i="5"/>
  <c r="H79" i="5"/>
  <c r="I77" i="5"/>
  <c r="K77" i="5" s="1"/>
  <c r="K76" i="5"/>
  <c r="J76" i="5"/>
  <c r="K75" i="5"/>
  <c r="J75" i="5"/>
  <c r="J74" i="5"/>
  <c r="H74" i="5"/>
  <c r="K74" i="5" s="1"/>
  <c r="K73" i="5"/>
  <c r="K72" i="5"/>
  <c r="G14" i="5"/>
  <c r="I70" i="5"/>
  <c r="K70" i="5" s="1"/>
  <c r="J69" i="5"/>
  <c r="H69" i="5"/>
  <c r="K69" i="5" s="1"/>
  <c r="K68" i="5"/>
  <c r="J68" i="5"/>
  <c r="G68" i="5"/>
  <c r="G66" i="5" s="1"/>
  <c r="J67" i="5"/>
  <c r="H67" i="5"/>
  <c r="K67" i="5" s="1"/>
  <c r="K62" i="5"/>
  <c r="G62" i="5"/>
  <c r="K61" i="5"/>
  <c r="G61" i="5"/>
  <c r="K60" i="5"/>
  <c r="G60" i="5"/>
  <c r="K59" i="5"/>
  <c r="H59" i="5"/>
  <c r="G50" i="5"/>
  <c r="K50" i="5"/>
  <c r="G51" i="5"/>
  <c r="K51" i="5"/>
  <c r="G52" i="5"/>
  <c r="K52" i="5"/>
  <c r="K49" i="5"/>
  <c r="G49" i="5"/>
  <c r="G48" i="5"/>
  <c r="K48" i="5"/>
  <c r="G59" i="5" l="1"/>
  <c r="G58" i="5" s="1"/>
  <c r="H58" i="5"/>
  <c r="K58" i="5"/>
  <c r="G47" i="5"/>
  <c r="K47" i="5"/>
  <c r="I78" i="5"/>
  <c r="K66" i="5"/>
  <c r="K71" i="5"/>
  <c r="H78" i="5"/>
  <c r="G65" i="5"/>
  <c r="J66" i="5"/>
  <c r="G13" i="5"/>
  <c r="J71" i="5"/>
  <c r="K82" i="5"/>
  <c r="K81" i="5" s="1"/>
  <c r="I71" i="5"/>
  <c r="H66" i="5"/>
  <c r="H71" i="5"/>
  <c r="I66" i="5"/>
  <c r="K65" i="5" l="1"/>
  <c r="I65" i="5"/>
  <c r="I64" i="5" s="1"/>
  <c r="J65" i="5"/>
  <c r="J64" i="5" s="1"/>
  <c r="H65" i="5"/>
  <c r="H64" i="5" s="1"/>
  <c r="H54" i="5" l="1"/>
  <c r="K90" i="5"/>
  <c r="K85" i="5" s="1"/>
  <c r="G90" i="5"/>
  <c r="G85" i="5" s="1"/>
  <c r="G84" i="5" s="1"/>
  <c r="G64" i="5" s="1"/>
  <c r="K54" i="5" l="1"/>
  <c r="H53" i="5"/>
  <c r="H27" i="5" s="1"/>
  <c r="K109" i="5"/>
  <c r="K108" i="5" s="1"/>
  <c r="K56" i="5" l="1"/>
  <c r="K57" i="5"/>
  <c r="K37" i="5"/>
  <c r="K55" i="5"/>
  <c r="K102" i="5"/>
  <c r="K101" i="5"/>
  <c r="K46" i="5"/>
  <c r="K45" i="5"/>
  <c r="K44" i="5"/>
  <c r="G45" i="5"/>
  <c r="G44" i="5"/>
  <c r="K53" i="5" l="1"/>
  <c r="K100" i="5"/>
  <c r="K84" i="5" s="1"/>
  <c r="K64" i="5" s="1"/>
  <c r="K43" i="5"/>
  <c r="G43" i="5"/>
  <c r="K42" i="5"/>
  <c r="K41" i="5"/>
  <c r="K40" i="5" l="1"/>
  <c r="G40" i="5"/>
  <c r="G38" i="5" s="1"/>
  <c r="K39" i="5"/>
  <c r="G30" i="5"/>
  <c r="G29" i="5"/>
  <c r="K32" i="5"/>
  <c r="K34" i="5"/>
  <c r="K35" i="5"/>
  <c r="K36" i="5"/>
  <c r="K33" i="5"/>
  <c r="G33" i="5"/>
  <c r="G34" i="5"/>
  <c r="G35" i="5"/>
  <c r="G36" i="5"/>
  <c r="G32" i="5"/>
  <c r="G28" i="5" l="1"/>
  <c r="K38" i="5"/>
  <c r="K31" i="5"/>
  <c r="G31" i="5"/>
  <c r="K22" i="5"/>
  <c r="K21" i="5" s="1"/>
  <c r="K26" i="5"/>
  <c r="K25" i="5"/>
  <c r="K24" i="5"/>
  <c r="J16" i="5"/>
  <c r="J17" i="5"/>
  <c r="H16" i="5"/>
  <c r="K16" i="5" s="1"/>
  <c r="H17" i="5"/>
  <c r="K17" i="5" s="1"/>
  <c r="K27" i="5" l="1"/>
  <c r="G27" i="5"/>
  <c r="G12" i="5" s="1"/>
  <c r="G11" i="5" s="1"/>
  <c r="J14" i="5"/>
  <c r="J13" i="5" s="1"/>
  <c r="J12" i="5" s="1"/>
  <c r="J11" i="5" s="1"/>
  <c r="K23" i="5"/>
  <c r="K14" i="5"/>
  <c r="K20" i="5"/>
  <c r="K19" i="5" s="1"/>
  <c r="I15" i="5"/>
  <c r="I14" i="5" s="1"/>
  <c r="I13" i="5" s="1"/>
  <c r="I12" i="5" s="1"/>
  <c r="I11" i="5" s="1"/>
  <c r="H15" i="5"/>
  <c r="H14" i="5" s="1"/>
  <c r="H13" i="5" s="1"/>
  <c r="H12" i="5" s="1"/>
  <c r="H11" i="5" s="1"/>
  <c r="K13" i="5" l="1"/>
  <c r="K12" i="5" s="1"/>
  <c r="K11" i="5" s="1"/>
  <c r="A4" i="15"/>
  <c r="A4" i="4" l="1"/>
  <c r="F36" i="16" l="1"/>
  <c r="F26" i="16" l="1"/>
  <c r="F17" i="16"/>
  <c r="V57" i="20" l="1"/>
  <c r="G35" i="16"/>
  <c r="G33" i="16"/>
  <c r="G34" i="16"/>
  <c r="G27" i="16"/>
  <c r="G31" i="16"/>
  <c r="G32" i="16"/>
  <c r="G30" i="16"/>
  <c r="G29" i="16"/>
  <c r="G28" i="16"/>
  <c r="I18" i="16"/>
  <c r="G36" i="16"/>
  <c r="E15" i="16" l="1"/>
  <c r="E12" i="16" s="1"/>
  <c r="E11" i="16" s="1"/>
  <c r="H11" i="16" s="1"/>
  <c r="O12" i="17" l="1"/>
  <c r="F15" i="16" l="1"/>
  <c r="F12" i="16" s="1"/>
  <c r="F11" i="16" s="1"/>
  <c r="W12" i="17"/>
  <c r="D15" i="16"/>
  <c r="I12" i="16" l="1"/>
  <c r="J12" i="16" s="1"/>
  <c r="K12" i="16" s="1"/>
  <c r="D14" i="16"/>
  <c r="D12" i="16" s="1"/>
  <c r="D11" i="16" s="1"/>
  <c r="H10" i="16" s="1"/>
  <c r="N12" i="17" l="1"/>
  <c r="J23" i="16"/>
  <c r="K18" i="16"/>
</calcChain>
</file>

<file path=xl/sharedStrings.xml><?xml version="1.0" encoding="utf-8"?>
<sst xmlns="http://schemas.openxmlformats.org/spreadsheetml/2006/main" count="3086" uniqueCount="1329">
  <si>
    <t>Đơn vị: Triệu đồng</t>
  </si>
  <si>
    <t>STT</t>
  </si>
  <si>
    <t>Ghi chú</t>
  </si>
  <si>
    <t>TỔNG SỐ</t>
  </si>
  <si>
    <t>a)</t>
  </si>
  <si>
    <t>b)</t>
  </si>
  <si>
    <t>Ghi chú:</t>
  </si>
  <si>
    <t>Giai đoạn từ năm 2021 đến năm 2025</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</si>
  <si>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</si>
  <si>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</si>
  <si>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</si>
  <si>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</si>
  <si>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</si>
  <si>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</si>
  <si>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</si>
  <si>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</si>
  <si>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</si>
  <si>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</si>
  <si>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</si>
  <si>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</si>
  <si>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</si>
  <si>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</si>
  <si>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</si>
  <si>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</si>
  <si>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</si>
  <si>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</si>
  <si>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</si>
  <si>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</si>
  <si>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Lũy kế vốn bố trí từ khởi công đến hết năm 2020</t>
  </si>
  <si>
    <t>Nhu cầu đầu tư 5 năm giai đoạn từ năm 2021 đến năm 2025</t>
  </si>
  <si>
    <t>Dự kiến kế hoạch 5 năm giai đoạn từ năm 2021 đến năm 2025</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</si>
  <si>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</si>
  <si>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</si>
  <si>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</si>
  <si>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</si>
  <si>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</si>
  <si>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</si>
  <si>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</si>
  <si>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</si>
  <si>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</si>
  <si>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</si>
  <si>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r>
      <t>Thanh toán nợ XDCB</t>
    </r>
    <r>
      <rPr>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</si>
  <si>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</si>
  <si>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</si>
  <si>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</si>
  <si>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</si>
  <si>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</si>
  <si>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</si>
  <si>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</si>
  <si>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</si>
  <si>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</si>
  <si>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</si>
  <si>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</si>
  <si>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</si>
  <si>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NGUỒN CÂN ĐỐI NSĐP THEO TIÊU CHÍ, ĐỊNH MỨC</t>
  </si>
  <si>
    <t>NHIỆM VỤ QUY HOẠCH</t>
  </si>
  <si>
    <t>III</t>
  </si>
  <si>
    <t>Trong đó: vốn NSĐP</t>
  </si>
  <si>
    <t>Trong đó: Vốn NSĐP</t>
  </si>
  <si>
    <t>NGUỒN THU TIỀN SỬ DỤNG ĐẤT</t>
  </si>
  <si>
    <t>Phân loại tương tự như Mục A</t>
  </si>
  <si>
    <t>B</t>
  </si>
  <si>
    <t>NGUỒN THU SỐ KIẾN THIẾT</t>
  </si>
  <si>
    <t>C</t>
  </si>
  <si>
    <t>D</t>
  </si>
  <si>
    <t>VỐN BỘI CHI NGÂN SÁCH ĐỊA PHƯƠNG</t>
  </si>
  <si>
    <t>TỔNG SỐ (A+B+C+D)</t>
  </si>
  <si>
    <t>(dành cho các Sở, ban, ngành)</t>
  </si>
  <si>
    <t>VỐN PHÂN CẤP CHO NGÂN SÁCH CẤP HUYỆN</t>
  </si>
  <si>
    <t>VỐN ĐẦU TƯ TỪ NGÂN SÁCH CẤP TỈNH</t>
  </si>
  <si>
    <t>a</t>
  </si>
  <si>
    <t>b</t>
  </si>
  <si>
    <t>Địa điểm XD</t>
  </si>
  <si>
    <t>Thời gian KC-HT</t>
  </si>
  <si>
    <t>Dự án khởi công mới trong giai đoạn 2016-2020</t>
  </si>
  <si>
    <t>Nguồn Thu tiền sử dụng đất</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</si>
  <si>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</si>
  <si>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</si>
  <si>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</si>
  <si>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</si>
  <si>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</si>
  <si>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</si>
  <si>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</si>
  <si>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</si>
  <si>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</si>
  <si>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</si>
  <si>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</si>
  <si>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</si>
  <si>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</si>
  <si>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</si>
  <si>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</si>
  <si>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</si>
  <si>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</si>
  <si>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</si>
  <si>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</si>
  <si>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</si>
  <si>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</si>
  <si>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</si>
  <si>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</si>
  <si>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</si>
  <si>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</si>
  <si>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</si>
  <si>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</si>
  <si>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</si>
  <si>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I.1</t>
  </si>
  <si>
    <t>I.2</t>
  </si>
  <si>
    <t>Phân loại như trên mục I.1</t>
  </si>
  <si>
    <t>Phân loại như trên mục I</t>
  </si>
  <si>
    <t>Biểu mẫu số 02B</t>
  </si>
  <si>
    <t>CHI TIẾT DỰ KIẾN KẾ HOẠCH ĐẦU TƯ CÔNG TRUNG HẠN GIAI ĐOẠN 2021 - 2025 
VỐN CÂN ĐỐI NGÂN SÁCH ĐỊA PHƯƠNG</t>
  </si>
  <si>
    <t>Biểu mẫu số 08A</t>
  </si>
  <si>
    <t>(dành cho UBND các huyện, thị xã )</t>
  </si>
  <si>
    <t>Dự án hoàn thành và bàn giao đưa vào sử dụng trước 31/12/2015</t>
  </si>
  <si>
    <t>Nguồn Cân đối NSĐP theo định mức tiêu chí</t>
  </si>
  <si>
    <t>Nguồn sổ số kiến thiết</t>
  </si>
  <si>
    <t>IV</t>
  </si>
  <si>
    <t>Nguồn thu của ngân sách huyện</t>
  </si>
  <si>
    <t>Năng lực thiết kế phê duyệt</t>
  </si>
  <si>
    <t>Lũy kế năng lực tăng thêm của dự án đến hết năm 2020</t>
  </si>
  <si>
    <t>Năng lực thiết kế tăng thêm trong giai đoạn 2016-2020</t>
  </si>
  <si>
    <t>Lĩnh vực</t>
  </si>
  <si>
    <t xml:space="preserve">Mô tả sơ lược sự cần thiết đầu tư dự án </t>
  </si>
  <si>
    <t>Lĩnh vực đầu tư</t>
  </si>
  <si>
    <t>(dành cho UBND các huyện,thị xã)</t>
  </si>
  <si>
    <t>Dự án khởi công mới trong giai đoạn từ năm 2021 đến năm 2025</t>
  </si>
  <si>
    <t>(Ban hành kèm theo Công văn số       /UBND-TCKH ngày      /3/2020 của UBND huyện Krông Nô)</t>
  </si>
  <si>
    <t>DANH MỤC DỰ ÁN ĐẦU TƯ CÔNG TRUNG HẠN GIAI ĐOẠN 2021 - 2025 VỐN CÂN ĐỐI NGÂN SÁCH HUYỆN</t>
  </si>
  <si>
    <t>Trong đó: vốn NSNN</t>
  </si>
  <si>
    <t>Sự cần thiết đầu tư</t>
  </si>
  <si>
    <t>(dành cho các Sở, ban, ngành, UBND các huyện, thị xã)</t>
  </si>
  <si>
    <t>Nguồn vốn đầu tư</t>
  </si>
  <si>
    <t>Trong đó:</t>
  </si>
  <si>
    <t xml:space="preserve">Trong đó: </t>
  </si>
  <si>
    <t>-</t>
  </si>
  <si>
    <t>Vốn tỉnh phân cấp theo điểm số phân bổ</t>
  </si>
  <si>
    <t>Nguồn vốn thu tiền sử dụng đất</t>
  </si>
  <si>
    <t>2019-2020</t>
  </si>
  <si>
    <t>575/QĐ-UBND ngày 21/3/2019</t>
  </si>
  <si>
    <t xml:space="preserve">Xã Đức 
Xuyên </t>
  </si>
  <si>
    <t xml:space="preserve">Xã Quảng 
Phú </t>
  </si>
  <si>
    <t xml:space="preserve">Cấp nước sinh hoạt tập trung xã Nâm Nung, huyện Krông Nô </t>
  </si>
  <si>
    <t>Xã Nâm 
Nung</t>
  </si>
  <si>
    <t>653/QĐ-SNN
21/8/2019</t>
  </si>
  <si>
    <t>Kế hoạch vốn giai đoạn từ năm 2021 đến năm 2025</t>
  </si>
  <si>
    <t>Lĩnh vực giao thông</t>
  </si>
  <si>
    <t>Lĩnh vực cấp, thoát nước</t>
  </si>
  <si>
    <t>Xã Quảng Phú, Xã Buôn Choah</t>
  </si>
  <si>
    <t>Bố trí vốn đối ứng ngân sách huyện thực hiện Chương trình</t>
  </si>
  <si>
    <t xml:space="preserve">Xây mới công trình cấp nước xã Quảng Phú - Đắk Nang  huyện Krông Nô </t>
  </si>
  <si>
    <t>32/QĐ-SNN ngày 15/01/2019</t>
  </si>
  <si>
    <t>Vốn đối ứng NSĐP thực hiện Chương trình</t>
  </si>
  <si>
    <t>Nâng cấp mở rộng tuyến đường huyện Đắk Mâm - Nâm Nung - Nâm N'đir (đoạn trung tâm xã Nâm Nung)</t>
  </si>
  <si>
    <t>Xã Nâm Nung</t>
  </si>
  <si>
    <t>3011/QĐ-UBND ngày 30/10/2019</t>
  </si>
  <si>
    <t>Đường B1, B2, B4, Đ10E, N3 nối dài</t>
  </si>
  <si>
    <t>Đường thoát hiểm và HTTN toàn khu vực phía sau khu đấu giá F1 và F3</t>
  </si>
  <si>
    <t>TT Đắk Mâm</t>
  </si>
  <si>
    <t>3016, ngày 31/10/2018</t>
  </si>
  <si>
    <t>2489, ngày 25/9/2019</t>
  </si>
  <si>
    <t>Nâng cấp đường giao thông nội bon Broih, thị trấn Đắk Mâm</t>
  </si>
  <si>
    <t>3021/QĐ-UBND ngày 21/10/2019</t>
  </si>
  <si>
    <t>1.1</t>
  </si>
  <si>
    <t>2.1</t>
  </si>
  <si>
    <t>2.2</t>
  </si>
  <si>
    <t>2.3</t>
  </si>
  <si>
    <t>2.4</t>
  </si>
  <si>
    <t>Đường Giao thông N5 (nối từ N7-N13)</t>
  </si>
  <si>
    <t>Đường GT N6 giao với ngã 3 trường THPT Krông Nô</t>
  </si>
  <si>
    <t>2018-2020</t>
  </si>
  <si>
    <t>2470/QĐ-UBND ngày 30/10/2017</t>
  </si>
  <si>
    <t>2469/QĐ-UBND ngày 30/10/2017</t>
  </si>
  <si>
    <t>VỐN ĐẦU TƯ TỈNH PHÂN CẤP</t>
  </si>
  <si>
    <t xml:space="preserve">Chương trình kiên cố hóa trường lớp học mầm non, và tiểu học giai đoạn 2017-2020 huyện Krông Nô; Trường TH Nguyễn Văn Trổi và Trường MN Chồi Non xã Buôn Choah </t>
  </si>
  <si>
    <t>Trường TH Kim Đồng. HM: Nhà lớp học 10 phòng 2 tầng</t>
  </si>
  <si>
    <t>Trường THCS Nam Đà. HM: Nhà lớp học 10 phòng 2 tầng</t>
  </si>
  <si>
    <t>Trường TH Nguyễn Viết Xuân. HM: Cổng, tường rào, sân bê tông và nhà vệ sinh</t>
  </si>
  <si>
    <t>Trường TH Nguyễn Thị Minh Khai. HM: Xây dựng 03 phòng học và nhà hiệu bộ</t>
  </si>
  <si>
    <t>Nâm N'Đir</t>
  </si>
  <si>
    <t>3019/QĐ ngày 31/10/2018</t>
  </si>
  <si>
    <t>Nam Đà</t>
  </si>
  <si>
    <t>3021/QĐ ngày 31/10/2018</t>
  </si>
  <si>
    <t>Buôn Choah</t>
  </si>
  <si>
    <t>3286/QĐ ngày 13/11/2019</t>
  </si>
  <si>
    <t>Đăk Drô</t>
  </si>
  <si>
    <t>3287/QĐ ngày 13/11/2029</t>
  </si>
  <si>
    <t>2.5</t>
  </si>
  <si>
    <t>2.6</t>
  </si>
  <si>
    <t>Trường THCS Buôn Choah</t>
  </si>
  <si>
    <t>Xã Buôn Choah</t>
  </si>
  <si>
    <t>2954, ngày 29/10/2019</t>
  </si>
  <si>
    <t>Đường vào Trụ sở Ban CHQS huyện</t>
  </si>
  <si>
    <t>2020-2021</t>
  </si>
  <si>
    <t>2525/QĐ-UBND ngày 27/9/2019</t>
  </si>
  <si>
    <t>2020</t>
  </si>
  <si>
    <t>Lĩnh vực Quản lý Nhà nước</t>
  </si>
  <si>
    <t>Trường Tiểu học Kim Đồng, xã Nâm N'Đir; Hạng mục: Nhà lớp học 06 phòng, 2 tầng.</t>
  </si>
  <si>
    <t>2540/QĐ-UBND ngày 30/9/2019</t>
  </si>
  <si>
    <t>Trụ sở xã Nâm Nung</t>
  </si>
  <si>
    <t>Trụ sở xã Đắk Sôr</t>
  </si>
  <si>
    <t>3020, ngày 31/10/2018</t>
  </si>
  <si>
    <t>Xã Đắk Sôr</t>
  </si>
  <si>
    <t>3018, ngày 31/10/2018</t>
  </si>
  <si>
    <t>Trụ sở xã Quảng Phú</t>
  </si>
  <si>
    <t>Xã Quảng Phú</t>
  </si>
  <si>
    <t>2652, ngày 10/10/2019</t>
  </si>
  <si>
    <t xml:space="preserve">Trụ sở xã Đức Xuyên </t>
  </si>
  <si>
    <t>2953/QĐ-UBND ngày 29/10/2019</t>
  </si>
  <si>
    <t>4166/QĐ-UBND ngày 26/12/2019</t>
  </si>
  <si>
    <t>4.1</t>
  </si>
  <si>
    <t>4.2</t>
  </si>
  <si>
    <t>4.3</t>
  </si>
  <si>
    <t>4.4</t>
  </si>
  <si>
    <t>Hoàn trả nguồn vốn đền bù Trụ sở Ban chỉ huy Quân sự huyện (đợt 1)</t>
  </si>
  <si>
    <t>Hoàn trả nguồn mượn quỹ phát triển đất của tỉnh</t>
  </si>
  <si>
    <t>Nâng cấp, sửa chữa Trung tâm BDCT huyện</t>
  </si>
  <si>
    <t>3027, ngày 31/10/2018</t>
  </si>
  <si>
    <t>Lĩnh vực giáo dục và đào tạo</t>
  </si>
  <si>
    <t>Lĩnh vực Thủy lợi</t>
  </si>
  <si>
    <t>Kè Chống sạt lở suối Đăk Nang</t>
  </si>
  <si>
    <t>Xã Đăk Nang</t>
  </si>
  <si>
    <t>Quy mô đầu tư</t>
  </si>
  <si>
    <t>Trường THCS Tân Thành</t>
  </si>
  <si>
    <t xml:space="preserve"> Nhà lớp học 8 phòng 2 tầng</t>
  </si>
  <si>
    <t xml:space="preserve">Trường TH Trần Quốc Toản </t>
  </si>
  <si>
    <t>Nhà lớp học 6 phòng 2 tầng</t>
  </si>
  <si>
    <t>Trường TH Lê Văn Tám (phân hiệu Tân Lập)</t>
  </si>
  <si>
    <t xml:space="preserve"> Nhà lớp học 6 phòng 2 tầng</t>
  </si>
  <si>
    <t>Nhà tập đa năng</t>
  </si>
  <si>
    <t>Trường MN Hoàng Anh</t>
  </si>
  <si>
    <t>Trường TH Lê Văn Tám (điểm chính)</t>
  </si>
  <si>
    <t>Trường THCS Lý Tự Trọng</t>
  </si>
  <si>
    <t>Nhằm khắc phục tình trạng thiếu phòng học (hiện tại có 10 lớp nhưng chỉ có 6 phòng học, trong đó 01 phòng sử dụng làm phòng học tin học) Đầu tư cơ sở vật chất nhằm đạt chuẩn vào năm học 2021-2022</t>
  </si>
  <si>
    <t>Nhằm khắc phục tình trạng thiếu phòng học (hiện tại có 10 lớp nhưng chỉ có 6 phòng học, dự kiến học sinh tăng dần mỗi năm) Đầu tư cơ sở vật chất nhằm đáp ứng yêu cầu đổi mới chương trình giáo dục phổ thông - tiêu chuẩn là 01 lớp/01 phòng học. Đồng thời nhằm đạt chuẩn vào năm 2021-2022</t>
  </si>
  <si>
    <t>Nhằm khắc phục tình trạng thiếu phòng học (hiện tại có 10 lớp nhưng chỉ có 6 phòng học, dự kiến học sinh tăng dần mỗi năm) Đầu tư cơ sở vật chất nhằm đáp ứng yêu cầu đổi mới chương trình giáo dục phổ thông - tiêu chuẩn là 01 lớp/01 phòng học</t>
  </si>
  <si>
    <t xml:space="preserve">Nhằm khắc phục tình trạng thiếu phòng học </t>
  </si>
  <si>
    <t>Nhằm khắc phục tình trạng thiếu phòng học. Đầu tư cơ sở vật chất nhằm đáp ứng yêu cầu đổi mới chương trình giáo dục phổ thông - tiêu chuẩn là 01 lớp/01 phòng học</t>
  </si>
  <si>
    <t>Đầu tư cơ sở vật chất nhằm đạt chuẩn vào năm học 2021-2022</t>
  </si>
  <si>
    <t>TT Đăk Mâm</t>
  </si>
  <si>
    <t>Nhằm đáp ứng nhu cầu về cơ sở vật chất, tạo điều kiện làm việc tốt hơn cho cán bộ, giáo viên, nhân viên của nhà trường</t>
  </si>
  <si>
    <t xml:space="preserve"> Nhà hiệu bộ</t>
  </si>
  <si>
    <t>Trường TH Trần Phú.</t>
  </si>
  <si>
    <t>1.2</t>
  </si>
  <si>
    <t>1.3</t>
  </si>
  <si>
    <t>1.4</t>
  </si>
  <si>
    <t>1.5</t>
  </si>
  <si>
    <t>Xã Tân Thành</t>
  </si>
  <si>
    <t>Xã Đăk Sôr</t>
  </si>
  <si>
    <t>Lĩnh vực quy hoạch</t>
  </si>
  <si>
    <t>Điều chỉnh Quy hoạch chung thị trấn Đăk Mâm đến năm 2030</t>
  </si>
  <si>
    <t>Điều chỉnh Quy hoạch chi tiết tỷ lệ 1/500 khu trung tâm thị trấn Đăk Mâm giai đoạn 2021-2025 tầnm nhìn đến năm 2030</t>
  </si>
  <si>
    <t>2024-2025</t>
  </si>
  <si>
    <t>2022-2023</t>
  </si>
  <si>
    <t>Điều chỉnh, mở rộng phát triển khu trung tâm thị trấn Đăk Mâm phù hợp theo hiện trạng và tình hình phát triển đô thị; xử lý các bất cập trong quá trình triển khai thực hiện Quy hoạch; để làm cơ sở phát triển hạ tầng kỹ thuật; phát triển đô thị theo định hướng đến năm 2025 thị trấn Đăk Mâm là đô thị loại 4</t>
  </si>
  <si>
    <t>Nâng cấp mở rộng tuyến đường gom đô thị Võ Thị Sáu (Đoạn N6 nối dài)</t>
  </si>
  <si>
    <t>2021-2022</t>
  </si>
  <si>
    <t>Từng bước hoàn thiện hệ thống giao thông khu vực trung tâm thị trấn được đồng bộ theo quy hoạch; tạo vẽ đẹp cảnh quan Hồ thị trấn nhắm thu hút đầu tư, Du lịch…</t>
  </si>
  <si>
    <t>Đường  giao thông C1,C2,C3, và N11</t>
  </si>
  <si>
    <t>Đường  giao thông B1,B3,Đ10E và N11</t>
  </si>
  <si>
    <t>Đường giao thông thôn Phú Lợi đến điểm quy hoạch dân cư số 2</t>
  </si>
  <si>
    <t xml:space="preserve">Xã Quảng
Phú </t>
  </si>
  <si>
    <t>2022
2024</t>
  </si>
  <si>
    <t xml:space="preserve">TT Đắk
Mâm </t>
  </si>
  <si>
    <t>2021-
2023</t>
  </si>
  <si>
    <t>2022-
2024</t>
  </si>
  <si>
    <t>Kết nối lưu thông đi lại, sản xuất và vận 
chuyện hàng hóa của nhân dân thôn Phú 
lợivới điểm dân cư số 2</t>
  </si>
  <si>
    <t xml:space="preserve">Khai thác quỹ đất bán đấu giá hoàn thiện HTGT khu vực La Trao đáp ứng mỹ quan đô thị </t>
  </si>
  <si>
    <t>Khai thác quỹ đất bán đấu giá hoàn thiện HTGT khu vực La Trao</t>
  </si>
  <si>
    <t>Đường  đô thị nối từ đường vào Đài truyền thanh huyện với đường Huỳnh Thúc Kháng</t>
  </si>
  <si>
    <t>Dài 590m, mặt đường rộng 7,5m đổ bê tông nhựa; vỉa hè lát gạch rộng 4,5 m mỗi bên; hệ thống bó vỉa điện chiếu sáng; cây xanh…</t>
  </si>
  <si>
    <t>Nâng cấp, mở rộng đường Nam Đà đi Đắk Drô</t>
  </si>
  <si>
    <t>Xã Nam Đà- Xã Đắk Drô</t>
  </si>
  <si>
    <t xml:space="preserve">Tổng chiều dài 6 Km Đường cấp IV miền núi, nền đường rộng 7,5m; mặt đường láng nhựa rộng 5,5m; lề đường rộng 1mx2 bên </t>
  </si>
  <si>
    <t>2023-2025</t>
  </si>
  <si>
    <t xml:space="preserve">Đầu tư xây dựng hệ thống giao thông đô thị đồng bộ theo quy hoạch Chi tiết trung tâm thị trấn Đăk Mâm giai đoạn 2021-2025 tầm nhìn đến năm 2030 được phê duyệt. Từng bước góp phần phát triển đô thị thị trấn Đăk Mâm thành đô thị loại IV. </t>
  </si>
  <si>
    <t>Tuyến đường giao thông huyết mạch của huyện; việc nâng cấo, mở rộng tuyến đường đáp ứng nhu cầu đi lại, vận chuyển hàng hóa và phục vụ sản xuất cho nhân dân; góp phần phát triển du lịch của địa phương</t>
  </si>
  <si>
    <t xml:space="preserve">Cấp nước tập trung thôn Nam Sơn </t>
  </si>
  <si>
    <t>Cấp nước tập trung thôn Lương Sơn</t>
  </si>
  <si>
    <t xml:space="preserve">Xã Nam 
Xuân </t>
  </si>
  <si>
    <t xml:space="preserve">Thôn Nam Sơn có tầng nước ngầm bị nhiễm phèn, nên rất khó khăn về nguồn 
nước sinh hoạt </t>
  </si>
  <si>
    <t>Công trình cấp nước tập trung thôn Đăk Sơn</t>
  </si>
  <si>
    <t>Lĩnh vực Thể dục - Thể thao</t>
  </si>
  <si>
    <t xml:space="preserve">Khu liên hợp thể thao huyện </t>
  </si>
  <si>
    <t xml:space="preserve">Sân vận động huyện Krông Nô </t>
  </si>
  <si>
    <t>2022
-2023</t>
  </si>
  <si>
    <t>2023-2024</t>
  </si>
  <si>
    <t>Đẩy mạnh xây dựng hệ thống thể dục - thể thao ở cơ sở  và nâng cao đời sống văn hóa tinh thần cho nhân dân. Phát triển đồng bộ thiết chế văn hóa và đời sống văn hóa ở cơ sở  trên địa bàn huyện Krông Nô giai đoạn 2018-2025, tầm nhìn đến 2030</t>
  </si>
  <si>
    <t>Tổng diện tích 2,5 ha bao gồm khu vực khán đài, sân khấu ngoài trời, nhà vệ sinh, phòng thay đồ, cây xanh, điện chiếu sáng, hàng rào…</t>
  </si>
  <si>
    <t>Trụ sở làm việc HĐND&amp;UBND xã Đắk Nang</t>
  </si>
  <si>
    <t>Trụ sở làm việc khối đoàn thể huyện</t>
  </si>
  <si>
    <t>Xã  Đắk Nang</t>
  </si>
  <si>
    <t>Nâng cấp, sửa chữa Trụ sở làm việc HĐND&amp;UBND huyện</t>
  </si>
  <si>
    <t>Nâng cấp, sửa chữa Trụ sở làm việc Huyện ủy</t>
  </si>
  <si>
    <t>Xây mới trụ sở</t>
  </si>
  <si>
    <t>Sửa chữa hội trường, nhà nghỉ,  nhà VS, sân BT, tường rào, cây xanh,..</t>
  </si>
  <si>
    <t>Sửa chữa Trụ sở, nhà xe, tường rào, sân bê tông, cây xanh,…</t>
  </si>
  <si>
    <t>Sửa chữa Trụ sở, kho lưu trữ, cây xanh, tường rào,…</t>
  </si>
  <si>
    <t>Đáp ứng điều kiện làm việc cho các cơ quan khối HCNN và chuẩn bị cơ sở vật chất cho Đại hội Đảng và bầu cử HĐND các cấp</t>
  </si>
  <si>
    <t>Đáp ứng điều kiện làm việc cho các cơ quan Huyện ủy và chuẩn bị cơ sở vật chất cho Đại hội Đảng các cấp nhiệm kỳ 2025-2030</t>
  </si>
  <si>
    <t>Nhằm đáp ứng nhu cầu làm việc, công tác tập trung của các Đoàn thể CTXH huyện</t>
  </si>
  <si>
    <t>Nhằm đáp ứng điều kiện đào tạo bồi dưỡng và chuẩn bị điều kiện cơ sở vật chất phục vụ ĐH Đảng các cấp nhiệm kỳ 2025-2030</t>
  </si>
  <si>
    <t>Trụ sở làm việc xã Đắk Nang hiện nay có quy mô chật hẹp, không đáp ứng đủ phòng làm việc, đồng thời đã xuống cấp nghiêm trọng, diện tích khôn viên không đảm bảo,…</t>
  </si>
  <si>
    <t>Chi đền bù, giải phóng mặt bằng trên địa bàn huyện</t>
  </si>
  <si>
    <t>Toàn huyện</t>
  </si>
  <si>
    <t>Đền bù GPMB</t>
  </si>
  <si>
    <t>2021-2025</t>
  </si>
  <si>
    <t>BTHT GPMB các công trình để tạo quỹ đất và thực hiện các dự án</t>
  </si>
  <si>
    <t>Nhằm tạo mặt bằng để bán đấu giá đất các khu vực bán đấu giá quyền SD đất</t>
  </si>
  <si>
    <t>SLMB</t>
  </si>
  <si>
    <t xml:space="preserve">San lấp mặt bằng các khu vực khai thác quỹ đất trên địa bàn huyện </t>
  </si>
  <si>
    <t>Chi đầu tư khác</t>
  </si>
  <si>
    <t>Hỗ trợ các xã thực hiện đầu tư XDNTM theo NQ04 của HĐND tỉnh từ nguồn bán đấu giá trên địa bàn xã</t>
  </si>
  <si>
    <t>Hỗ trợ đầu tư xây dựng các công trình thực hiện Chương trình NMT trên địa bàn các xã</t>
  </si>
  <si>
    <t>Nguồn vốn dự phòng theo quy định của Luật Đầu tư công</t>
  </si>
  <si>
    <t>Trường THCS Nâm Nung</t>
  </si>
  <si>
    <t>Trụ sở làm việc HĐND&amp;UBND xã Quảng Phú</t>
  </si>
  <si>
    <t>Xã  Quảng Phú</t>
  </si>
  <si>
    <t>Xây dựng 205m tường rào, 1.824m2 sân bê tông</t>
  </si>
  <si>
    <t>Nhằm hoàn thiện cơ sở vật chất, đảm bảo điều kiện làm việc cho cán bộ, chông chức và an ninh</t>
  </si>
  <si>
    <t>Trường MN Hoa Pơ Lang</t>
  </si>
  <si>
    <t>Đường giao thông vào khu B4 thôn Nam Tiến</t>
  </si>
  <si>
    <t>Đường nhựa dài 8km, mặt đường 3,5m</t>
  </si>
  <si>
    <t>Nhằm hoàn thiện hạ tầng khu di tích kháng chiến, phục vụ phát triển kinh tế - xã hội và phát triển du lịch</t>
  </si>
  <si>
    <t>Đường giao thông vào khu B4 thôn Tân Lập</t>
  </si>
  <si>
    <t>Đường nhựa dài 5km, mặt đường 3,5m</t>
  </si>
  <si>
    <t xml:space="preserve">Trường tiểu học Trần Văn Ơn. </t>
  </si>
  <si>
    <t>Nhằm đáp ứng nhu cầu về cơ sở vật chất, xây dựng trường học đạt chuẩn quốc gia theo kế hoạch</t>
  </si>
  <si>
    <t>8 phòng học 2 tầng và 2 phòng nhà hiệu bộ</t>
  </si>
  <si>
    <t>Xã Đăk Drô</t>
  </si>
  <si>
    <t>Kênh nội dồng cánh đồng xã Đăk Đrô</t>
  </si>
  <si>
    <t>Xã Đăk Rồ</t>
  </si>
  <si>
    <t>3000m</t>
  </si>
  <si>
    <t>3000m kênh</t>
  </si>
  <si>
    <t>Đảm bảo nguồn nước tưới chống hạn cho cây trồng</t>
  </si>
  <si>
    <t>Nâng cấp cầu qua suối thôn Nam Hà, xã Nam Đà</t>
  </si>
  <si>
    <t>Xã Nam Đà</t>
  </si>
  <si>
    <t>Cầu qua suối BTCT</t>
  </si>
  <si>
    <t>Đảm bảo tiêu thoát lũ và đi lại sản xuất cho người dân trong mùa mưa lũ</t>
  </si>
  <si>
    <t>Sửa chữa kênh nối dài cánh đồng Đăk Rí</t>
  </si>
  <si>
    <t>Xã Đức Xuyên</t>
  </si>
  <si>
    <t>1300m kênh</t>
  </si>
  <si>
    <t>Đảm bảo cung cấp nguồn nước chống hạn cho cây trồng trên cánh đồng Đăk Rí, xã Đức Xuyên</t>
  </si>
  <si>
    <t>Đập dâng thôn Nam Anh xã Nam Đà</t>
  </si>
  <si>
    <t>Đập dâng</t>
  </si>
  <si>
    <t>Cung cáp nguồn nước Tưới chống hạn cho 60 ha lúa và màu và cây công nghiệp dài ngày</t>
  </si>
  <si>
    <t>Nâng cấp  sửa chữa  kênh chính và kênh đất cánh đồng bon Choih</t>
  </si>
  <si>
    <t>1,3000m</t>
  </si>
  <si>
    <t>Nạo vét kênh tiêu cánh đồng Buôn Lang, Quảng Phú</t>
  </si>
  <si>
    <t>950m</t>
  </si>
  <si>
    <t>Nao vét hệ thống kênh tiêu cánh đồng Đặk Rền, xã Nâm N'Đir</t>
  </si>
  <si>
    <t>Xã Nâm N'Đir</t>
  </si>
  <si>
    <t>Công tiêu qua kênh tiêu cánh đồng Đăk Rền, xã Nâm N'Đir</t>
  </si>
  <si>
    <t>03 cống tiêu</t>
  </si>
  <si>
    <t xml:space="preserve">Đảm bảo tiêu thoát lũ và đi lại sản xuất  và vận chuyển nông sản sau thu hoạch cho người dân </t>
  </si>
  <si>
    <t xml:space="preserve">Cung cấp nước sinh hoạt cho người dân đang sinh sống ở vùng khó khăn về nguồn nước </t>
  </si>
  <si>
    <t xml:space="preserve">Đảm bảo tiêu thoát lũ cho 30 ha lúa và màu cánh đồng Buông Lang và chống ngập ùng đường giao thông </t>
  </si>
  <si>
    <t>Lĩnh vực An ninh - Quốc phòng</t>
  </si>
  <si>
    <t>SLMB, Xây dựng mới Trụ sở làm việc 2 tầng, cổng, tường rào, sân bê tông,,, tại địa điểm mới</t>
  </si>
  <si>
    <t>Đảm bảo tiêu thoát lũ cho khoảng 450 ha lúa và màu cánh đồng Đăk Rền, xã Nâm N'Đir</t>
  </si>
  <si>
    <t>Xây dựng mới nhà làm việc Công an xã</t>
  </si>
  <si>
    <t>11 xã</t>
  </si>
  <si>
    <t>Thực hiện Đề án điều động CA chính quy đảm nhiệm các chức danmh công an xã</t>
  </si>
  <si>
    <t>Tỉnh hỗ trợ 350trđ/1 công trình</t>
  </si>
  <si>
    <t>Xây dựng mới nhà làm việc xã đội Nâm Nung</t>
  </si>
  <si>
    <t>Nhà làm việc cấp IV</t>
  </si>
  <si>
    <t>Xây dựng mới nhà làm việc xã đội Đắk Nang</t>
  </si>
  <si>
    <t>Xã Đắk Nang</t>
  </si>
  <si>
    <t>Xây dựng mới nhà làm việc xã đội Đức Xuyên</t>
  </si>
  <si>
    <t>Xã Đắk Drô</t>
  </si>
  <si>
    <t>San ủi MB, mương thoát nước, hầm báo bia,…</t>
  </si>
  <si>
    <t>Xây dựng mới nhà xã đội do quy hoạch, xây dựng Trụ sở làm việc về vị trí mới</t>
  </si>
  <si>
    <t>Nâng cấp, sửa chữa thao trường bắn của lực lượng vũ trang huyện</t>
  </si>
  <si>
    <t>Đảm bảo cho công tác huấn luyện các lực lượng, sẵn sàng chiến đấu bảo vệ khu vực phòng thủ của huyện</t>
  </si>
  <si>
    <t>Cấp nước 156 hộ</t>
  </si>
  <si>
    <t>Cấp nước 126 hộ</t>
  </si>
  <si>
    <t>Trên địa bàn thôn Đăk Sơn có tầng nước ngầm bị nhiễm phèn, nên rất khó khăn về nguồn nước sinh hoạt do đó cần phải đầu xây dựng cung cấp nước sinh hoạt</t>
  </si>
  <si>
    <t>2,8 Km mặt đường láng nhựa</t>
  </si>
  <si>
    <t>0,61 km mặt đường láng nhựa</t>
  </si>
  <si>
    <t>0,5 km mặt đường láng nhựa</t>
  </si>
  <si>
    <t xml:space="preserve">Cấp nước cho 160 hộ </t>
  </si>
  <si>
    <t>Dài 450m, mặt đường rộng 7,5m đổ bê tông nhựa; vỉa hè lát gạch rộng 4,5 m mỗi bên; hệ thống bó vỉa điện chiếu sáng; cây xanh…</t>
  </si>
  <si>
    <t>Nhà thi đấu, sân quần vợt, sân bóng chuyền, cầu lông, hệ thống điện chiếu sáng.. Diện tích 1,5ha</t>
  </si>
  <si>
    <t>Hỗ trợ thị trấn Đắk Mâm xây dựng NTM tại các thôn, bon và đầu tư các công trình GTNT</t>
  </si>
  <si>
    <t>450 ha</t>
  </si>
  <si>
    <t>150 ha</t>
  </si>
  <si>
    <t>NGUỒN VỐN THU TIỀN SỬ DỤNG ĐẤT</t>
  </si>
  <si>
    <t>Thanh toán nợ các Dự án chuyển tiếp từ giai đoạn 2016 đến năm 2020 sang giai đoạn từ năm 2021 đến năm 2025</t>
  </si>
  <si>
    <t>Nguồn bán đấu giá đất trên địa bàn xã</t>
  </si>
  <si>
    <t>3.1</t>
  </si>
  <si>
    <t>3.2</t>
  </si>
  <si>
    <t>3.3</t>
  </si>
  <si>
    <t>3.4</t>
  </si>
  <si>
    <t>5.1</t>
  </si>
  <si>
    <t>5.2</t>
  </si>
  <si>
    <t>5.3</t>
  </si>
  <si>
    <t>5.4</t>
  </si>
  <si>
    <t>5.5</t>
  </si>
  <si>
    <t>6.1</t>
  </si>
  <si>
    <t>6.2</t>
  </si>
  <si>
    <t>6.3</t>
  </si>
  <si>
    <t>6.4</t>
  </si>
  <si>
    <t>7.1</t>
  </si>
  <si>
    <t>7.2</t>
  </si>
  <si>
    <t>7.3</t>
  </si>
  <si>
    <t>7.4</t>
  </si>
  <si>
    <t>Hỗ trợ làm đường GTNT trên địa bàn các xã, thị trấn</t>
  </si>
  <si>
    <t>DANH MỤC CÁC DỰ ÁN CẤP THIẾT ĐẦU TƯ NHƯNG CHƯA CÂN ĐỐI ĐƯỢC NGUỒN VỐN</t>
  </si>
  <si>
    <t>Nhằm khắc phục tình trạng thiếu phòng học , đáp ứng yêu cầu đổi mới chương trình giáo dục phổ thông - tiêu chuẩn là 01 lớp/01 phòng học. Đồng thời nhằm đạt chuẩn vào năm 2021-2022</t>
  </si>
  <si>
    <t>Bố trí thanh toán nợ các dự án chuyển tiếp từ giai đoạn 2016-2020</t>
  </si>
  <si>
    <t xml:space="preserve">San lấp mặt bằng các khu vực khai thác quỹ đất </t>
  </si>
  <si>
    <t>Đối ứng nguồn vốn với Quỹ phòng chống thiên tai thực hiện công trình</t>
  </si>
  <si>
    <t>Xây dựng tượng đài N'Trang Gưh</t>
  </si>
  <si>
    <t>XD tượng đài trong khu hoa viên TT thị trấn…</t>
  </si>
  <si>
    <t>Bố trí các dự án, công trình mở mới</t>
  </si>
  <si>
    <t>TỶ TRỌNG VỐN:</t>
  </si>
  <si>
    <t>Trường THCS Quảng Phú</t>
  </si>
  <si>
    <t>Đường vành đai thị trấn Đắk Mâm</t>
  </si>
  <si>
    <t>1,5km</t>
  </si>
  <si>
    <t>Đường quy hoạch nối giữa N15 đi Đ17</t>
  </si>
  <si>
    <t>0,5km</t>
  </si>
  <si>
    <t>Đập (hồ chứa)</t>
  </si>
  <si>
    <t>Thủy lợi hồ Đắk Na 1 (Khu làng Dao)</t>
  </si>
  <si>
    <t>Quy hoạch chi tiết trung tâm cụm xã (6 xã)</t>
  </si>
  <si>
    <t>Các xã</t>
  </si>
  <si>
    <t>QHCT</t>
  </si>
  <si>
    <t>Nâng cấp sửa chữa Khu di tích B4</t>
  </si>
  <si>
    <t>SC khu khánh tiết, tượng đài B4</t>
  </si>
  <si>
    <t>Tôn taọ lại Khu di tích kháng chiến hiện nay tỉnh đã bàn giao về cho huyện</t>
  </si>
  <si>
    <t>Cống tiêu qua kênh tiêu cánh đồng Đăk Rền, xã Nâm N'Đir</t>
  </si>
  <si>
    <t>Trung tâm VHTT huyện Krông Nô</t>
  </si>
  <si>
    <t>Nhà làm việc TTVHTT</t>
  </si>
  <si>
    <t>Phát triển đồng bộ thiết chế văn hóa - thể thao và đời sống văn hóa ở cơ sở  trên địa bàn huyện Krông Nô giai đoạn 2018-2025, tầm nhìn đến 2030</t>
  </si>
  <si>
    <t>Tạo điểm nhấn của khu vực trung tâm huyện, phát triển bộ mặt trung tâm thị trấn Đắk Mâm, phục vụ đời sống văn hóa của nhân dân trên địa bàn huyện</t>
  </si>
  <si>
    <t>2.7</t>
  </si>
  <si>
    <t>Thực hiện theo quy hoạch chi tiết TT Đắk Mâm, mở rộng khu dân cư đô thị và khai thác quỹ đất, thu hút các dự án đầu tư</t>
  </si>
  <si>
    <t>Đảm bảo nguồn nước tưới cho cây trồng</t>
  </si>
  <si>
    <t>Dự kiến bố trí 10% trong tổng KH vốn đầu tư trung hạn</t>
  </si>
  <si>
    <t>Thực hiện Đề án điều động CA chính quy đảm nhiệm các chức danh công an xã</t>
  </si>
  <si>
    <t>Lĩnh vực Văn hóa - Thể thao</t>
  </si>
  <si>
    <t>Lĩnh vực Văn hóa</t>
  </si>
  <si>
    <t>Hỗ trợ các xã thực hiện đầu tư XDNTM theo NQ04 của HĐND tỉnh từ nguồn thu tiền bán đấu giá đất trên địa bàn xã</t>
  </si>
  <si>
    <t>Nhằm khắc phục tình trạng thiếu phòng học, đáp ứng yêu cầu đổi mới chương trình giáo dục phổ thông - tiêu chuẩn là 01 lớp/01 phòng học</t>
  </si>
  <si>
    <t>Nhằm đáp ứng nhu cầu về cơ sở vật chất, tạo điều kiện làm việc tốt hơn cho cán bộ, giáo viên, nhân viên của nhà trường, hoàn thiện cơ sở vật chất trường chuẩn QG</t>
  </si>
  <si>
    <t>BTHT GPMB các công trình để tạo quỹ đất và thực hiện các dự án,…</t>
  </si>
  <si>
    <t>Vốn ngân sách</t>
  </si>
  <si>
    <t>Vốn huy động</t>
  </si>
  <si>
    <t>Tân Thành</t>
  </si>
  <si>
    <t>Trụ sở làm việc HĐND&amp;UBND huyện</t>
  </si>
  <si>
    <t>TT Đăắk Mâm</t>
  </si>
  <si>
    <t xml:space="preserve"> Nhằm hoàn thiện cơ sở vật chất và đảm bảo công tác lưu trữ </t>
  </si>
  <si>
    <t>1.1.1</t>
  </si>
  <si>
    <t>1.1.2</t>
  </si>
  <si>
    <t>1.1.3</t>
  </si>
  <si>
    <t>1.1.4</t>
  </si>
  <si>
    <t>1.1.5</t>
  </si>
  <si>
    <t>1.1.6</t>
  </si>
  <si>
    <t>1.1.7</t>
  </si>
  <si>
    <t>1.2.1</t>
  </si>
  <si>
    <t>1.3.1</t>
  </si>
  <si>
    <t>1.4.1</t>
  </si>
  <si>
    <t>1.4.2</t>
  </si>
  <si>
    <t>1.4.3</t>
  </si>
  <si>
    <t>2.1.1</t>
  </si>
  <si>
    <t>2.1.2</t>
  </si>
  <si>
    <t>2.2.1</t>
  </si>
  <si>
    <t>2.2.2</t>
  </si>
  <si>
    <t>2.2.3</t>
  </si>
  <si>
    <t>2.2.4</t>
  </si>
  <si>
    <t>2.4.1</t>
  </si>
  <si>
    <t>2.4.2</t>
  </si>
  <si>
    <t>2.5.1</t>
  </si>
  <si>
    <t>2.5.2</t>
  </si>
  <si>
    <t>2.5.3</t>
  </si>
  <si>
    <t>2.6.2</t>
  </si>
  <si>
    <t>2.7.1</t>
  </si>
  <si>
    <t>2.3.1</t>
  </si>
  <si>
    <t>1.2.2</t>
  </si>
  <si>
    <t>1.2.3</t>
  </si>
  <si>
    <t>1.2.4</t>
  </si>
  <si>
    <t>1.2.5</t>
  </si>
  <si>
    <t>1.2.6</t>
  </si>
  <si>
    <t>1.3.2</t>
  </si>
  <si>
    <t>Xây mới tuyến kênh chính về nhà ông Doãn Văn Dự</t>
  </si>
  <si>
    <t>2,6km*0,8m*0,6cm</t>
  </si>
  <si>
    <t>Xây mới tuyến kênh 327</t>
  </si>
  <si>
    <t>Xã Nâm Xuân</t>
  </si>
  <si>
    <t>Đường BTNT Thôn Đắk Thanh xã Nam Xuân</t>
  </si>
  <si>
    <t>600m (16cmx3m)</t>
  </si>
  <si>
    <t>Đường BTNT Thôn Đắk Xuân xã Nam Xuân</t>
  </si>
  <si>
    <t>350m (16cmx3m)</t>
  </si>
  <si>
    <t>Đường BTNT Thôn Đắk Sơn xã Nam Xuân</t>
  </si>
  <si>
    <t>900m (16cmx3m)</t>
  </si>
  <si>
    <t>Đường BTNT Thôn Đắk Hợp xã Nam Xuân</t>
  </si>
  <si>
    <t>300m (16cmx3m)</t>
  </si>
  <si>
    <t>Đường BTNT Thôn Sơn Hà xã Nam Xuân</t>
  </si>
  <si>
    <t>2500m (16cmx3m)</t>
  </si>
  <si>
    <t>Đường BTNT Thôn Nam Thanh xã Nam Xuân</t>
  </si>
  <si>
    <t>425m (16cmx3m)</t>
  </si>
  <si>
    <t>500m (16cmx3m)</t>
  </si>
  <si>
    <t>Đường BTNT Thôn Thanh Sơn xã Nam Xuân</t>
  </si>
  <si>
    <t>400m (16cmx3m)</t>
  </si>
  <si>
    <t>1.000m (16cmx3m)</t>
  </si>
  <si>
    <t>1.100m (16cmx3m)</t>
  </si>
  <si>
    <t>1.900m (16cmx3m)</t>
  </si>
  <si>
    <t>1.200m (16cmx3m)</t>
  </si>
  <si>
    <t>200m (16cmx3m)</t>
  </si>
  <si>
    <t>1.1.8</t>
  </si>
  <si>
    <t>1.1.9</t>
  </si>
  <si>
    <t>1.1.10</t>
  </si>
  <si>
    <t>1.1.11</t>
  </si>
  <si>
    <t>1.1.12</t>
  </si>
  <si>
    <t>1.1.13</t>
  </si>
  <si>
    <t>1.1.14</t>
  </si>
  <si>
    <t>1.1.15</t>
  </si>
  <si>
    <t>1.1.16</t>
  </si>
  <si>
    <t>1.1.17</t>
  </si>
  <si>
    <t>1.1.18</t>
  </si>
  <si>
    <t>Nhà làm việc xã Đội</t>
  </si>
  <si>
    <t>Trường Tiểu học Lê Văn Tám</t>
  </si>
  <si>
    <t>Đường bê tông giao thông nông thôn đi vào khu sản xuất cao su thôn Tân Lập</t>
  </si>
  <si>
    <t>Nhà cấp IV (diện tích 140m2)</t>
  </si>
  <si>
    <t>6 phòng, 2 tầng</t>
  </si>
  <si>
    <t>3 phòng học bộ môn</t>
  </si>
  <si>
    <t>Nhà vệ sinh tường rào dai 400m</t>
  </si>
  <si>
    <t>Nhà hiệu bộ</t>
  </si>
  <si>
    <t>3 phòng học, 2 sân chơi 200m2, nhà để xe</t>
  </si>
  <si>
    <t>Đường bê tông giao thông nông thôn xuống hồ Đắk Mhang</t>
  </si>
  <si>
    <t>Dài 2,5km rộng 3,5m; dày 16cm</t>
  </si>
  <si>
    <t>Dài 2km rộng 3,5m;dày 16cm</t>
  </si>
  <si>
    <t>1.2.7</t>
  </si>
  <si>
    <t>1.2.8</t>
  </si>
  <si>
    <t>1.2.9</t>
  </si>
  <si>
    <t>Sửa chữa nhà làm việc xã Đội</t>
  </si>
  <si>
    <t>Nâng cấp sửa chữa</t>
  </si>
  <si>
    <t>Trụ sở Đảng ủy, HĐND&amp;UBNĐ xã Đắk Sôr</t>
  </si>
  <si>
    <t>Nhà để xe</t>
  </si>
  <si>
    <t>Nhà kho lưu trữ hồ sơ</t>
  </si>
  <si>
    <t>Nhà cấp IV</t>
  </si>
  <si>
    <t>Tuyến đường từ QL 28 đến cầu Đắk Cao (dài 1,5Km)</t>
  </si>
  <si>
    <t>Dài 1,5km rộng 3,5m;dày 16cm</t>
  </si>
  <si>
    <t>Tuyến đường từ QL 28 đoạn nhà ông Trần Đình đến Đường PH56 nhà ông Le Văn Ninh (dài 1km)</t>
  </si>
  <si>
    <t>Dài 1km rộng 3,5m;dày 16cm</t>
  </si>
  <si>
    <t>Mở rộng đường nội thôn Quảng Hà từ cổng chào thôn đến nhà ông Phan Huy Thoản (dài 1,5km)</t>
  </si>
  <si>
    <t>Hiện trạng đường bê tông cũ rộng 2m cần mở rộng</t>
  </si>
  <si>
    <t>1.3.3</t>
  </si>
  <si>
    <t>1.3.4</t>
  </si>
  <si>
    <t>1.3.5</t>
  </si>
  <si>
    <t>1.3.6</t>
  </si>
  <si>
    <t>Trụ sở HĐND&amp;UBND xã Quảng Phú</t>
  </si>
  <si>
    <t>Tường rào dài 205m, sân bê tông 1.824m2</t>
  </si>
  <si>
    <t>Nâng cấp đường giao thông trục chính nội đồng các thôn dài 3,5km</t>
  </si>
  <si>
    <t>Dài 3,5km rộng 3,5m;dày 16cm</t>
  </si>
  <si>
    <t>Cổng tường rào dài 220m</t>
  </si>
  <si>
    <t>Trường tiểu học Bế Văn Đàn</t>
  </si>
  <si>
    <t>4 phòng, nhà cấp IV</t>
  </si>
  <si>
    <t xml:space="preserve">Nhà hiệu bộ </t>
  </si>
  <si>
    <t>Trường tiểu học Bế Văn Đàn (phân hiệu)</t>
  </si>
  <si>
    <t xml:space="preserve">Cổng tường rào </t>
  </si>
  <si>
    <t>8 phòng, 2 tầng</t>
  </si>
  <si>
    <t>Xã Đắk Nang đề xuất</t>
  </si>
  <si>
    <t>Nhằm đảm bảo nước tưới phục vụ cho sản xuất nông nghiệp</t>
  </si>
  <si>
    <t>Sự nghiệp giáo dục</t>
  </si>
  <si>
    <t xml:space="preserve">II </t>
  </si>
  <si>
    <t>Sự nghiệp kinh tế</t>
  </si>
  <si>
    <t>DANH MỤC DỰ ÁN ĐẦU TƯ CÔNG TRUNG HẠN GIAI ĐOẠN 2021 - 2025 VỐN CÂN ĐỐI NGÂN SÁCH XÃ</t>
  </si>
  <si>
    <t>ĐỐI VỚI CÁC DANH MỤC XÃ ĐỀ XUẤT ĐƯA VÀO DANH MỤC ĐẦU TƯ CÔNG TRUNG HẠN 2021-2025</t>
  </si>
  <si>
    <t>Cống tiêu qua kênh tiêu cánh đồng xã Nam Đà</t>
  </si>
  <si>
    <t>Đảm bảo tiêu thoát nước lũ và đi lại sản xuất cũng như vận chuyển nông sản sau thu hoạch</t>
  </si>
  <si>
    <t>Xã Nam Xuân</t>
  </si>
  <si>
    <t>1500m</t>
  </si>
  <si>
    <t>Nâng cấp kênh đất cánh đồng xã Nam Xuân</t>
  </si>
  <si>
    <t>Trạm bơm điện cánh đồng xã Nam Xuân</t>
  </si>
  <si>
    <t>Một trạm bơm</t>
  </si>
  <si>
    <t>Kênh tưới khu vực cù lao cánh đồng thôn 1 xã Buôn Choah</t>
  </si>
  <si>
    <t>1200m</t>
  </si>
  <si>
    <t>Cải tạo mở rộng diện tích đất sản xuất lúa nước</t>
  </si>
  <si>
    <t>Nâng cấp kênh nội đồng bon K'Tăh</t>
  </si>
  <si>
    <t>Nâng cấp kênh nội đồng cánh đồng thôn Buôn Choah</t>
  </si>
  <si>
    <t>Nâng cấp sửa chữa kênh chính cánh đồng bon choih</t>
  </si>
  <si>
    <t>Quảng phú</t>
  </si>
  <si>
    <t>Đức Xuyên</t>
  </si>
  <si>
    <t>1700m</t>
  </si>
  <si>
    <t>2700m</t>
  </si>
  <si>
    <t>1300m</t>
  </si>
  <si>
    <t>Đảm bảo nguồn nước tưới chống hạn cho cây trồng của đồng bào dan tộc thiểu số tại chỗ</t>
  </si>
  <si>
    <t>Vốn ngân sách NN</t>
  </si>
  <si>
    <t xml:space="preserve">Đáp ứng điều kiện làm việc, công tác cho cơ quan khối HCSN </t>
  </si>
  <si>
    <t>1.4.4</t>
  </si>
  <si>
    <t>1.4.5</t>
  </si>
  <si>
    <t>1.4.6</t>
  </si>
  <si>
    <t>1.4.7</t>
  </si>
  <si>
    <t>1.4.8</t>
  </si>
  <si>
    <t>1.4.9</t>
  </si>
  <si>
    <t>1.4.10</t>
  </si>
  <si>
    <t>1.5.2</t>
  </si>
  <si>
    <t>1.5.1</t>
  </si>
  <si>
    <t>1.5.3</t>
  </si>
  <si>
    <t>1.6</t>
  </si>
  <si>
    <t>1.6.1</t>
  </si>
  <si>
    <t>1.6.2</t>
  </si>
  <si>
    <t>DANH MỤC DỰ ÁN SỰ NGHIỆP GIAI ĐOẠN 2021 - 2025 VỐN NGÂN SÁCH HUYỆN</t>
  </si>
  <si>
    <t>Tổng cộng</t>
  </si>
  <si>
    <t>1.5.4</t>
  </si>
  <si>
    <t>Nhà vệ sinh, bếp ăn bán trú</t>
  </si>
  <si>
    <t>Trường MN Hoồng Hà</t>
  </si>
  <si>
    <t>Để hoàn thiện cơ sở vật chất để đạt trường chuẩn Quốc gia năm 2021</t>
  </si>
  <si>
    <t>Trường MN Hoa Pơ Lang (phân hiệu thôn Tân Lập)</t>
  </si>
  <si>
    <t>3 phòng học</t>
  </si>
  <si>
    <t>Nhằm thay thế phòng học xuống cấp</t>
  </si>
  <si>
    <t>Trường THCS Nâm N'Đir</t>
  </si>
  <si>
    <t>Nhà lớp học 8 phòng 2 tầng</t>
  </si>
  <si>
    <t>Bổ sung phòng học còn thiếu và phòng học xuống cấp</t>
  </si>
  <si>
    <t>Trường TH Lê Lợi</t>
  </si>
  <si>
    <t>Thay thế phòng học xuống cấp</t>
  </si>
  <si>
    <t>Trường TH Bế Văn Đàn (phân hiệu)</t>
  </si>
  <si>
    <t>Sửa chữa, nâng cấp mặt đường, hè phố tuyến đường Lê Duẩn</t>
  </si>
  <si>
    <t>Sửa chữa mặt đường nhựa; xây dựng mới 376m hè phố</t>
  </si>
  <si>
    <t>Sửa chữa, nâng cấp, mở rộng tuyến đường huyện Quốc lộ 28 đi thôn 2, xã Quảng Phú (ĐH63)</t>
  </si>
  <si>
    <t>Sửa chữa, nâng cấp, mở rộng 6km đường GTNT cấp A</t>
  </si>
  <si>
    <t>Nâng cấp, mở rộng tuyến đường huyện Hầm Sỏi đi Nâm Nung (ĐH59)</t>
  </si>
  <si>
    <t>Xã aâm Nung</t>
  </si>
  <si>
    <t>Nâng cấp, mở rộng 01km đường trung tâm xã Nâm Nung</t>
  </si>
  <si>
    <t>Sửa chữa đường Tân Thành đi Đăk Săk (ĐH62)</t>
  </si>
  <si>
    <t>Sửa chữa, bảo trì 15km đường cấp V</t>
  </si>
  <si>
    <t>Sửa chữa đường Nam Đà đi Ba Buôn, thị trấn Đăk Mâm (ĐH61)</t>
  </si>
  <si>
    <t>TT Đăk Mâm, xã Nam Đà</t>
  </si>
  <si>
    <t>Sửa chữa , bảo trì 4km đường GTNT cấp C</t>
  </si>
  <si>
    <t>Đảm bảo an toàn giao thông; Chỉnh trang đô thị</t>
  </si>
  <si>
    <t>Đáp ứng nhu cầu đi lại của người dân; đảm bảo an toàn giao thông</t>
  </si>
  <si>
    <t>Lĩnh vực Thủy lợi (SN Kinh tế theo NĐ 42 trồng lúa)</t>
  </si>
  <si>
    <t xml:space="preserve">Danh mục các dự án cấp thiết đầu tư nhưng chưa cân đối được nguồn vốn </t>
  </si>
  <si>
    <t>Cung cấp nươc sinh hoạt cho người dân đang sinh sống ở vùng khó khăn về nguồn nước</t>
  </si>
  <si>
    <t>Nâng cấp công trình sinh hoạt thôn Đắk Ri</t>
  </si>
  <si>
    <t xml:space="preserve">Nâng cấp công trình cấp nước tập trung thôn Cao Sơn </t>
  </si>
  <si>
    <t>120 hộ</t>
  </si>
  <si>
    <t>256 hộ</t>
  </si>
  <si>
    <t>Lĩnh vực văn hóa</t>
  </si>
  <si>
    <t>Phát triển đồng bộ thiết chế văn hóa và đời sống văn hóa ở cơ sở  trên địa bàn huyện Krông Nô giai đoạn 2018-2025, tầm nhìn đến 2030 nhằm xã hội hóa tổ chức các hoạt động văn hóa, thể thao, giáo dục và truyền thông trên địa bàn dân cư; đáp ứng nhu cầu sáng tạo, hưởng thụ của các tầng lớp nhân dân.</t>
  </si>
  <si>
    <t>Tăng cường hoạt động TDTT cũng góp phần mở rộng và làm phong phú thêm hệ thống thi đấu TDTT quần chúng từ cấp cơ sở tới cấp tỉnh, thu hút đông đảo các đối tượng tham gia tập luyện và thi đấu TDTT</t>
  </si>
  <si>
    <t>Nhà thi đấu, sân quần vợt, sân bóng chuyền, cầu lông, hệ thống điện chiếu sáng..</t>
  </si>
  <si>
    <t>Kênh chính và kênh đất cánh đồng bon Choih</t>
  </si>
  <si>
    <t>Kênh chính nối dài cánh đồng Đăk Rí</t>
  </si>
  <si>
    <t>2022-2024</t>
  </si>
  <si>
    <t>2021-2023</t>
  </si>
  <si>
    <t>PHỤ BIỂU 02</t>
  </si>
  <si>
    <t>Điều chỉnh Quy hoạch chung thị trấn Đăk Mâm đến năm 2035</t>
  </si>
  <si>
    <t>3287/QĐ ngày 13/11/2019</t>
  </si>
  <si>
    <t>2.6.1</t>
  </si>
  <si>
    <t>Quy hoạch sử dụng đất thời kỳ 2021-2030 trên địa bàn huyện Krông Nô</t>
  </si>
  <si>
    <t>Quy hoạch SD đất cấp huyện</t>
  </si>
  <si>
    <t>Nhằm phục vụ công tác quản lý Nhà nước trên lĩnh vực đất đai và kế hoạch sử dụng đất trên địa bàn huyện phục vụ việc phát triển KT-XH</t>
  </si>
  <si>
    <t>200 ha</t>
  </si>
  <si>
    <t>Khái toán TMĐT, cơ cấu nguồn vốn giai đoạn 2021-2025 theo Nghị quyết số 84a/NQ-HĐND mgày 03/7/2020</t>
  </si>
  <si>
    <t>Khái toán tổng mức đầu tư</t>
  </si>
  <si>
    <t>Điều chỉnh kế hoạch vốn giai đoạn 2021-2025</t>
  </si>
  <si>
    <t>Giảm</t>
  </si>
  <si>
    <t>Tăng</t>
  </si>
  <si>
    <t>Khái toán TMĐT, Cơ cấu nguồn vốn giai đoạn 2021-2025 sau điều chỉnh, bổ sung</t>
  </si>
  <si>
    <t>Điều chỉnh lũy kế vốn bố trí từ khởi công đến hết năm 2020</t>
  </si>
  <si>
    <t>Nguồn kêt dư ngân sách năm 2019 (nguồn sử dụng đất)  đã được TTHĐND thống nhất tại CV 61/HĐND-VP ngày 12/6/2020</t>
  </si>
  <si>
    <t xml:space="preserve">Tăng từ công trình trụ sở xã Đức Xuyên trả lại (2.023 triệu đồng) </t>
  </si>
  <si>
    <t>Xã  Đức Xuyên</t>
  </si>
  <si>
    <t>Đã được đầu tư theo  Theo Nghị quyết số 72/NQ-HĐND ngày 22/9/2020 cua HĐND tỉnh</t>
  </si>
  <si>
    <t>GPMB</t>
  </si>
  <si>
    <t>Trụ sở xã Đức Xuyên</t>
  </si>
  <si>
    <t>Vốn lồng ghép NS cấp huyện 3.325 triệu đồng</t>
  </si>
  <si>
    <t>Điều chỉnh, bổ sung Quy hoạch chi tiết tỷ lệ 1/500 khu trung tâm thị trấn Đăk Mâm đến 2025 tầm nhìn đến năm 2035</t>
  </si>
  <si>
    <t>Cấp nước 200 hộ</t>
  </si>
  <si>
    <t>Điều chỉnh quy mô từ 126 hộ lên 200 hộ</t>
  </si>
  <si>
    <t>Nâng cấp, sửa chữa  kho lưu trữ của huyện</t>
  </si>
  <si>
    <t>Do vướng mặt bằng, không có khẳ năng giải ngân</t>
  </si>
  <si>
    <t>2690/QĐ-UBND ngày 12/10/2020</t>
  </si>
  <si>
    <t xml:space="preserve">Tăng từ công trình trụ sở xã Đức Xuyên trả lại (1.683 triệu đồng) </t>
  </si>
  <si>
    <t>Đã được đầu tư theo  Theo Nghị quyết số 93/NQ-HĐND ngày 22/9/2020 cua HĐND tỉnh</t>
  </si>
  <si>
    <t>TỔNG CỘNG (I+II)</t>
  </si>
  <si>
    <t>2.7.2</t>
  </si>
  <si>
    <t>2022-2025</t>
  </si>
  <si>
    <t>Điều chỉnh từ  danh mục các dự án cấp thiết đầu tư nhưng chưa cân đối được nguồn vốn</t>
  </si>
  <si>
    <t>2.7.3</t>
  </si>
  <si>
    <t>2.3.2</t>
  </si>
  <si>
    <t>2.6.3</t>
  </si>
  <si>
    <t>Dự án thuộc chương trình kiên cố hóa trường lớp học MN và tiểu học giai đoạn 2017-2020 của huyện Krông Nô</t>
  </si>
  <si>
    <t>Nhà lớp học 6 phòng trường TH Nguyễn Văn Trỗi; Nhà lớp học 4 phòng Trường MN Chồi Non</t>
  </si>
  <si>
    <t>Xây mới  thêm 10 phòng học 2 tầng, thiết bị</t>
  </si>
  <si>
    <t xml:space="preserve">Trường THCS Nam Đà </t>
  </si>
  <si>
    <t>Xây dựng 03 phòng học và nhà hiệu bộ</t>
  </si>
  <si>
    <t>Trường TH Nguyễn Thị Minh Khai</t>
  </si>
  <si>
    <t>Nhà lớp học 10 phòng 2 tầng</t>
  </si>
  <si>
    <t>Trường TH Kim Đồng</t>
  </si>
  <si>
    <t>Nhà lớp học 06 phòng, 2 tầng.</t>
  </si>
  <si>
    <t>Trường Tiểu học Kim Đồng, xã Nâm N'Đir</t>
  </si>
  <si>
    <t>Nhà lớp học 08 phòng, 2 tầng.</t>
  </si>
  <si>
    <t>Trường Tiểu học Lê Lợi, xã Nâm Xuân</t>
  </si>
  <si>
    <t>Nâng cấp mở rộng 2km mặt đường láng nhựa</t>
  </si>
  <si>
    <t>800 m</t>
  </si>
  <si>
    <t>Xây dựng trụ sở</t>
  </si>
  <si>
    <t>Cổng, tường rào, sân bê tông và nhà vệ sinh</t>
  </si>
  <si>
    <t>Trường TH Nguyễn Viết Xuân, xã Buôn Chóah</t>
  </si>
  <si>
    <t xml:space="preserve">08 phòng học 2 tầng </t>
  </si>
  <si>
    <t>1.200 m nhựa, HTTN</t>
  </si>
  <si>
    <t>450m đường GTNT loại D</t>
  </si>
  <si>
    <t>Nền, móng, mặt dường và HTTN</t>
  </si>
  <si>
    <t>Đền bù GPMB; Nền, mặt đường láng nhựa và HTTN, chiều dài 207m</t>
  </si>
  <si>
    <t>PHỤ BIỂU 01</t>
  </si>
  <si>
    <t>Vốn lồng ghép NS tỉnh phân cấp năm 2021</t>
  </si>
  <si>
    <t>Vốn lồng ghép NS thu tiền sử dụng đất  năm 2021</t>
  </si>
  <si>
    <t>2.1.3</t>
  </si>
  <si>
    <t>2.6.4</t>
  </si>
  <si>
    <t>Chuyển về quỹ đất tỉnh (20% theo NQ số 04/2018/NQ-HĐND tỉnh)</t>
  </si>
  <si>
    <t>Đường Võ Thị Sáu (liên khu vực đường số 6)</t>
  </si>
  <si>
    <t>2,6km, mặt cắt ngang 24m, mặt đường BTNT 14m, hệ thống thoát nước, điện chiếu sáng</t>
  </si>
  <si>
    <t xml:space="preserve">Đường từ các tuyến đường nội thị trấn Đắk Mâm </t>
  </si>
  <si>
    <t>Đã đề xuất danh muc tỉnh</t>
  </si>
  <si>
    <t>Đầu tư các tuyến đường nội thị trấn Đắk Mâm</t>
  </si>
  <si>
    <t>khoảng 2km đường giao thông đô thị theo quy hoạch</t>
  </si>
  <si>
    <t>Đầu tư các tuyến đường giao thông đô thị theo quy hoạch</t>
  </si>
  <si>
    <t>Đầu tư khoảng 3km đường giao thông đô thị theo quy hoạch</t>
  </si>
  <si>
    <t>Chưa cân đối được nguồn</t>
  </si>
  <si>
    <t>xã Buôn Choóah</t>
  </si>
  <si>
    <t>BT 0,82 km, nền đường rộng 6m, mặt đường 3,5m</t>
  </si>
  <si>
    <t>Đường tránh lũ xã Buôn Chóah</t>
  </si>
  <si>
    <t>BT 3,2 km, nền đường rộng 6m, mặt đường 3,5m</t>
  </si>
  <si>
    <t>Đường thoôn Nam Hợp đi suôi Bong</t>
  </si>
  <si>
    <t>xã Nam Xuân</t>
  </si>
  <si>
    <t>BT 2 km, nền đường rộng 6m, mặt đường 3,5m</t>
  </si>
  <si>
    <t>Đường tránh thao trường diễn tập của lực lượng vũ trang tỉnh nối khu tái định canh xã Đức Xuyên</t>
  </si>
  <si>
    <t>Nhựa hóa 5,582km, nền đường rộng 6m, mặt đượng rộng 3,5m</t>
  </si>
  <si>
    <t>1.2.10</t>
  </si>
  <si>
    <t>1.2.11</t>
  </si>
  <si>
    <t>Đường Cao Sơn đi thôn Nam Tiến</t>
  </si>
  <si>
    <t xml:space="preserve">Giảm </t>
  </si>
  <si>
    <t>Kế hoạch vốn gian đoạn 2021-2025</t>
  </si>
  <si>
    <t>Kế hoạch vốn giai đoạn 2021-2025 sau điều chỉnh, bổ sung</t>
  </si>
  <si>
    <t>1.6.3</t>
  </si>
  <si>
    <t>1.6.4</t>
  </si>
  <si>
    <t>Đã bố trí nguồn giai đoạn 2021-2025</t>
  </si>
  <si>
    <t>1.7</t>
  </si>
  <si>
    <t>1.7.1</t>
  </si>
  <si>
    <t>Đã đưa vào danh mục chung vào nâng cấp sửa chữa khu B4 Nâm Nung (Đề xuất  DM tỉnh)</t>
  </si>
  <si>
    <t>Điều chỉnh khai toán tổng mức đầu tư 2021-2025</t>
  </si>
  <si>
    <t>TỔNG HỢP KẾ HOẠCH VỐN ĐẦU TƯ CÔNG TRUNG HẠN 
GIAI ĐOẠN 2021 - 2025 NGUỒN VỐN NGÂN SÁCH CẤP HUYỆN</t>
  </si>
  <si>
    <t xml:space="preserve">BT 2 km, nền đường </t>
  </si>
  <si>
    <t>Đường thôn Nam Hợp đi suôi Bong</t>
  </si>
  <si>
    <t>Trụ sở làm việc Công an xã Đắk Drô</t>
  </si>
  <si>
    <t>Trụ làm việc Công an xã Nâm Nung</t>
  </si>
  <si>
    <t>Trụ sở làm việc Công an xã Nam Xuân</t>
  </si>
  <si>
    <t>Trụ sở làm việc Công an xã Đắk Sôr</t>
  </si>
  <si>
    <t>Trụ sở làm việc Công an xã Nam Đà</t>
  </si>
  <si>
    <t>Trụ sở làm việc Công an xã Buôn Choáh</t>
  </si>
  <si>
    <t>Trụ sở làm việc Công an xã Nâm N'Đir</t>
  </si>
  <si>
    <t>Trụ sở làm việc Công an xã Đức Xuyên</t>
  </si>
  <si>
    <t>Trụ sở làm việc Công an xã Đắk Nang</t>
  </si>
  <si>
    <t>Trụ sở làm việc cấp IV, 01 tầng</t>
  </si>
  <si>
    <t>Nâng cấp mở rộng đường giao thông vào hội trường thôn Đắk Vượng</t>
  </si>
  <si>
    <t>Trường tiểu học Trần Quốc Toản</t>
  </si>
  <si>
    <t>2.2.</t>
  </si>
  <si>
    <t>Lĩnh vực văn hoá</t>
  </si>
  <si>
    <t>Nhà văn hoá xã Đức Xuyên</t>
  </si>
  <si>
    <t>Nhà văn hoá xã Đắk Nang</t>
  </si>
  <si>
    <t xml:space="preserve">Hội trường 200 chỗ ngồi </t>
  </si>
  <si>
    <t>Nhà văn hoá xã Buôn Choah</t>
  </si>
  <si>
    <t>2.3.3</t>
  </si>
  <si>
    <t>2.3.4</t>
  </si>
  <si>
    <t>2.7.4</t>
  </si>
  <si>
    <t>2.7.5</t>
  </si>
  <si>
    <t>2.7.6</t>
  </si>
  <si>
    <t>2.7.7</t>
  </si>
  <si>
    <t>2.7.8</t>
  </si>
  <si>
    <t>2.7.9</t>
  </si>
  <si>
    <t>2.7.10</t>
  </si>
  <si>
    <t>2.7.11</t>
  </si>
  <si>
    <t>2.7.12</t>
  </si>
  <si>
    <t>Số vốn dự kiến chuyển tiếp sang giai đoạn 2026-2030</t>
  </si>
  <si>
    <t>Kế hoạch vốn năm 2021</t>
  </si>
  <si>
    <t>Kế hoạch vốn năm 2022</t>
  </si>
  <si>
    <t>Kế hoạch vốn năm 2023</t>
  </si>
  <si>
    <t>Kế hoạch vốn năm 2024</t>
  </si>
  <si>
    <t>Kế hoạch vốn năm 2025</t>
  </si>
  <si>
    <t>Trích lập Quỹ phát triển đất để chuyển về quỹ đất tỉnh (20% theo NQ số 04/2018/NQ-HĐND tỉnh)</t>
  </si>
  <si>
    <t>2.1.4</t>
  </si>
  <si>
    <t>2.1.5</t>
  </si>
  <si>
    <t>2.1.6</t>
  </si>
  <si>
    <t>2.3.5</t>
  </si>
  <si>
    <t>3.1.1</t>
  </si>
  <si>
    <t>3.1.2</t>
  </si>
  <si>
    <t>3.2.1</t>
  </si>
  <si>
    <t>3.2.2</t>
  </si>
  <si>
    <t>3.2.3</t>
  </si>
  <si>
    <t>3.3.1</t>
  </si>
  <si>
    <t>3.3.2</t>
  </si>
  <si>
    <t>4.1.1</t>
  </si>
  <si>
    <t>4.1.2</t>
  </si>
  <si>
    <t>4.1.3</t>
  </si>
  <si>
    <t>4.2.1</t>
  </si>
  <si>
    <t>4.3.1</t>
  </si>
  <si>
    <t>4.3.2</t>
  </si>
  <si>
    <t>4.3.3</t>
  </si>
  <si>
    <t>4.4.1</t>
  </si>
  <si>
    <t>4.4.2</t>
  </si>
  <si>
    <t>4.4.3</t>
  </si>
  <si>
    <t>4.5</t>
  </si>
  <si>
    <t>4.5.1</t>
  </si>
  <si>
    <t>4.6</t>
  </si>
  <si>
    <t>4.6.1</t>
  </si>
  <si>
    <t>4.6.2</t>
  </si>
  <si>
    <t>4.7</t>
  </si>
  <si>
    <t>4.7.1</t>
  </si>
  <si>
    <t>3.2.5</t>
  </si>
  <si>
    <t>4.1.4</t>
  </si>
  <si>
    <t>4.1.5</t>
  </si>
  <si>
    <t>Phụ lục</t>
  </si>
  <si>
    <t>(Ban hành kèm theo Báo cáo số          /BC-UBND ngày       tháng 01 năm 2021 của UBND huyện Krông Nô</t>
  </si>
  <si>
    <t>Địa điêm xây dựng</t>
  </si>
  <si>
    <t>Loại dự án</t>
  </si>
  <si>
    <t>Dự kiến TMĐT</t>
  </si>
  <si>
    <t>Nhu cầu đầu tư giai đoạn 2021-2025</t>
  </si>
  <si>
    <t>Nhu cầu kế hoạch vốn đầu tư năm 2021</t>
  </si>
  <si>
    <t>TỔNG CỘNG</t>
  </si>
  <si>
    <t>Bon RCập, xã Nâm Nung</t>
  </si>
  <si>
    <t>Nhóm C</t>
  </si>
  <si>
    <t>3</t>
  </si>
  <si>
    <t>4</t>
  </si>
  <si>
    <t>Nhà đa năng</t>
  </si>
  <si>
    <t>5</t>
  </si>
  <si>
    <t>Tường rào, khu nhà vệ sinh</t>
  </si>
  <si>
    <t>6</t>
  </si>
  <si>
    <t>7</t>
  </si>
  <si>
    <t>Trường TH Lê Văn Tám (phân hiệu Yôk Ju)</t>
  </si>
  <si>
    <t>Bon Yôk Ju, xã Nâm Nung</t>
  </si>
  <si>
    <t>Cổng, tường rào</t>
  </si>
  <si>
    <t>8</t>
  </si>
  <si>
    <t>9</t>
  </si>
  <si>
    <t>Thôn Nam Tiến, xã Nâm Nung</t>
  </si>
  <si>
    <t>10</t>
  </si>
  <si>
    <t>11</t>
  </si>
  <si>
    <t>Trường THCS Nam Đà xã Nam Đà</t>
  </si>
  <si>
    <t>12</t>
  </si>
  <si>
    <t>Trường Phan Chu Trinh xã Nam Đà</t>
  </si>
  <si>
    <t>300m tường rào, nhà vệ sinh, sân bê tông</t>
  </si>
  <si>
    <t>13</t>
  </si>
  <si>
    <t>400m tường rào, nhà vệ sinh</t>
  </si>
  <si>
    <t>14</t>
  </si>
  <si>
    <t>Trường THCS Hoàng Diệu xã Nam Đà</t>
  </si>
  <si>
    <t>350m tường rào, sân bê tông</t>
  </si>
  <si>
    <t>15</t>
  </si>
  <si>
    <t>Sơn sửa, nâng cấp 02 phòng học cấp IV</t>
  </si>
  <si>
    <t>16</t>
  </si>
  <si>
    <t>Mái vòm di động trường Mầm Non Sơn Ca xã Nam Đà</t>
  </si>
  <si>
    <t>Làm mới 100m mái vòm di động khung bằng sắt, mái che bằng bạt nhựa</t>
  </si>
  <si>
    <t>17</t>
  </si>
  <si>
    <t>18</t>
  </si>
  <si>
    <t>19</t>
  </si>
  <si>
    <t>20</t>
  </si>
  <si>
    <t>21</t>
  </si>
  <si>
    <t>Trường TH Lê Lợi xã Nam Xuân</t>
  </si>
  <si>
    <t>Sân bê tông 1600m2</t>
  </si>
  <si>
    <t>22</t>
  </si>
  <si>
    <t xml:space="preserve">Trường MN Hướng Dương </t>
  </si>
  <si>
    <t>Trường TH Trân Quốc Toán (Phân hiệu thôn Đăk Rô)</t>
  </si>
  <si>
    <t>300m tường rào</t>
  </si>
  <si>
    <t>Trường Mầm Non Sao Mai (Phân hiệu trường Mầm Non)</t>
  </si>
  <si>
    <t>Trường Mần Non Hoa Hồng</t>
  </si>
  <si>
    <t>Trường TH Nguyễn Văn Bé</t>
  </si>
  <si>
    <t>Nhà văn hóa bon Yôk Ju</t>
  </si>
  <si>
    <t>Nhà văn hóa, cổng, tường rào, nhà vệ sinh</t>
  </si>
  <si>
    <t>Nhà văn hóa bon Ja Răh</t>
  </si>
  <si>
    <t>Bon Ja Răh, xã Nâm Nung</t>
  </si>
  <si>
    <t>Nhà văn hóa thôn Nam Tiến</t>
  </si>
  <si>
    <t>Tường rào, sân bê tông, nhà vệ sinh, giếng khoan</t>
  </si>
  <si>
    <t>Nhà văn hóa xã Nâm Nung</t>
  </si>
  <si>
    <t>Cổng, tường rào, sân bê tông, hệ thống thoát nước</t>
  </si>
  <si>
    <t>Sửa chữa, nâng cấp nhà văn hóa giáo dục thanh thiếu niên Cộng đồng Bon Rcập</t>
  </si>
  <si>
    <t>Sửa chữa nhà sinh hoạt, cổng, tường rào, nhà vệ sinh, sân bê tông</t>
  </si>
  <si>
    <t>Nhà văn hóa thôn Nam Nghĩa</t>
  </si>
  <si>
    <t>Thôn Nam Nghĩa, xã Nam Đà</t>
  </si>
  <si>
    <t>Đảm bảo nhu cầu sinh hoạt của bà con nhân dân</t>
  </si>
  <si>
    <t>Nhà văn hóa thôn Nam Hà</t>
  </si>
  <si>
    <t>Thôn Nam Hà, xã Nam Đà</t>
  </si>
  <si>
    <t>Nhà văn hóa thôn Nam Thạnh</t>
  </si>
  <si>
    <t>Thôn Nam Thạnh, xã Nam Đà</t>
  </si>
  <si>
    <t>Nhà văn hóa thôn Đăk Hoa</t>
  </si>
  <si>
    <t>Thôn Đăk Hoa - Tân Thành</t>
  </si>
  <si>
    <t>Làm mới + cổng tường rào</t>
  </si>
  <si>
    <t>Nhà văn hóa thôn Đăk Lưu</t>
  </si>
  <si>
    <t>Thôn Đăk Lưu - Tân Thành</t>
  </si>
  <si>
    <t>Nâng cấp, mở rộng hội trường</t>
  </si>
  <si>
    <t>Nhà văn hóa thôn Đăk Ri</t>
  </si>
  <si>
    <t>Thôn Đăk Ri - Tân Thành</t>
  </si>
  <si>
    <t>Nhà văn hóa thôn Đăk Rô</t>
  </si>
  <si>
    <t>Thôn Đăk Rô - Tân Thành</t>
  </si>
  <si>
    <t>Nhà văn hóa thôn Xuyên Hải</t>
  </si>
  <si>
    <t>Nhà văn hóa thôn Xuyên Tân</t>
  </si>
  <si>
    <t>Nhà văn hóa thôn Xuyên Nghĩa</t>
  </si>
  <si>
    <t>Nhà văn hóa Bon Choih</t>
  </si>
  <si>
    <t>Lĩnh vực thể dục, thể thao</t>
  </si>
  <si>
    <t>Sân thể dục, thể thao xã Nam Xuân</t>
  </si>
  <si>
    <t>San lấp 1800m2 và bòi thường giải phóng mặt bằng</t>
  </si>
  <si>
    <t>V</t>
  </si>
  <si>
    <t>Lĩnh vực kiến thiết thị chính</t>
  </si>
  <si>
    <t>Hoa viên xã Nâm Nung</t>
  </si>
  <si>
    <t>Đường đi bộ, vườn hoa, cây cảnh, khu vui chơi, cổng, tường rào</t>
  </si>
  <si>
    <t>VI</t>
  </si>
  <si>
    <t>Đường bê tông giao thông thôn xuống hồ Đắk Mhang</t>
  </si>
  <si>
    <t>Dài 2,5km, rộng 3m, dày 16cm</t>
  </si>
  <si>
    <t>Đường bê tông giao thông đi vào khu sản xuất cao su thôn Tân Lập</t>
  </si>
  <si>
    <t>Dài 2km, rộng 3m, dày 16cm</t>
  </si>
  <si>
    <t>Nâng cấp mở rộng đường giao thông từ Quốc lộ 28 thôn Nam Cường đến trạm y tế xã Nam Đà (trục 8)</t>
  </si>
  <si>
    <t>Nâng cấp, mở rộng 2km đường bê tông</t>
  </si>
  <si>
    <t>Là tuyến đường trục chính của xã, đáp ứng NTM nâng cao trên địa bàn xã thuận lợi đi lại và vận chuyện phục vụ sản xuất, sinh hoạt của nhân dân</t>
  </si>
  <si>
    <t>Nâng cấp mở rộng đường giao thông từ Quốc lộ 28 (trục 9) thôn Nam Cường đến hết thôn Nam Tân</t>
  </si>
  <si>
    <t>Nâng cấp, cải tạo mở rộng 7,5km đường nhựa</t>
  </si>
  <si>
    <t>Đáp ứng nhu cầu đi lại và vận chuyện phục vụ sản xuất, sinh hoạt của người dân</t>
  </si>
  <si>
    <t>Nâng cấp đường giao thông từ Quốc lộ 28 đi tỉnh lộ 3</t>
  </si>
  <si>
    <t>Nâng cấp, cải tạo, mở rộng 2,5km đường nhựa</t>
  </si>
  <si>
    <t xml:space="preserve">Nâng cấp đường giao thông thôn Nam Thành đi Nam Hà </t>
  </si>
  <si>
    <t>Nâng cấp, cải tạo, mở rộng 1km</t>
  </si>
  <si>
    <t>Đang là đường đất</t>
  </si>
  <si>
    <t>Thị trấn Đắk Mâm</t>
  </si>
  <si>
    <t>Đáp ứng nhu cầu đi lại và vận chuyển phục vụ sản xuất, sinh hoạt của nhân dân</t>
  </si>
  <si>
    <t>650m đường bê tông, hệ thống thoát nước, nền 5m, mặt đường 3m</t>
  </si>
  <si>
    <t>Đường giao thông nông thôn bon Dru, thị trấn Đắk Mâm</t>
  </si>
  <si>
    <t>Đường giao thông vào khu nghĩa trang nhân dân bon Bróih, thị trấn Đắk Mâm</t>
  </si>
  <si>
    <t>500m đường bê tông, hệ thống thoát nước, nền 5m, mặt đường 3m</t>
  </si>
  <si>
    <t>Đường giao thông thôn Đắk Hưng, xã Nam Xuân đi thị trấn Đắk Mâm</t>
  </si>
  <si>
    <t>2km đường bê tông, rộng 5m. dày 16cm, mác bê tông 250</t>
  </si>
  <si>
    <t>Đường giao thông thôn Thanh Sơn đi Đắk Hưng, xã Nam Xuân</t>
  </si>
  <si>
    <t>1,8km đường bê tông, rộng 3m. dày 16cm, mác bê tông 200</t>
  </si>
  <si>
    <t>Cầu, đường giao thông từ thôn Thanh Sơn đi suối 38, xã Nam Xuân</t>
  </si>
  <si>
    <t>4,5km đường bê tông, rộng 3m. dày 16cm, mác bê tông 250</t>
  </si>
  <si>
    <t>Cầu qua suối Đắk Sôr xã Nam Xuân</t>
  </si>
  <si>
    <t>cầu rộng 5m, dài 10m</t>
  </si>
  <si>
    <t>Nâng cấp tuyến Quốc lộ 28 đi Xuyên Nghĩa</t>
  </si>
  <si>
    <t>Xuyên Nghĩa - Đức Xuyên</t>
  </si>
  <si>
    <t>Nâng cấp, mở rộng, bê tông hóa đường từ QL 28 đi cánh đồng Đắk Rí</t>
  </si>
  <si>
    <t>Xuyên Hà - Đức Xuyên</t>
  </si>
  <si>
    <t>Đường bê tông Xuyên Phước đi Xuyên Hà (gần sông)</t>
  </si>
  <si>
    <t>Xuyên Phước, Xuyên Hà - Đức Xuyên</t>
  </si>
  <si>
    <t>Nâng cấp tuyến Quốc lộ 28 đi Xuyên An</t>
  </si>
  <si>
    <t>Xuyên An- Đức Xuyên</t>
  </si>
  <si>
    <t>Nâng cấp, mở rộng đường Xuyên Nghĩa đi Bầu Mây</t>
  </si>
  <si>
    <t>Nâng cấp, mở rộng đường QL 28 đi Bầu Sen</t>
  </si>
  <si>
    <t>Xuyên Phước - Đức Xuyên</t>
  </si>
  <si>
    <t>Nâng cấp, mở rộng đường qua xã EA Rbin</t>
  </si>
  <si>
    <t>Xuyên Hải - Đức Xuyên</t>
  </si>
  <si>
    <t>Nâng cấp, mở rộng đường vào nghĩa trang xã</t>
  </si>
  <si>
    <t>Xuyên Tân - Đức Xuyên</t>
  </si>
  <si>
    <t>Mở rộng tuyến đường từ trụ sở HĐND&amp;UBND xã mới về Xuyên Hải</t>
  </si>
  <si>
    <t>Bê tông hóa tuyến đường Bầu Cà te</t>
  </si>
  <si>
    <t>Bon Choih - Đức Xuyên</t>
  </si>
  <si>
    <t>Đường giao thông bê tông liên thôn Phú Lợi - Phú Hòa, xã Quảng Phú</t>
  </si>
  <si>
    <t>Phú Lợi - Phú Hòa, xã Quảng Phú</t>
  </si>
  <si>
    <t>3km x4mx0,16</t>
  </si>
  <si>
    <t>Đường sá đi lại lầy lội, rất khó khăn việc vận chuyển nông sản của nhân dân trong mùa mưa nên việc đầu tư xây dựng rất cần thiết.</t>
  </si>
  <si>
    <t>Phú Thuận - Phú Trung, xã Quảng Phú</t>
  </si>
  <si>
    <t>Lĩnh vực thương mại</t>
  </si>
  <si>
    <t>Chợ Nâm Nung</t>
  </si>
  <si>
    <t>Cổng, tường rào, nhà để xe, bãi để xe</t>
  </si>
  <si>
    <t>Lĩnh vực bảo vệ môi trường</t>
  </si>
  <si>
    <t>Bãi rác xã Nâm Nung</t>
  </si>
  <si>
    <t>San mặt bằng, khu sử lý rác thải, đường bê tông</t>
  </si>
  <si>
    <t>Lĩnh vực du lịch</t>
  </si>
  <si>
    <t>Xây dựng điểm đến du lịch tiêu biểu vùng đồng bào dân tộc thiểu số tại bon Rcập, xã Nâm Nung</t>
  </si>
  <si>
    <t>Xây dựng điểm đến du lịch tiêu biểu vùng đồng bào dân tộc thiểu số tại bon Ja Răh, xã Nâm Nung</t>
  </si>
  <si>
    <t>Xây dựng khu bảo tồn làng, bản văn hóa truyền thống tiêu biểu các dân tộc thiểu số tại bon Rcập, xã Nâm Nung</t>
  </si>
  <si>
    <t>Xây dựng khu bảo tồn làng, bản văn hóa truyền thống tiêu biểu các dân tộc thiểu số tại bon Ja Răh, xã Nâm Nung</t>
  </si>
  <si>
    <t>Lĩnh vực Y tế</t>
  </si>
  <si>
    <t>Sửa chữa nâng cấp y tế xã Nam Đà</t>
  </si>
  <si>
    <t>Sữa chữa trạm y tế, hệ thống thống nước sạch, làm lò đốt rác thải y tế, cải tạo vườn thuốc nam</t>
  </si>
  <si>
    <t>Đáp ứng nhu cầu khám, chữa bệnh của người dân trên địa bàn xã</t>
  </si>
  <si>
    <t>Lĩnh vực thủy lợi</t>
  </si>
  <si>
    <t>Nạo vét hồ Đắk Mâm</t>
  </si>
  <si>
    <t>Thôn Nam Thắng, xã Nam Đà</t>
  </si>
  <si>
    <t>Diện tích nạo vét 30ha</t>
  </si>
  <si>
    <t>Mương bê tông cánh đồng đông xuân thôn Nam Hải</t>
  </si>
  <si>
    <t>Thôn Nam Hải, xã Nam Đà</t>
  </si>
  <si>
    <t>Làm mới, sửa chữa 500m mương bê tông</t>
  </si>
  <si>
    <t>Kênh mương cánh đồng thôn Đắk Sơn, xã Nam Xuân</t>
  </si>
  <si>
    <t>Chiều dài 2km, rộng 0,6m, cao 0,6m, dày 10cm</t>
  </si>
  <si>
    <t>Kênh mương Sơn Hà đi Na Xẹt, xã Nam Xuân</t>
  </si>
  <si>
    <t>Kênh Bầu Mây ra suối Đắk Rí</t>
  </si>
  <si>
    <t>Kênh Xuyên Tân, Xuyên Nghĩa ra suối Đắk Nang</t>
  </si>
  <si>
    <t>Kênh Ủng thủy ra suối Đắk Nang</t>
  </si>
  <si>
    <t>Xuyên An - Đức Xuyên</t>
  </si>
  <si>
    <t>Kênh Quảng Thành, Bầu Sen ra suối Đắk Nang</t>
  </si>
  <si>
    <t>Kênh cánh đồng Bon Choih ra suối Đắk Rí</t>
  </si>
  <si>
    <t>Hồ tưới khu vực tái canh</t>
  </si>
  <si>
    <t>Nâng cấp, sửa chữa kênh cấp I</t>
  </si>
  <si>
    <t>Mở mới kênh tưới nội đồng Đắk Rí</t>
  </si>
  <si>
    <t>Mở mới kênh tưới Bon Choih</t>
  </si>
  <si>
    <t>Đập dâng suối Đắk Rí, khu vực Bon Choih</t>
  </si>
  <si>
    <t>Lĩnh vực quản lý hành chính</t>
  </si>
  <si>
    <t>Nhà một cửa xã Nam Xuân</t>
  </si>
  <si>
    <t>Xây dựng mới nhà một cửa diện tích 180m2</t>
  </si>
  <si>
    <t>Trụ sở HĐND&amp;UBND xã Đức Xuyên</t>
  </si>
  <si>
    <t>Quy hoạch chi tiết 1/500 xã Nam Xuân</t>
  </si>
  <si>
    <t>Quy hoạch chi tiết</t>
  </si>
  <si>
    <t>Lĩnh Vực cấp, thoát nước</t>
  </si>
  <si>
    <t>Công trình cấp nước tập trung Bon Choih</t>
  </si>
  <si>
    <t>Lĩnh vực Điện</t>
  </si>
  <si>
    <t>Đường điện hạ thế về khu dân cư thôn Xuyên Tân</t>
  </si>
  <si>
    <t>Đường điện hạ thế dọc sông phát triển sản xuất</t>
  </si>
  <si>
    <t>Xuyên Hà, Xuyên Hải - Đức Xuyên</t>
  </si>
  <si>
    <t>Đường điện khu dân cư Bon Choih đến khu nhà ông Đặng Bé</t>
  </si>
  <si>
    <t>Đường điện khu dân cư Xuyên Nghĩa đi suối Đắk Nang</t>
  </si>
  <si>
    <t>Lĩnh vực giáo dục</t>
  </si>
  <si>
    <t>Trường MN Vàng Anh</t>
  </si>
  <si>
    <t>Trường TH Nguyễn Bá Ngọc</t>
  </si>
  <si>
    <t>Trường MN Hướng Dương</t>
  </si>
  <si>
    <t xml:space="preserve">Trường TH Ngô Gia Tự </t>
  </si>
  <si>
    <t>04 phòng học bộ môn và thư viện</t>
  </si>
  <si>
    <t>Trường THCS Nam Đà</t>
  </si>
  <si>
    <t xml:space="preserve">Nhà vệ sinh, hàng rào </t>
  </si>
  <si>
    <t>Đường giao thông liên khu vực Đ7</t>
  </si>
  <si>
    <t>1,88km đường đô thị</t>
  </si>
  <si>
    <t>Đường chính khu vực Đ11e</t>
  </si>
  <si>
    <t>0,367 km đường đô thị</t>
  </si>
  <si>
    <t>Đường giao thông liên khu vực Đ10e</t>
  </si>
  <si>
    <t>1,130km đường đô thị</t>
  </si>
  <si>
    <t>Đường giao thông liên khu vực Đ10c, Đ10d</t>
  </si>
  <si>
    <t>2,425km đường đô thị</t>
  </si>
  <si>
    <t>Nâng cấp đường Nam Đà đi Ba Buôn Đắk Mâm (ĐH61)</t>
  </si>
  <si>
    <t>Xã Nam Đà, TT Đắk Mâm</t>
  </si>
  <si>
    <t>4,3km đương giao thông</t>
  </si>
  <si>
    <t>Nâng cấp đường Quốc lộ 28 đi thôn 2, xã Quảng Phú (ĐH63)</t>
  </si>
  <si>
    <t>6km đương giao thông</t>
  </si>
  <si>
    <t>Trạm bơm điện thôn Cao Sơn</t>
  </si>
  <si>
    <t>Cuối thôn Buôn Choah, đầu thôn Cao Sơn, xã Buôn Choah</t>
  </si>
  <si>
    <t>01 công trinh</t>
  </si>
  <si>
    <t>Tưới bổ trợ cho 40 ha canh đồng thôn Cao sơn và Buôn Choah</t>
  </si>
  <si>
    <t>Nạo vét kênh tiêu thôn Buôn Choah</t>
  </si>
  <si>
    <t>Buôn Choah, xã Buôn Choah</t>
  </si>
  <si>
    <t>2500m</t>
  </si>
  <si>
    <t>Tiêu thoát nước chống ngập úng cho 50 ha lúa cánh đồng buôn choah</t>
  </si>
  <si>
    <t>Nâng cấp kênh nội đồng cánh đồng Buôn Choah</t>
  </si>
  <si>
    <t>2000m</t>
  </si>
  <si>
    <t>Đảm bảo nguồn nước tưới cho 40 ha lúa 2 vụ</t>
  </si>
  <si>
    <t>Nâng cấp kênh nội đồng cánh đồng thôn Cao Sơn</t>
  </si>
  <si>
    <t>Thôn Cao Sơn, xã Buôn Choah</t>
  </si>
  <si>
    <t>Đảm bảo nguồn nước tưới cho 30 ha lúa 2 vụ</t>
  </si>
  <si>
    <t>Nâng cấp kênh nội đồng cánh đồng thôn Bình Giang</t>
  </si>
  <si>
    <t>Thôn Bình Giang, xã Buôn Choah</t>
  </si>
  <si>
    <t>Nâng cấp kênh nội đồng cánh đồng thôn Ninh Giang</t>
  </si>
  <si>
    <t>Thôn Ninh Giang, xã Buôn Choah</t>
  </si>
  <si>
    <t>Cống tiêu qua kênh tiêu</t>
  </si>
  <si>
    <t>Cánh đồng xã Buôn Choah</t>
  </si>
  <si>
    <t>6 cống tiêu</t>
  </si>
  <si>
    <t>Đảm bảo tiêu thoát nước và phục đi lại sản xuất cho người dân trên địa bàn xã</t>
  </si>
  <si>
    <t xml:space="preserve">Cống ngăn lũ </t>
  </si>
  <si>
    <t>01 công trình</t>
  </si>
  <si>
    <t>Tiêu ngăn ngập ngập cho 35 ha lúa thôn Bình Giang xã Buôn Choah</t>
  </si>
  <si>
    <t>Tram bơm điên thôn Ninh Giang</t>
  </si>
  <si>
    <t>Cuối thôn Ninh Giang, đầu thôn Bình Giang, xã Buôn Choah</t>
  </si>
  <si>
    <t>Tưới bổ trợ cho 40 ha canh đồng thôn Ninh Giang sơn và Bình Giang</t>
  </si>
  <si>
    <t>Nạo vét kè chống sạt lở kênh tiêu thôn Phú Thinh</t>
  </si>
  <si>
    <t>Cánh đồng xã Đăk Nang</t>
  </si>
  <si>
    <t>1800m</t>
  </si>
  <si>
    <t>Tiêu thoát nước chống ngập úng cho 100 ha cánh đồng xã Đăk Nang</t>
  </si>
  <si>
    <t>Nạo vét kè chống sạt lở kênh tiêu thôn Phú Tân</t>
  </si>
  <si>
    <t>Cánh đồng thôn Phú Tân</t>
  </si>
  <si>
    <t>900m</t>
  </si>
  <si>
    <t>Tiêu thoát nước chống ngập úng cho 40 ha cánh đồng thôn Phú Tân</t>
  </si>
  <si>
    <t>Nâng cấp kênh nội đồng thôn cánh đồng xã Đăk Nang</t>
  </si>
  <si>
    <t>1000m</t>
  </si>
  <si>
    <t>Đảm bảo nguồn nước tưới cho 45 ha lúa 2 vụ</t>
  </si>
  <si>
    <t>Nâng cấp trạm bơm điện Buôn K'Tăh</t>
  </si>
  <si>
    <t>Thôn Phú Lợi, xã Quảng Phú</t>
  </si>
  <si>
    <t xml:space="preserve">Đảm bảo nguồn nước tưới cho 50 ha lúa và màu </t>
  </si>
  <si>
    <t xml:space="preserve">Nạo vét kênh tiêu chính cánh đồng D12 </t>
  </si>
  <si>
    <t>Cánh đồng D12, xã Buôn Choah</t>
  </si>
  <si>
    <t>1,500m</t>
  </si>
  <si>
    <t>Đảm bảo tiêu thoát nước cho cánh đồng buôn Lang, buôn Sức D12 khoảng 192 ha</t>
  </si>
  <si>
    <t>Nạo vét kênh tiêu cánh Bắc, cánh đồng Đăk Đrô</t>
  </si>
  <si>
    <t>Cánh đồng xã Đăk Đrô</t>
  </si>
  <si>
    <t>1,8000m</t>
  </si>
  <si>
    <t>Đảm bảo tiêu thoát nước chống ngập úng cho 40 ha lúa và màu</t>
  </si>
  <si>
    <t>Nâng cấp kênh cánh đồng Ea Xa Nô</t>
  </si>
  <si>
    <t>Thôn Ea xa Nô</t>
  </si>
  <si>
    <t>Đảm bảo nguồn nước tưới cho 15 ha lúa 2 vụ và tạo nguồn tưới cho 50 ha cây công nghiệp như cà phê, tiêu</t>
  </si>
  <si>
    <t>Nâng cấp kênh cánh đồngBuôn K62 và bon Ol</t>
  </si>
  <si>
    <t>1,700 m</t>
  </si>
  <si>
    <t xml:space="preserve">Đảm bảo nguồn nước tưới cho 55 ha lúa 2 vụ </t>
  </si>
  <si>
    <t>Nâng cấp sửa chữa công tiêu thoát nước và nạo vét kênh tiêu</t>
  </si>
  <si>
    <t>Cánh đồng xã Đức Xuyên</t>
  </si>
  <si>
    <t>Đảm bảo tiêu thoát nước cho 60 ha</t>
  </si>
  <si>
    <t>PHỤ BIỂU</t>
  </si>
  <si>
    <t>DANH MỤC DỰ ÁN THUỘC NGUỒN VỐN 
NGÂN SÁCH XÃ, THỊ TRẤN ĐẮK MÂM ĐẦU TƯ GIAI ĐOẠN 2021-2025</t>
  </si>
  <si>
    <t>1.2.12</t>
  </si>
  <si>
    <t>1.2.13</t>
  </si>
  <si>
    <t>Nâm Nung</t>
  </si>
  <si>
    <t>Đường giao thông</t>
  </si>
  <si>
    <t>E</t>
  </si>
  <si>
    <t>400m tường rào</t>
  </si>
  <si>
    <t>G</t>
  </si>
  <si>
    <t>Dài 3,8km; rộng 5m</t>
  </si>
  <si>
    <t>Dài 0,6km; rộng 5m</t>
  </si>
  <si>
    <t>Dài 1,8km; rộng 5m</t>
  </si>
  <si>
    <t>Dài 1,2km; rộng 5m</t>
  </si>
  <si>
    <t>Dài 1,7km; rộng 5m</t>
  </si>
  <si>
    <t>Rộng 2ha</t>
  </si>
  <si>
    <t>Kênh khu sinh ra suối Đắk Nang</t>
  </si>
  <si>
    <t>Dài 1,3km; rộng 5m</t>
  </si>
  <si>
    <t>Phục vụ 100 hộ</t>
  </si>
  <si>
    <t>Dài 2.000 m</t>
  </si>
  <si>
    <t>Dài 1.000 m</t>
  </si>
  <si>
    <t>Dài 1,3km</t>
  </si>
  <si>
    <t>Dài 3,2km</t>
  </si>
  <si>
    <t>Dài 0,9km</t>
  </si>
  <si>
    <t>Dài 1,4km</t>
  </si>
  <si>
    <t>Dài 0,7km</t>
  </si>
  <si>
    <t>Dài 1,0km</t>
  </si>
  <si>
    <t>Dài 0,6km</t>
  </si>
  <si>
    <t>Dài 0,75km</t>
  </si>
  <si>
    <t>Dài 0,5km</t>
  </si>
  <si>
    <t>Dài 0,4km</t>
  </si>
  <si>
    <t>Dài 0,8km</t>
  </si>
  <si>
    <t>Mua sắm cơ sở vật chất, trang thiết bị làm việc tại trụ sở mới</t>
  </si>
  <si>
    <t>Trụ sở làm việc HĐND&amp;UBND xã</t>
  </si>
  <si>
    <t>Sân, tường rào (dài 340m)</t>
  </si>
  <si>
    <t>Nhà văn hóa thôn Xuyên An</t>
  </si>
  <si>
    <t>Tường rào (dài 180m)</t>
  </si>
  <si>
    <t>Sân , tường rào (dài 240m)</t>
  </si>
  <si>
    <t>DANH MỤC DỰ ÁN ĐẦU SỬ DỤNG VỐN SỰ NGHIỆP
GIAI ĐOẠN 2021-2025 BẰNG NGUỒN VỐN HUYỆN</t>
  </si>
  <si>
    <t>Đường giao thông bê tông ra khu sản xuất Phú Thuận - Phú Trung, xã Quảng phú</t>
  </si>
  <si>
    <t>128/NQ-HĐND ngày 10/8/2021</t>
  </si>
  <si>
    <t>3173/QĐ-UBND ngày 9/12/2021</t>
  </si>
  <si>
    <t>Kế hoạch vốn giai đoạn 2021-2025 theo NQ số 168/NQ-HĐND mgày 17/12/2020</t>
  </si>
  <si>
    <t xml:space="preserve"> -</t>
  </si>
  <si>
    <t>Trạm bơm điện bon Choih xã Đức Xuyên</t>
  </si>
  <si>
    <t>2049/QĐ-UBND ngay 27/7/2020</t>
  </si>
  <si>
    <t>Vốn lồng ghép NS thu tiền sử dụng đất</t>
  </si>
  <si>
    <t>Cấp nước 350 hộ</t>
  </si>
  <si>
    <t>Trạm bơm điện thôn Ninh Giang, xã Buôn Choah</t>
  </si>
  <si>
    <t>Tưới bổ trợ cho 40 ha</t>
  </si>
  <si>
    <t>Xây mới tuyến kênh 327, xã Đắk Nang</t>
  </si>
  <si>
    <t>Nâng cấp kênh chính và kênh đất cánh đồng thôn Bình Giang, xã Buôn Choah</t>
  </si>
  <si>
    <t>4.4.4</t>
  </si>
  <si>
    <t>Nâng cấp tuyến kênh chính về nhà ông Doãn Văn Dự, xã Đăk Nang</t>
  </si>
  <si>
    <t>Đường đô thị nối từ đường vào Đài truyền thanh huyện với đường Huỳnh Thúc Kháng</t>
  </si>
  <si>
    <t xml:space="preserve">Đường giao thông nông thôn bon Yôk Rlinh </t>
  </si>
  <si>
    <t>2.3.7</t>
  </si>
  <si>
    <t>Sân vận động huyện Krông Nô</t>
  </si>
  <si>
    <t>Đường N6, Đ3 xã Đắk Nang</t>
  </si>
  <si>
    <t>Đường từ thôn Xuyên Hà đến cống ngầm Đắk Nang</t>
  </si>
  <si>
    <t>Đường  giao thông C1,C2,C3 và N11</t>
  </si>
  <si>
    <t>Trường TH Hoàng Diệu</t>
  </si>
  <si>
    <t>Nâng cấp, mở rộng sân trường</t>
  </si>
  <si>
    <t>Nâng cấp, mở rộng nhà lớp học 8 phòng 2 tầng</t>
  </si>
  <si>
    <t>Nâng cấp, mở rộng tường rào, nhà vệ sinh</t>
  </si>
  <si>
    <t>Trường TH và THCS Nguyễn Viết Xuân</t>
  </si>
  <si>
    <t>Nâng cấp, mở rộng nhà lớp học 6 phòng 2 tầng</t>
  </si>
  <si>
    <t>Trường TH Nguyễn Văn Trỗi</t>
  </si>
  <si>
    <t>Nâng cấp, mở rộng nhà hiệu bộ</t>
  </si>
  <si>
    <t>Trường TH Võ Thị Sáu</t>
  </si>
  <si>
    <t>Nâng cấp, mở rộng nhà lớp 8 phòng 2 tầng</t>
  </si>
  <si>
    <t>Nâng cấp, mở rộng nhà lớp 6 phòng 2 tầng</t>
  </si>
  <si>
    <t>Nâng cấp, mở rộng tường rào, sân trường</t>
  </si>
  <si>
    <t>Trường TH Bế Văn Đàn (phân hiệu Phú Hòa)</t>
  </si>
  <si>
    <t>Nâng cấp, mở rộng cổng, tường rào</t>
  </si>
  <si>
    <t>TỔNG CỘNG (I+II+III)</t>
  </si>
  <si>
    <t>NGUỒN TĂNG THU TIẾT KIỆM CHI THƯỜNG XUYÊN VÀ TỈNH HỖ TRỢ</t>
  </si>
  <si>
    <t>Nguồn tăng thu tiết kiệm chi thường xuyên và hỗ trợ</t>
  </si>
  <si>
    <t>TỔNG SỐ (1+2+3)</t>
  </si>
  <si>
    <t>Lu lèn, mương thoát nước, hầm báo bia,…</t>
  </si>
  <si>
    <t>Đường vành đài nội bộ Ban chỉ huy quân sự huyện</t>
  </si>
  <si>
    <t>Đường bê tông  dài 1km</t>
  </si>
  <si>
    <t>Thao trường huấn luyện cụm xã phía Bắc</t>
  </si>
  <si>
    <t>Kho vật chất khu căn cứ hậu phương của huyện</t>
  </si>
  <si>
    <t>Trường THCS Đắk Nang</t>
  </si>
  <si>
    <t>San lấp mặt bằng các khu vực khai thác quỹ đất (khu vực cánh đồng La Trao)</t>
  </si>
  <si>
    <t>Nhà làm việc xã đội Nâm Nung</t>
  </si>
  <si>
    <t>1.5.5</t>
  </si>
  <si>
    <t>1.5.6</t>
  </si>
  <si>
    <t>1.5.7</t>
  </si>
  <si>
    <t>1.5.8</t>
  </si>
  <si>
    <t>1.5.9</t>
  </si>
  <si>
    <t>1.5.10</t>
  </si>
  <si>
    <t>1.5.11</t>
  </si>
  <si>
    <t>1.5.12</t>
  </si>
  <si>
    <t>1.5.13</t>
  </si>
  <si>
    <t>1.5.14</t>
  </si>
  <si>
    <t>1.5.15</t>
  </si>
  <si>
    <t>1.5.16</t>
  </si>
  <si>
    <t>1.5.17</t>
  </si>
  <si>
    <t>Đường từ Quốc lộ 28 (thôn Nam Cường) đi thôn Nam Thuận</t>
  </si>
  <si>
    <t>Kênh nội dồng cánh đồng xã Đăk Drô</t>
  </si>
  <si>
    <t>Trường Mầm Non Hướng Dương</t>
  </si>
  <si>
    <t>Nâng cấp sửa chữa 1.300m kênh</t>
  </si>
  <si>
    <t>Nâng cấp 2,5km đường giao thông nông thôn, cấp A</t>
  </si>
  <si>
    <t>Đường thôn Phú Thịnh, xã Đắk Nang (khu vực người dân sáng chỉ)</t>
  </si>
  <si>
    <t>900m đường giao thông</t>
  </si>
  <si>
    <t>Nhà làm việc xã đội xã Đức Xuyên</t>
  </si>
  <si>
    <t>Nhà làm việc xã đội xã Đắk Nang</t>
  </si>
  <si>
    <t>Xã Nâm N'Điir</t>
  </si>
  <si>
    <t>xã Nâm N'Đir</t>
  </si>
  <si>
    <t>Trung tâm chính trị</t>
  </si>
  <si>
    <t>Kè chống sạt lở và nâng cấp mở, rộng sân bê tông</t>
  </si>
  <si>
    <t>(Ban hành kèm theo Tờ trình số:       /TTr-UBND ngày    /11/2021 của UBND huyện Krông Nô)</t>
  </si>
  <si>
    <t>Xây dựng mới 610m đường giao thông theo tiêu chuẩn đường đô thị.</t>
  </si>
  <si>
    <t>Xây dựng mới 500m đường giao thông theo tiêu chuẩn đường đô thị.</t>
  </si>
  <si>
    <t>Xây dựng mới 590m đường giao thông theo tiêu chuẩn đường đô thị.</t>
  </si>
  <si>
    <t xml:space="preserve">Nâng cấp 2km đường giao thông nông thôn, cấp B. </t>
  </si>
  <si>
    <t xml:space="preserve">Nâng cấp 850m đường giao thông. </t>
  </si>
  <si>
    <t>Nâng cấp 650m đường giao thông nông thôn, cấp B.</t>
  </si>
  <si>
    <t>Nâng cấp, cải tạo 600m đường giao thông nông thôn, cấp B.</t>
  </si>
  <si>
    <t>Nâng cấp 2.000m kênh</t>
  </si>
  <si>
    <t>Nâng cấp, sửa chữa khoảng 1.200m kênh.</t>
  </si>
  <si>
    <t>Đầu tư khoảng 700m kênh.</t>
  </si>
  <si>
    <t>1205,71m kênh</t>
  </si>
  <si>
    <t>5068/QĐ-UBND ngày 10/12/2021</t>
  </si>
  <si>
    <t>Bể bơi và nhà vòm bảo vệ</t>
  </si>
  <si>
    <t>Trường tiểu học Kim Đồng</t>
  </si>
  <si>
    <t>Trường tiều học Nguyễn Văn Trỗi</t>
  </si>
  <si>
    <t>(Kèm theo Nghị quyết số:         /NQ-HĐND ngày    /7/2022 của HĐND huyện Krông Nô)</t>
  </si>
  <si>
    <t>Do vướng công tác bồi thường giải phóng mặt bằng không tể thực hiện đuọc</t>
  </si>
  <si>
    <t>San lấp mặt bằng khoảng 27.146m2 và xây dựng hệ thống thoát nước băng bê tông cốt thép dài khoảng 95m</t>
  </si>
  <si>
    <t>Khái toán TMĐT, cơ cấu nguồn vốn giai đoạn 2021-2025 theo Nghị quyết số 207/NQ-HĐND mgày 21/12/2021</t>
  </si>
  <si>
    <t>Trụ sở HĐND &amp;UBND huyện Krông Nô, Hạng mục: Cải tạo trụ sở làm việc</t>
  </si>
  <si>
    <t>Cải tạo trụ sở làm việc</t>
  </si>
  <si>
    <t>Nâng cấp, cải tạo 02km vỉa hè và điện chiếu sáng đô thị.</t>
  </si>
  <si>
    <t>4.8</t>
  </si>
  <si>
    <t>4.8.1</t>
  </si>
  <si>
    <t>Đường Võ Văn Kiệt, Trần Hưng Đạo, Hạng mục: Nâng cấp, cải tạo hệ thống thoát nước, hệ thống điện</t>
  </si>
  <si>
    <t>Nâng cấp, cải tạo 0,7km đường đô thị.</t>
  </si>
  <si>
    <t>2.3.8</t>
  </si>
  <si>
    <t>Lồng ghép với nguồn ngân sách tỉnh hỗ trợ</t>
  </si>
  <si>
    <t>2197/QĐ-UBND ngày 17/8/2020</t>
  </si>
  <si>
    <t>2950/QĐ-UBND ngày 28/10/2019</t>
  </si>
  <si>
    <t>2952/QĐ-UBND ngày 09/11/2020</t>
  </si>
  <si>
    <t xml:space="preserve"> 3301/QĐ-UBND ngày 29/12/2020</t>
  </si>
  <si>
    <t>5046/QĐ-UBND ngày 09/12/2021</t>
  </si>
  <si>
    <t>4878/QĐ-UBND ngày 25/11/2021</t>
  </si>
  <si>
    <t>214/NQ-HĐND ngày 21/12/2021</t>
  </si>
  <si>
    <t>230/NQ-HĐND ngày 21/12/2021</t>
  </si>
  <si>
    <t>240/NQ-HĐND ngày 21/12/2021</t>
  </si>
  <si>
    <t>243/NQ-HĐND ngày 21/12/2021</t>
  </si>
  <si>
    <t>245/NQ-HĐND ngày 21/12/2021</t>
  </si>
  <si>
    <t>224/NQ-HĐND ngày 21/12/2021</t>
  </si>
  <si>
    <t>4720/QĐ-UBND ngày 10/11/2021</t>
  </si>
  <si>
    <t>237/NQ-HĐND ngày 21/12/2021</t>
  </si>
  <si>
    <t>236/NQ-HĐND ngày 21/12/2021</t>
  </si>
  <si>
    <t>5145/QĐ-UBND ngày 20/12/2021</t>
  </si>
  <si>
    <t>Công trình cấp nước Bon Đắk Prí, xã Nâm N'Đir</t>
  </si>
  <si>
    <t>235/NQ-HĐND ngày 21/12/2021</t>
  </si>
  <si>
    <t>234/NQ-HĐND ngày 21/12/2021</t>
  </si>
  <si>
    <t>233/NQ-HĐND ngày 21/12/2021</t>
  </si>
  <si>
    <t>3106/QĐ-UBND ngày 02/12/2020</t>
  </si>
  <si>
    <t>5066/QĐ-UBND ngày 10/12/2021</t>
  </si>
  <si>
    <t>4703/QĐ-UBND ngày 09/11/2021</t>
  </si>
  <si>
    <t>5067/QĐ-UBND ngày 10/12/2021</t>
  </si>
  <si>
    <t>225/NQ-HĐND ngày 21/12/2021</t>
  </si>
  <si>
    <t>215/NQ-HĐND ngày 21/12/2021</t>
  </si>
  <si>
    <t>223/NQ-HĐND ngày 21/12/2021</t>
  </si>
  <si>
    <t>221/NQ-HĐND ngày 21/12/2021</t>
  </si>
  <si>
    <t>218/NQ-HĐND ngày 21/12/2021</t>
  </si>
  <si>
    <t>220/NQ-HĐND ngày 21/12/2021</t>
  </si>
  <si>
    <t>219/NQ-HĐND ngày 21/12/2021</t>
  </si>
  <si>
    <t>217/NQ-HĐND ngày 21/12/2021</t>
  </si>
  <si>
    <t>216/NQ-HĐND ngày 21/12/2021</t>
  </si>
  <si>
    <t>5069/QĐ-UBND ngày 10/12/2021</t>
  </si>
  <si>
    <t>5152/QĐ-UBND ngày 20/12/2021</t>
  </si>
  <si>
    <t>213/NQ-HĐND ngày 21/12/2021</t>
  </si>
  <si>
    <t>212/NQ-HĐND ngày 21/12/2021</t>
  </si>
  <si>
    <t>241/NQ-HĐND ngày 21/12/2021</t>
  </si>
  <si>
    <t>242/NQ-HĐND ngày 21/12/2021</t>
  </si>
  <si>
    <t>244/NQ-HĐND ngày 21/12/2021</t>
  </si>
  <si>
    <t>238/NQ-HĐND ngày 21/12/2021</t>
  </si>
  <si>
    <t>232/NQ-HĐND ngày 21/12/2021</t>
  </si>
  <si>
    <t>247/NQ-HĐND ngày 21/12/2021</t>
  </si>
  <si>
    <t>246/NQ-HĐND ngày 21/12/2021</t>
  </si>
  <si>
    <t>253/NQ-HĐND ngày 21/12/2021</t>
  </si>
  <si>
    <t>4.5.2</t>
  </si>
  <si>
    <t>250/NQ-HĐND ngày 21/12/2021</t>
  </si>
  <si>
    <t>252/NQ-HĐND ngày 21/12/2021</t>
  </si>
  <si>
    <t>230/QĐ-UBND ngày 18/01/2022</t>
  </si>
  <si>
    <t>1531/QĐ-UBND ngày 26/5/2022</t>
  </si>
  <si>
    <t>1379/QĐ-UBND ngày 29/4/2022</t>
  </si>
  <si>
    <t>249/NQ-HĐND ngày 21/12/2021</t>
  </si>
  <si>
    <t>248/NQ-HĐND ngày 21/12/2021</t>
  </si>
  <si>
    <t>200/NQ-HĐND ngày 21/12/2021</t>
  </si>
  <si>
    <t>226/NQ-HĐND ngày 21/12/2021</t>
  </si>
  <si>
    <t>231/NQ-HĐND ngày 21/12/2021</t>
  </si>
  <si>
    <t>228/NQ-HĐND ngày 21/12/2021</t>
  </si>
  <si>
    <t>227/NQ-HĐND ngày 21/12/2021</t>
  </si>
  <si>
    <t>211/NQ-HĐND ngày 21/12/2021</t>
  </si>
  <si>
    <r>
      <t>Bồi thường, giải phóng mặt bằng, san lắp khoảng 25.000m</t>
    </r>
    <r>
      <rPr>
        <vertAlign val="superscript"/>
        <sz val="10"/>
        <rFont val="Times New Roman"/>
        <family val="1"/>
      </rPr>
      <t>2</t>
    </r>
  </si>
  <si>
    <t>DỰ KIẾN NGUỒN THU BÁN ĐÂU BÁN ĐẤU GIÁ QUYỀN SỬ DỤNG ĐẤT</t>
  </si>
  <si>
    <t>Đơn vị</t>
  </si>
  <si>
    <t>Số tiền</t>
  </si>
  <si>
    <t>Trích 10% đề thực hiện đo đạc</t>
  </si>
  <si>
    <t>Trích 20% chuyển về Quỹ đất tỉnh</t>
  </si>
  <si>
    <t>Số tiền còn lại sau khi trừ các khoản trích</t>
  </si>
  <si>
    <t>Dự án chỉnh trang khu dân cư đô thị phía sau tiệm vàng Hông Bình</t>
  </si>
  <si>
    <t>Trung tâm xã Đức Xuyên, hạng mục: Xây trụ sở HĐND&amp;UBND xã Đức Xuyên</t>
  </si>
  <si>
    <t>Cụm công nghiệp huyện Krông Nô</t>
  </si>
  <si>
    <t>Trung tâm cụm xã Đắk Nang, hạng mục: Giải phòng mặt bằng khuôn viên trụ sở HĐND &amp; UBND xã Đắk Nang</t>
  </si>
  <si>
    <t>Đường tránh thao trường và tái định canh cho hộ gia đình bị giải toả xây dựng thao trường tổng hợp của lực lượng vũ trang tỉnh</t>
  </si>
  <si>
    <t>Phân khai từ nguồn đền bù giải phóng mặt bằng; đối ứng công trình vốn tỉnh</t>
  </si>
  <si>
    <t xml:space="preserve">Hồ Đắk Lưu xã Tân Thành huyện Krông Nô </t>
  </si>
  <si>
    <t>Đường giao thông từ xã Nam Đà đi xã Đắk Drô</t>
  </si>
  <si>
    <t xml:space="preserve">Đầu tư xây dựng đường dây trung áp, hạ áp cấp điện cho 02 thôn Phú Hòa và Phú Vinh, xã Quảng Phú </t>
  </si>
  <si>
    <t>4.5.3</t>
  </si>
  <si>
    <t>4.5.4</t>
  </si>
  <si>
    <t>4.5.5</t>
  </si>
  <si>
    <t>4.5.6</t>
  </si>
  <si>
    <t>4.5.7</t>
  </si>
  <si>
    <t>4.5.8</t>
  </si>
  <si>
    <t>4.5.9</t>
  </si>
  <si>
    <t>Đối ứng với nguồn Chương trình MTQG xây dựng nông thôn mới</t>
  </si>
  <si>
    <t>Công trình cấp nước sinh tập trung thôn Buôn Choah, xã Buôn Choah</t>
  </si>
  <si>
    <t>2.4.3</t>
  </si>
  <si>
    <t>Lĩnh vực giáo dục - đào tạo, nghề nghiệp</t>
  </si>
  <si>
    <t>Trung tâm Giáo dục nghề nghiệp – giáo dục thường xuyên huyện Krông Nô, hạng muc: Nâng cấp sửa chữa trụ sở và mua sắm trang thiết bị.</t>
  </si>
  <si>
    <t>Trung tâm Giáo dục nghề nghiệp – giáo dục thường xuyên huyện Krông Nô, hạng muc: Nâng cấp sửa chữa trụ sở và mua sắm trang thiết bị phục vụ công tác đào tạo nghề.</t>
  </si>
  <si>
    <t>Nâng cấp sửa chữa trụ sở và mua sắm trang thiết bị.</t>
  </si>
  <si>
    <t>Nâng cấp sửa chữa trụ sở và mua sắm trang thiết bị phục vụ công tác đào tạo nghề.</t>
  </si>
  <si>
    <t>2.1.7</t>
  </si>
  <si>
    <t>2.1.8</t>
  </si>
  <si>
    <t>Giảm để đối ứng cho các công trình thực hiện CT MTQG giảm nghèo bền vững</t>
  </si>
  <si>
    <t>Đối ứng với nguồn Chương trình MTQG giảm nghèo bền vững</t>
  </si>
  <si>
    <t>Lồng ghép với nguồn thu tiền sử dụng đất</t>
  </si>
  <si>
    <t>Lĩnh vực điện</t>
  </si>
  <si>
    <t>4.9</t>
  </si>
  <si>
    <t xml:space="preserve"> 05km đường dây trung áp, 10km đường dây hạ áp và 03 trạm biến áp</t>
  </si>
  <si>
    <t>4.9.1</t>
  </si>
  <si>
    <t>Đã bố trí được vốn</t>
  </si>
  <si>
    <t>Đối ứng với nguồn vốn Chương trình MTQG xây dựng nông thôn mới</t>
  </si>
  <si>
    <t>Xã Nam Đà, Đắk Drô</t>
  </si>
  <si>
    <t>Chỉnh trang hệ thống vỉa hè, hệ thống thoát nước tại các tuyến đường nội thị trấn Đắk Mâm</t>
  </si>
  <si>
    <t>Đã được đầu tư từ nguồn vốn CT MTQG xây dựng nông thôn mới đã giao cho xã thực hiện</t>
  </si>
  <si>
    <t>Vốn đối ứng với nguồn tài trợ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</si>
</sst>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0;[Red]#,##0"/>
    <numFmt numFmtId="334" formatCode="_(* #,##0_);_(* \(#,##0\);_(* &quot;-&quot;????_);_(@_)"/>
    <numFmt numFmtId="335" formatCode="_-* #,##0.0\ _₫_-;\-* #,##0.0\ _₫_-;_-* &quot;-&quot;??\ _₫_-;_-@_-"/>
    <numFmt numFmtId="336" formatCode="_(* #,##0.0000_);_(* \(#,##0.0000\);_(* &quot;-&quot;??_);_(@_)"/>
    <numFmt numFmtId="337" formatCode="_-* #,##0.000\ _₫_-;\-* #,##0.000\ _₫_-;_-* &quot;-&quot;??\ _₫_-;_-@_-"/>
    <numFmt numFmtId="338" formatCode="#,##0.000_ ;\-#,##0.000\ "/>
    <numFmt numFmtId="339" formatCode="_-* #,##0.000\ _₫_-;\-* #,##0.000\ _₫_-;_-* &quot;-&quot;???\ _₫_-;_-@_-"/>
    <numFmt numFmtId="340" formatCode="_-* #,##0.0000\ _₫_-;\-* #,##0.0000\ _₫_-;_-* &quot;-&quot;????\ _₫_-;_-@_-"/>
    <numFmt numFmtId="341" formatCode="_(* #,##0.000_);_(* \(#,##0.000\);_(* &quot;-&quot;??_);_(@_)"/>
  </numFmts>
  <fonts count="278">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rgb="FFFF0000"/>
      <name val="Times New Roman"/>
      <family val="1"/>
    </font>
    <font>
      <i/>
      <sz val="12"/>
      <color theme="1"/>
      <name val="Times New Roman"/>
      <family val="1"/>
    </font>
    <font>
      <b/>
      <sz val="10"/>
      <color rgb="FFFF0000"/>
      <name val="Times New Roman"/>
      <family val="1"/>
    </font>
    <font>
      <sz val="10"/>
      <color theme="1"/>
      <name val="Times New Roman"/>
      <family val="1"/>
    </font>
    <font>
      <b/>
      <sz val="10"/>
      <color theme="1"/>
      <name val="Times New Roman"/>
      <family val="1"/>
    </font>
    <font>
      <b/>
      <i/>
      <sz val="10"/>
      <color theme="1"/>
      <name val="Times New Roman"/>
      <family val="1"/>
    </font>
    <font>
      <b/>
      <i/>
      <sz val="10"/>
      <color rgb="FFFF0000"/>
      <name val="Times New Roman"/>
      <family val="1"/>
    </font>
    <font>
      <sz val="8"/>
      <color rgb="FFFF0000"/>
      <name val="Times New Roman"/>
      <family val="1"/>
    </font>
    <font>
      <sz val="9"/>
      <color rgb="FFFF0000"/>
      <name val="Times New Roman"/>
      <family val="1"/>
    </font>
    <font>
      <i/>
      <sz val="10"/>
      <color theme="1"/>
      <name val="Times New Roman"/>
      <family val="1"/>
    </font>
    <font>
      <sz val="10"/>
      <color theme="1"/>
      <name val="Arial Narrow"/>
      <family val="2"/>
    </font>
    <font>
      <i/>
      <sz val="14"/>
      <name val="Times New Roman"/>
      <family val="1"/>
    </font>
    <font>
      <b/>
      <sz val="10"/>
      <name val="Times New Roman"/>
      <family val="1"/>
    </font>
    <font>
      <b/>
      <sz val="14"/>
      <name val="Times New Roman"/>
      <family val="1"/>
    </font>
    <font>
      <b/>
      <i/>
      <sz val="10"/>
      <name val="Times New Roman"/>
      <family val="1"/>
    </font>
    <font>
      <sz val="9"/>
      <name val="Times New Roman"/>
      <family val="1"/>
    </font>
    <font>
      <i/>
      <sz val="10"/>
      <name val="Times New Roman"/>
      <family val="1"/>
    </font>
    <font>
      <b/>
      <sz val="10"/>
      <name val="Times New Roman"/>
      <family val="1"/>
      <charset val="163"/>
    </font>
    <font>
      <b/>
      <sz val="9"/>
      <name val="Times New Roman"/>
      <family val="1"/>
      <charset val="163"/>
    </font>
    <font>
      <b/>
      <sz val="10"/>
      <color rgb="FFFF0000"/>
      <name val="Times New Roman"/>
      <family val="1"/>
      <charset val="163"/>
    </font>
    <font>
      <sz val="9"/>
      <name val="Times New Roman"/>
      <family val="1"/>
      <charset val="163"/>
    </font>
    <font>
      <b/>
      <sz val="9"/>
      <name val="Times New Roman"/>
      <family val="1"/>
    </font>
    <font>
      <b/>
      <i/>
      <sz val="9"/>
      <name val="Times New Roman"/>
      <family val="1"/>
    </font>
    <font>
      <b/>
      <sz val="9"/>
      <color rgb="FFFF0000"/>
      <name val="Times New Roman"/>
      <family val="1"/>
    </font>
    <font>
      <b/>
      <sz val="10"/>
      <color theme="1"/>
      <name val="Times New Roman"/>
      <family val="1"/>
      <charset val="163"/>
    </font>
    <font>
      <sz val="10"/>
      <color theme="1"/>
      <name val="Times New Roman"/>
      <family val="1"/>
      <charset val="163"/>
    </font>
    <font>
      <sz val="9"/>
      <color theme="1"/>
      <name val="Times New Roman"/>
      <family val="1"/>
    </font>
    <font>
      <sz val="8"/>
      <color rgb="FFFF0000"/>
      <name val="Times New Roman"/>
      <family val="1"/>
      <charset val="163"/>
    </font>
    <font>
      <i/>
      <sz val="10"/>
      <color theme="1"/>
      <name val="Times New Roman"/>
      <family val="1"/>
      <charset val="163"/>
    </font>
    <font>
      <b/>
      <i/>
      <sz val="9"/>
      <color rgb="FFFF0000"/>
      <name val="Times New Roman"/>
      <family val="1"/>
    </font>
    <font>
      <sz val="8"/>
      <name val="Arial Narrow"/>
      <family val="2"/>
    </font>
    <font>
      <b/>
      <sz val="8"/>
      <name val="Times New Roman"/>
      <family val="1"/>
    </font>
    <font>
      <sz val="7"/>
      <name val="Times New Roman"/>
      <family val="1"/>
    </font>
    <font>
      <sz val="12"/>
      <color theme="1"/>
      <name val="Times New Roman"/>
      <family val="1"/>
    </font>
    <font>
      <sz val="8"/>
      <color theme="1"/>
      <name val="Times New Roman"/>
      <family val="1"/>
    </font>
    <font>
      <sz val="11"/>
      <color theme="1"/>
      <name val="Times New Roman"/>
      <family val="2"/>
    </font>
    <font>
      <sz val="10"/>
      <name val="Times New Roman"/>
      <family val="2"/>
    </font>
    <font>
      <b/>
      <sz val="7"/>
      <name val="Times New Roman"/>
      <family val="1"/>
    </font>
    <font>
      <b/>
      <sz val="8"/>
      <color rgb="FFFF0000"/>
      <name val="Times New Roman"/>
      <family val="1"/>
    </font>
    <font>
      <i/>
      <sz val="12"/>
      <name val="Times New Roman"/>
      <family val="1"/>
    </font>
    <font>
      <b/>
      <i/>
      <sz val="8"/>
      <name val="Times New Roman"/>
      <family val="1"/>
    </font>
    <font>
      <sz val="10"/>
      <name val="Cambria"/>
      <family val="1"/>
      <charset val="163"/>
      <scheme val="major"/>
    </font>
    <font>
      <b/>
      <sz val="12"/>
      <name val="Times New Roman"/>
      <family val="1"/>
    </font>
    <font>
      <vertAlign val="superscript"/>
      <sz val="10"/>
      <name val="Times New Roman"/>
      <family val="1"/>
    </font>
    <font>
      <b/>
      <sz val="12"/>
      <color theme="1"/>
      <name val="Times New Roman"/>
      <family val="1"/>
      <charset val="163"/>
    </font>
    <font>
      <b/>
      <sz val="12"/>
      <color theme="1"/>
      <name val="Arial Narrow"/>
      <family val="2"/>
      <charset val="163"/>
    </font>
    <font>
      <sz val="12"/>
      <color theme="1"/>
      <name val="Arial Narrow"/>
      <family val="2"/>
      <charset val="163"/>
    </font>
    <font>
      <sz val="12"/>
      <color theme="1"/>
      <name val="Times New Roman"/>
      <family val="1"/>
      <charset val="163"/>
    </font>
    <font>
      <sz val="8"/>
      <color theme="1"/>
      <name val="Times New Roman"/>
      <family val="1"/>
      <charset val="163"/>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4266">
    <xf numFmtId="0" fontId="0" fillId="0" borderId="0"/>
    <xf numFmtId="0" fontId="12" fillId="0" borderId="0"/>
    <xf numFmtId="168"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15" fillId="0" borderId="0"/>
    <xf numFmtId="0" fontId="15" fillId="0" borderId="0"/>
    <xf numFmtId="3" fontId="16" fillId="0" borderId="1"/>
    <xf numFmtId="3" fontId="16" fillId="0" borderId="1"/>
    <xf numFmtId="169" fontId="17" fillId="0" borderId="13" applyFont="0" applyBorder="0"/>
    <xf numFmtId="169" fontId="18" fillId="0" borderId="0" applyProtection="0"/>
    <xf numFmtId="169" fontId="19" fillId="0" borderId="13" applyFont="0" applyBorder="0"/>
    <xf numFmtId="0" fontId="20" fillId="0" borderId="0"/>
    <xf numFmtId="170" fontId="21" fillId="0" borderId="0" applyFont="0" applyFill="0" applyBorder="0" applyAlignment="0" applyProtection="0"/>
    <xf numFmtId="0" fontId="22" fillId="0" borderId="0" applyFont="0" applyFill="0" applyBorder="0" applyAlignment="0" applyProtection="0"/>
    <xf numFmtId="171" fontId="10"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Font="0" applyFill="0" applyBorder="0" applyAlignment="0" applyProtection="0"/>
    <xf numFmtId="0" fontId="25" fillId="0" borderId="14"/>
    <xf numFmtId="174" fontId="20"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75" fontId="27" fillId="0" borderId="0" applyFont="0" applyFill="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Protection="0"/>
    <xf numFmtId="0" fontId="29" fillId="0" borderId="0"/>
    <xf numFmtId="0" fontId="10" fillId="0" borderId="0" applyProtection="0"/>
    <xf numFmtId="0" fontId="3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31" fillId="0" borderId="0" applyNumberFormat="0" applyFill="0" applyBorder="0" applyProtection="0">
      <alignment vertical="center"/>
    </xf>
    <xf numFmtId="164" fontId="14" fillId="0" borderId="0" applyFont="0" applyFill="0" applyBorder="0" applyAlignment="0" applyProtection="0"/>
    <xf numFmtId="176" fontId="21" fillId="0" borderId="0" applyFont="0" applyFill="0" applyBorder="0" applyAlignment="0" applyProtection="0"/>
    <xf numFmtId="177" fontId="13"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8" fontId="14"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176" fontId="21" fillId="0" borderId="0" applyFont="0" applyFill="0" applyBorder="0" applyAlignment="0" applyProtection="0"/>
    <xf numFmtId="0" fontId="32" fillId="0" borderId="0"/>
    <xf numFmtId="42" fontId="21" fillId="0" borderId="0" applyFont="0" applyFill="0" applyBorder="0" applyAlignment="0" applyProtection="0"/>
    <xf numFmtId="0" fontId="33" fillId="0" borderId="0">
      <alignment vertical="top"/>
    </xf>
    <xf numFmtId="0" fontId="34" fillId="0" borderId="0">
      <alignment vertical="top"/>
    </xf>
    <xf numFmtId="0" fontId="34" fillId="0" borderId="0">
      <alignment vertical="top"/>
    </xf>
    <xf numFmtId="0" fontId="20" fillId="0" borderId="0" applyNumberFormat="0" applyFill="0" applyBorder="0" applyAlignment="0" applyProtection="0"/>
    <xf numFmtId="170" fontId="13" fillId="0" borderId="0" applyFon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2" fillId="0" borderId="0"/>
    <xf numFmtId="176"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42"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32" fillId="0" borderId="0"/>
    <xf numFmtId="0" fontId="32" fillId="0" borderId="0"/>
    <xf numFmtId="181"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2" fillId="0" borderId="0"/>
    <xf numFmtId="0" fontId="32" fillId="0" borderId="0"/>
    <xf numFmtId="176" fontId="21" fillId="0" borderId="0" applyFont="0" applyFill="0" applyBorder="0" applyAlignment="0" applyProtection="0"/>
    <xf numFmtId="0" fontId="32" fillId="0" borderId="0"/>
    <xf numFmtId="0" fontId="32" fillId="0" borderId="0"/>
    <xf numFmtId="0" fontId="32" fillId="0" borderId="0"/>
    <xf numFmtId="177"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64"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13"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65" fontId="13"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13"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176"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64" fontId="13"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165" fontId="13"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64"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42" fontId="21" fillId="0" borderId="0" applyFont="0" applyFill="0" applyBorder="0" applyAlignment="0" applyProtection="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2" fontId="36" fillId="0" borderId="0" applyFont="0" applyFill="0" applyBorder="0" applyAlignment="0" applyProtection="0"/>
    <xf numFmtId="193"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0" fontId="3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0" fontId="32" fillId="0" borderId="0"/>
    <xf numFmtId="179"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2" fillId="0" borderId="0"/>
    <xf numFmtId="194"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64" fontId="13" fillId="0" borderId="0" applyFont="0" applyFill="0" applyBorder="0" applyAlignment="0" applyProtection="0"/>
    <xf numFmtId="178" fontId="21" fillId="0" borderId="0" applyFont="0" applyFill="0" applyBorder="0" applyAlignment="0" applyProtection="0"/>
    <xf numFmtId="195"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9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200"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98" fontId="21" fillId="0" borderId="0" applyFont="0" applyFill="0" applyBorder="0" applyAlignment="0" applyProtection="0"/>
    <xf numFmtId="178" fontId="21"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67"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8"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67"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8" fontId="21" fillId="0" borderId="0" applyFont="0" applyFill="0" applyBorder="0" applyAlignment="0" applyProtection="0"/>
    <xf numFmtId="186" fontId="21" fillId="0" borderId="0" applyFont="0" applyFill="0" applyBorder="0" applyAlignment="0" applyProtection="0"/>
    <xf numFmtId="4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6"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87" fontId="21" fillId="0" borderId="0" applyFont="0" applyFill="0" applyBorder="0" applyAlignment="0" applyProtection="0"/>
    <xf numFmtId="183"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0" fontId="32" fillId="0" borderId="0"/>
    <xf numFmtId="181" fontId="21" fillId="0" borderId="0" applyFont="0" applyFill="0" applyBorder="0" applyAlignment="0" applyProtection="0"/>
    <xf numFmtId="42"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1" fillId="0" borderId="0" applyFont="0" applyFill="0" applyBorder="0" applyAlignment="0" applyProtection="0"/>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10" fillId="0" borderId="0"/>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3" fillId="0" borderId="0">
      <alignment vertical="top"/>
    </xf>
    <xf numFmtId="0" fontId="33" fillId="0" borderId="0">
      <alignment vertical="top"/>
    </xf>
    <xf numFmtId="0" fontId="33" fillId="0" borderId="0">
      <alignment vertical="top"/>
    </xf>
    <xf numFmtId="0" fontId="34"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8" fontId="18" fillId="0" borderId="0" applyProtection="0"/>
    <xf numFmtId="177" fontId="18" fillId="0" borderId="0" applyProtection="0"/>
    <xf numFmtId="177" fontId="18" fillId="0" borderId="0" applyProtection="0"/>
    <xf numFmtId="0" fontId="15" fillId="0" borderId="0" applyProtection="0"/>
    <xf numFmtId="168" fontId="18" fillId="0" borderId="0" applyProtection="0"/>
    <xf numFmtId="177" fontId="18" fillId="0" borderId="0" applyProtection="0"/>
    <xf numFmtId="177" fontId="18" fillId="0" borderId="0" applyProtection="0"/>
    <xf numFmtId="0" fontId="15" fillId="0" borderId="0" applyProtection="0"/>
    <xf numFmtId="181"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0" borderId="0"/>
    <xf numFmtId="176" fontId="21" fillId="0" borderId="0" applyFont="0" applyFill="0" applyBorder="0" applyAlignment="0" applyProtection="0"/>
    <xf numFmtId="0" fontId="32" fillId="0" borderId="0"/>
    <xf numFmtId="42" fontId="21" fillId="0" borderId="0" applyFont="0" applyFill="0" applyBorder="0" applyAlignment="0" applyProtection="0"/>
    <xf numFmtId="203" fontId="37" fillId="0" borderId="0" applyFont="0" applyFill="0" applyBorder="0" applyAlignment="0" applyProtection="0"/>
    <xf numFmtId="204" fontId="38" fillId="0" borderId="0" applyFont="0" applyFill="0" applyBorder="0" applyAlignment="0" applyProtection="0"/>
    <xf numFmtId="205" fontId="38" fillId="0" borderId="0" applyFont="0" applyFill="0" applyBorder="0" applyAlignment="0" applyProtection="0"/>
    <xf numFmtId="0" fontId="39" fillId="0" borderId="0"/>
    <xf numFmtId="0" fontId="40" fillId="0" borderId="0"/>
    <xf numFmtId="0" fontId="40" fillId="0" borderId="0"/>
    <xf numFmtId="0" fontId="40" fillId="0" borderId="0"/>
    <xf numFmtId="0" fontId="41" fillId="0" borderId="0"/>
    <xf numFmtId="1" fontId="42" fillId="0" borderId="1" applyBorder="0" applyAlignment="0">
      <alignment horizontal="center"/>
    </xf>
    <xf numFmtId="1" fontId="42" fillId="0" borderId="1" applyBorder="0" applyAlignment="0">
      <alignment horizontal="center"/>
    </xf>
    <xf numFmtId="0" fontId="43" fillId="0" borderId="0"/>
    <xf numFmtId="0" fontId="43" fillId="0" borderId="0"/>
    <xf numFmtId="0" fontId="10" fillId="0" borderId="0"/>
    <xf numFmtId="0" fontId="44" fillId="0" borderId="0"/>
    <xf numFmtId="0" fontId="43" fillId="0" borderId="0" applyProtection="0"/>
    <xf numFmtId="3" fontId="16" fillId="0" borderId="1"/>
    <xf numFmtId="3" fontId="16" fillId="0" borderId="1"/>
    <xf numFmtId="3" fontId="16" fillId="0" borderId="1"/>
    <xf numFmtId="3" fontId="16" fillId="0" borderId="1"/>
    <xf numFmtId="203" fontId="37" fillId="0" borderId="0" applyFont="0" applyFill="0" applyBorder="0" applyAlignment="0" applyProtection="0"/>
    <xf numFmtId="0" fontId="45" fillId="4" borderId="0"/>
    <xf numFmtId="0" fontId="45" fillId="4" borderId="0"/>
    <xf numFmtId="0" fontId="45" fillId="4" borderId="0"/>
    <xf numFmtId="203" fontId="37" fillId="0" borderId="0" applyFont="0" applyFill="0" applyBorder="0" applyAlignment="0" applyProtection="0"/>
    <xf numFmtId="0" fontId="45"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203" fontId="37" fillId="0" borderId="0" applyFont="0" applyFill="0" applyBorder="0" applyAlignment="0" applyProtection="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7" fillId="0" borderId="0" applyFont="0" applyFill="0" applyBorder="0" applyAlignment="0">
      <alignment horizontal="left"/>
    </xf>
    <xf numFmtId="0" fontId="45" fillId="4" borderId="0"/>
    <xf numFmtId="0" fontId="47" fillId="0" borderId="0" applyFont="0" applyFill="0" applyBorder="0" applyAlignment="0">
      <alignment horizontal="left"/>
    </xf>
    <xf numFmtId="0" fontId="46" fillId="4" borderId="0"/>
    <xf numFmtId="0" fontId="46" fillId="4" borderId="0"/>
    <xf numFmtId="0" fontId="46" fillId="4" borderId="0"/>
    <xf numFmtId="0" fontId="46" fillId="4" borderId="0"/>
    <xf numFmtId="0" fontId="46" fillId="4" borderId="0"/>
    <xf numFmtId="0" fontId="46" fillId="4" borderId="0"/>
    <xf numFmtId="203" fontId="37" fillId="0" borderId="0" applyFont="0" applyFill="0" applyBorder="0" applyAlignment="0" applyProtection="0"/>
    <xf numFmtId="0" fontId="45" fillId="4" borderId="0"/>
    <xf numFmtId="0" fontId="45" fillId="4" borderId="0"/>
    <xf numFmtId="0" fontId="48" fillId="0" borderId="1" applyNumberFormat="0" applyFont="0" applyBorder="0">
      <alignment horizontal="left" indent="2"/>
    </xf>
    <xf numFmtId="0" fontId="48" fillId="0" borderId="1" applyNumberFormat="0" applyFont="0" applyBorder="0">
      <alignment horizontal="left" indent="2"/>
    </xf>
    <xf numFmtId="0" fontId="47" fillId="0" borderId="0" applyFont="0" applyFill="0" applyBorder="0" applyAlignment="0">
      <alignment horizontal="left"/>
    </xf>
    <xf numFmtId="0" fontId="47" fillId="0" borderId="0" applyFont="0" applyFill="0" applyBorder="0" applyAlignment="0">
      <alignment horizontal="left"/>
    </xf>
    <xf numFmtId="0" fontId="49" fillId="0" borderId="0"/>
    <xf numFmtId="0" fontId="50" fillId="5" borderId="15" applyFont="0" applyFill="0" applyAlignment="0">
      <alignment vertical="center" wrapText="1"/>
    </xf>
    <xf numFmtId="9" fontId="51" fillId="0" borderId="0" applyBorder="0" applyAlignment="0" applyProtection="0"/>
    <xf numFmtId="0" fontId="52" fillId="4" borderId="0"/>
    <xf numFmtId="0" fontId="52"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52" fillId="4" borderId="0"/>
    <xf numFmtId="0" fontId="52" fillId="4" borderId="0"/>
    <xf numFmtId="0" fontId="48" fillId="0" borderId="1" applyNumberFormat="0" applyFont="0" applyBorder="0" applyAlignment="0">
      <alignment horizontal="center"/>
    </xf>
    <xf numFmtId="0" fontId="48" fillId="0" borderId="1" applyNumberFormat="0" applyFont="0" applyBorder="0" applyAlignment="0">
      <alignment horizontal="center"/>
    </xf>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4" fillId="0" borderId="0"/>
    <xf numFmtId="0" fontId="55" fillId="4" borderId="0"/>
    <xf numFmtId="0" fontId="55"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46" fillId="4" borderId="0"/>
    <xf numFmtId="0" fontId="55" fillId="4" borderId="0"/>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169" fontId="57" fillId="0" borderId="2" applyNumberFormat="0" applyFont="0" applyBorder="0" applyAlignment="0">
      <alignment horizontal="center"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16"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23" borderId="0" applyNumberFormat="0" applyBorder="0" applyAlignment="0" applyProtection="0"/>
    <xf numFmtId="206" fontId="60" fillId="0" borderId="0" applyFont="0" applyFill="0" applyBorder="0" applyAlignment="0" applyProtection="0"/>
    <xf numFmtId="0" fontId="61" fillId="0" borderId="0" applyFont="0" applyFill="0" applyBorder="0" applyAlignment="0" applyProtection="0"/>
    <xf numFmtId="207" fontId="62" fillId="0" borderId="0" applyFont="0" applyFill="0" applyBorder="0" applyAlignment="0" applyProtection="0"/>
    <xf numFmtId="198" fontId="60" fillId="0" borderId="0" applyFont="0" applyFill="0" applyBorder="0" applyAlignment="0" applyProtection="0"/>
    <xf numFmtId="0" fontId="61" fillId="0" borderId="0" applyFont="0" applyFill="0" applyBorder="0" applyAlignment="0" applyProtection="0"/>
    <xf numFmtId="208" fontId="60" fillId="0" borderId="0" applyFont="0" applyFill="0" applyBorder="0" applyAlignment="0" applyProtection="0"/>
    <xf numFmtId="0" fontId="63" fillId="0" borderId="0">
      <alignment horizontal="center" wrapText="1"/>
      <protection locked="0"/>
    </xf>
    <xf numFmtId="0" fontId="64" fillId="0" borderId="0">
      <alignment horizontal="center" wrapText="1"/>
      <protection locked="0"/>
    </xf>
    <xf numFmtId="0" fontId="65" fillId="0" borderId="0" applyNumberFormat="0" applyBorder="0" applyAlignment="0">
      <alignment horizontal="center"/>
    </xf>
    <xf numFmtId="196" fontId="66" fillId="0" borderId="0" applyFont="0" applyFill="0" applyBorder="0" applyAlignment="0" applyProtection="0"/>
    <xf numFmtId="0" fontId="67" fillId="0" borderId="0" applyFont="0" applyFill="0" applyBorder="0" applyAlignment="0" applyProtection="0"/>
    <xf numFmtId="209" fontId="21" fillId="0" borderId="0" applyFont="0" applyFill="0" applyBorder="0" applyAlignment="0" applyProtection="0"/>
    <xf numFmtId="185" fontId="66" fillId="0" borderId="0" applyFont="0" applyFill="0" applyBorder="0" applyAlignment="0" applyProtection="0"/>
    <xf numFmtId="0" fontId="67" fillId="0" borderId="0" applyFont="0" applyFill="0" applyBorder="0" applyAlignment="0" applyProtection="0"/>
    <xf numFmtId="210" fontId="21" fillId="0" borderId="0" applyFont="0" applyFill="0" applyBorder="0" applyAlignment="0" applyProtection="0"/>
    <xf numFmtId="177" fontId="13" fillId="0" borderId="0" applyFont="0" applyFill="0" applyBorder="0" applyAlignment="0" applyProtection="0"/>
    <xf numFmtId="182" fontId="13" fillId="0" borderId="0" applyFont="0" applyFill="0" applyBorder="0" applyAlignment="0" applyProtection="0"/>
    <xf numFmtId="0" fontId="68" fillId="7" borderId="0" applyNumberFormat="0" applyBorder="0" applyAlignment="0" applyProtection="0"/>
    <xf numFmtId="0" fontId="69" fillId="0" borderId="0" applyNumberFormat="0" applyFill="0" applyBorder="0" applyAlignment="0" applyProtection="0"/>
    <xf numFmtId="0" fontId="67" fillId="0" borderId="0"/>
    <xf numFmtId="0" fontId="70" fillId="0" borderId="0"/>
    <xf numFmtId="0" fontId="71" fillId="0" borderId="0"/>
    <xf numFmtId="0" fontId="67" fillId="0" borderId="0"/>
    <xf numFmtId="0" fontId="72" fillId="0" borderId="0"/>
    <xf numFmtId="0" fontId="73" fillId="0" borderId="0"/>
    <xf numFmtId="0" fontId="74" fillId="0" borderId="0"/>
    <xf numFmtId="211" fontId="35" fillId="0" borderId="0" applyFill="0" applyBorder="0" applyAlignment="0"/>
    <xf numFmtId="212" fontId="14"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5"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6" fontId="10" fillId="0" borderId="0" applyFill="0" applyBorder="0" applyAlignment="0"/>
    <xf numFmtId="217"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8" fontId="10" fillId="0" borderId="0" applyFill="0" applyBorder="0" applyAlignment="0"/>
    <xf numFmtId="219" fontId="54"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0"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76" fillId="24" borderId="16" applyNumberFormat="0" applyAlignment="0" applyProtection="0"/>
    <xf numFmtId="0" fontId="77" fillId="0" borderId="0"/>
    <xf numFmtId="0" fontId="78" fillId="0" borderId="0"/>
    <xf numFmtId="0" fontId="79" fillId="0" borderId="0" applyFill="0" applyBorder="0" applyProtection="0">
      <alignment horizontal="center"/>
      <protection locked="0"/>
    </xf>
    <xf numFmtId="225" fontId="21" fillId="0" borderId="0" applyFont="0" applyFill="0" applyBorder="0" applyAlignment="0" applyProtection="0"/>
    <xf numFmtId="0" fontId="80" fillId="25" borderId="17" applyNumberFormat="0" applyAlignment="0" applyProtection="0"/>
    <xf numFmtId="169" fontId="43" fillId="0" borderId="0" applyFont="0" applyFill="0" applyBorder="0" applyAlignment="0" applyProtection="0"/>
    <xf numFmtId="1" fontId="81" fillId="0" borderId="7" applyBorder="0"/>
    <xf numFmtId="0" fontId="82" fillId="0" borderId="18">
      <alignment horizontal="center"/>
    </xf>
    <xf numFmtId="226" fontId="83" fillId="0" borderId="0"/>
    <xf numFmtId="226" fontId="83" fillId="0" borderId="0"/>
    <xf numFmtId="226" fontId="83" fillId="0" borderId="0"/>
    <xf numFmtId="226" fontId="83" fillId="0" borderId="0"/>
    <xf numFmtId="226" fontId="83" fillId="0" borderId="0"/>
    <xf numFmtId="226" fontId="83" fillId="0" borderId="0"/>
    <xf numFmtId="226" fontId="83" fillId="0" borderId="0"/>
    <xf numFmtId="226" fontId="83"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41" fontId="10" fillId="0" borderId="0" applyFont="0" applyFill="0" applyBorder="0" applyAlignment="0" applyProtection="0"/>
    <xf numFmtId="41" fontId="84" fillId="0" borderId="0" applyFont="0" applyFill="0" applyBorder="0" applyAlignment="0" applyProtection="0"/>
    <xf numFmtId="164" fontId="59"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95"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228" fontId="18" fillId="0" borderId="0" applyProtection="0"/>
    <xf numFmtId="228" fontId="18" fillId="0" borderId="0" applyProtection="0"/>
    <xf numFmtId="195"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6" fontId="18" fillId="0" borderId="0" applyFont="0" applyFill="0" applyBorder="0" applyAlignment="0" applyProtection="0"/>
    <xf numFmtId="165" fontId="18" fillId="0" borderId="0" applyFont="0" applyFill="0" applyBorder="0" applyAlignment="0" applyProtection="0"/>
    <xf numFmtId="41" fontId="85" fillId="0" borderId="0" applyFont="0" applyFill="0" applyBorder="0" applyAlignment="0" applyProtection="0"/>
    <xf numFmtId="164" fontId="1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1" fontId="75"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9" fontId="86" fillId="0" borderId="0" applyFont="0" applyFill="0" applyBorder="0" applyAlignment="0" applyProtection="0"/>
    <xf numFmtId="230" fontId="18" fillId="0" borderId="0" applyFont="0" applyFill="0" applyBorder="0" applyAlignment="0" applyProtection="0"/>
    <xf numFmtId="231" fontId="87" fillId="0" borderId="0" applyFont="0" applyFill="0" applyBorder="0" applyAlignment="0" applyProtection="0"/>
    <xf numFmtId="232" fontId="18" fillId="0" borderId="0" applyFont="0" applyFill="0" applyBorder="0" applyAlignment="0" applyProtection="0"/>
    <xf numFmtId="233" fontId="87" fillId="0" borderId="0" applyFont="0" applyFill="0" applyBorder="0" applyAlignment="0" applyProtection="0"/>
    <xf numFmtId="234" fontId="18"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167" fontId="85" fillId="0" borderId="0" applyFont="0" applyFill="0" applyBorder="0" applyAlignment="0" applyProtection="0"/>
    <xf numFmtId="235" fontId="85" fillId="0" borderId="0" applyFont="0" applyFill="0" applyBorder="0" applyAlignment="0" applyProtection="0"/>
    <xf numFmtId="43" fontId="85" fillId="0" borderId="0" applyFont="0" applyFill="0" applyBorder="0" applyAlignment="0" applyProtection="0"/>
    <xf numFmtId="168" fontId="8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64"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8" fontId="85" fillId="0" borderId="0" applyFont="0" applyFill="0" applyBorder="0" applyAlignment="0" applyProtection="0"/>
    <xf numFmtId="236" fontId="85" fillId="0" borderId="0" applyFont="0" applyFill="0" applyBorder="0" applyAlignment="0" applyProtection="0"/>
    <xf numFmtId="43" fontId="85" fillId="0" borderId="0" applyFont="0" applyFill="0" applyBorder="0" applyAlignment="0" applyProtection="0"/>
    <xf numFmtId="237" fontId="85" fillId="0" borderId="0" applyFont="0" applyFill="0" applyBorder="0" applyAlignment="0" applyProtection="0"/>
    <xf numFmtId="164"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37" fontId="85" fillId="0" borderId="0" applyFont="0" applyFill="0" applyBorder="0" applyAlignment="0" applyProtection="0"/>
    <xf numFmtId="238" fontId="85" fillId="0" borderId="0" applyFont="0" applyFill="0" applyBorder="0" applyAlignment="0" applyProtection="0"/>
    <xf numFmtId="238" fontId="85"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238" fontId="85" fillId="0" borderId="0" applyFont="0" applyFill="0" applyBorder="0" applyAlignment="0" applyProtection="0"/>
    <xf numFmtId="238"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90" fillId="0" borderId="0" applyFont="0" applyFill="0" applyBorder="0" applyAlignment="0" applyProtection="0"/>
    <xf numFmtId="186"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8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91" fillId="0" borderId="0" applyFont="0" applyFill="0" applyBorder="0" applyAlignment="0" applyProtection="0"/>
    <xf numFmtId="43" fontId="85"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43" fontId="4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165" fontId="85" fillId="0" borderId="0" applyFont="0" applyFill="0" applyBorder="0" applyAlignment="0" applyProtection="0"/>
    <xf numFmtId="43" fontId="12" fillId="0" borderId="0" applyFont="0" applyFill="0" applyBorder="0" applyAlignment="0" applyProtection="0"/>
    <xf numFmtId="205" fontId="10" fillId="0" borderId="0" applyFont="0" applyFill="0" applyBorder="0" applyAlignment="0" applyProtection="0"/>
    <xf numFmtId="43" fontId="85" fillId="0" borderId="0" applyFont="0" applyFill="0" applyBorder="0" applyAlignment="0" applyProtection="0"/>
    <xf numFmtId="239" fontId="85" fillId="0" borderId="0" applyFont="0" applyFill="0" applyBorder="0" applyAlignment="0" applyProtection="0"/>
    <xf numFmtId="240" fontId="85" fillId="0" borderId="0" applyFont="0" applyFill="0" applyBorder="0" applyAlignment="0" applyProtection="0"/>
    <xf numFmtId="239" fontId="85" fillId="0" borderId="0" applyFont="0" applyFill="0" applyBorder="0" applyAlignment="0" applyProtection="0"/>
    <xf numFmtId="43" fontId="85" fillId="0" borderId="0" applyFont="0" applyFill="0" applyBorder="0" applyAlignment="0" applyProtection="0"/>
    <xf numFmtId="43" fontId="89" fillId="0" borderId="0" applyFont="0" applyFill="0" applyBorder="0" applyAlignment="0" applyProtection="0"/>
    <xf numFmtId="43" fontId="85" fillId="0" borderId="0" applyFont="0" applyFill="0" applyBorder="0" applyAlignment="0" applyProtection="0"/>
    <xf numFmtId="241" fontId="10" fillId="0" borderId="0" applyFont="0" applyFill="0" applyBorder="0" applyAlignment="0" applyProtection="0"/>
    <xf numFmtId="43" fontId="85" fillId="0" borderId="0" applyFont="0" applyFill="0" applyBorder="0" applyAlignment="0" applyProtection="0"/>
    <xf numFmtId="43" fontId="1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6" fontId="10" fillId="0" borderId="0" applyFont="0" applyFill="0" applyBorder="0" applyAlignment="0" applyProtection="0"/>
    <xf numFmtId="44" fontId="18" fillId="0" borderId="0" applyFont="0" applyFill="0" applyBorder="0" applyAlignment="0" applyProtection="0"/>
    <xf numFmtId="43" fontId="90" fillId="0" borderId="0" applyFont="0" applyFill="0" applyBorder="0" applyAlignment="0" applyProtection="0"/>
    <xf numFmtId="0" fontId="85" fillId="0" borderId="0" applyFont="0" applyFill="0" applyBorder="0" applyAlignment="0" applyProtection="0"/>
    <xf numFmtId="242"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2" fontId="18" fillId="0" borderId="0" applyFont="0" applyFill="0" applyBorder="0" applyAlignment="0" applyProtection="0"/>
    <xf numFmtId="243" fontId="39" fillId="0" borderId="0" applyFont="0" applyFill="0" applyBorder="0" applyAlignment="0" applyProtection="0"/>
    <xf numFmtId="43" fontId="85" fillId="0" borderId="0" applyFont="0" applyFill="0" applyBorder="0" applyAlignment="0" applyProtection="0"/>
    <xf numFmtId="242"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92" fillId="0" borderId="0" applyFont="0" applyFill="0" applyBorder="0" applyAlignment="0" applyProtection="0"/>
    <xf numFmtId="43" fontId="85" fillId="0" borderId="0" applyFont="0" applyFill="0" applyBorder="0" applyAlignment="0" applyProtection="0"/>
    <xf numFmtId="243" fontId="39" fillId="0" borderId="0" applyFont="0" applyFill="0" applyBorder="0" applyAlignment="0" applyProtection="0"/>
    <xf numFmtId="244" fontId="18" fillId="0" borderId="0" applyProtection="0"/>
    <xf numFmtId="243" fontId="39" fillId="0" borderId="0" applyFont="0" applyFill="0" applyBorder="0" applyAlignment="0" applyProtection="0"/>
    <xf numFmtId="167" fontId="18" fillId="0" borderId="0" applyFont="0" applyFill="0" applyBorder="0" applyAlignment="0" applyProtection="0"/>
    <xf numFmtId="167"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5"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165" fontId="59" fillId="0" borderId="0" applyFont="0" applyFill="0" applyBorder="0" applyAlignment="0" applyProtection="0"/>
    <xf numFmtId="246" fontId="18"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6" fontId="18" fillId="0" borderId="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46" fontId="18" fillId="0" borderId="0" applyProtection="0"/>
    <xf numFmtId="43" fontId="8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8" fillId="0" borderId="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0" fontId="3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47" fontId="88" fillId="0" borderId="0" applyFont="0" applyFill="0" applyBorder="0" applyAlignment="0" applyProtection="0"/>
    <xf numFmtId="43" fontId="10" fillId="0" borderId="0" applyFont="0" applyFill="0" applyBorder="0" applyAlignment="0" applyProtection="0"/>
    <xf numFmtId="248" fontId="88" fillId="0" borderId="0" applyFont="0" applyFill="0" applyBorder="0" applyAlignment="0" applyProtection="0"/>
    <xf numFmtId="43" fontId="10" fillId="0" borderId="0" applyFont="0" applyFill="0" applyBorder="0" applyAlignment="0" applyProtection="0"/>
    <xf numFmtId="184" fontId="85" fillId="0" borderId="0" applyFont="0" applyFill="0" applyBorder="0" applyAlignment="0" applyProtection="0"/>
    <xf numFmtId="184" fontId="85" fillId="0" borderId="0" applyFont="0" applyFill="0" applyBorder="0" applyAlignment="0" applyProtection="0"/>
    <xf numFmtId="165" fontId="85" fillId="0" borderId="0" applyFont="0" applyFill="0" applyBorder="0" applyAlignment="0" applyProtection="0"/>
    <xf numFmtId="246" fontId="18" fillId="0" borderId="0" applyProtection="0"/>
    <xf numFmtId="246" fontId="18"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4" fontId="85" fillId="0" borderId="0" applyFont="0" applyFill="0" applyBorder="0" applyAlignment="0" applyProtection="0"/>
    <xf numFmtId="43" fontId="85" fillId="0" borderId="0" applyFont="0" applyFill="0" applyBorder="0" applyAlignment="0" applyProtection="0"/>
    <xf numFmtId="184" fontId="10" fillId="0" borderId="0" applyFont="0" applyFill="0" applyBorder="0" applyAlignment="0" applyProtection="0"/>
    <xf numFmtId="43" fontId="85" fillId="0" borderId="0" applyFont="0" applyFill="0" applyBorder="0" applyAlignment="0" applyProtection="0"/>
    <xf numFmtId="184" fontId="10" fillId="0" borderId="0" applyFont="0" applyFill="0" applyBorder="0" applyAlignment="0" applyProtection="0"/>
    <xf numFmtId="165" fontId="10" fillId="0" borderId="0" applyFont="0" applyFill="0" applyBorder="0" applyAlignment="0" applyProtection="0"/>
    <xf numFmtId="165" fontId="18" fillId="0" borderId="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43" fontId="8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4" fillId="0" borderId="0" applyFont="0" applyFill="0" applyBorder="0" applyAlignment="0" applyProtection="0"/>
    <xf numFmtId="43" fontId="10" fillId="0" borderId="0" applyFont="0" applyFill="0" applyBorder="0" applyAlignment="0" applyProtection="0"/>
    <xf numFmtId="165" fontId="18" fillId="0" borderId="0" applyFont="0" applyFill="0" applyBorder="0" applyAlignment="0" applyProtection="0"/>
    <xf numFmtId="43" fontId="89" fillId="0" borderId="0" applyFont="0" applyFill="0" applyBorder="0" applyAlignment="0" applyProtection="0"/>
    <xf numFmtId="43" fontId="41"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184"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85" fillId="0" borderId="0" applyFont="0" applyFill="0" applyBorder="0" applyAlignment="0" applyProtection="0"/>
    <xf numFmtId="43" fontId="14" fillId="0" borderId="0" applyFont="0" applyFill="0" applyBorder="0" applyAlignment="0" applyProtection="0"/>
    <xf numFmtId="43" fontId="8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85" fillId="0" borderId="0" applyFont="0" applyFill="0" applyBorder="0" applyAlignment="0" applyProtection="0"/>
    <xf numFmtId="221" fontId="85" fillId="0" borderId="0" applyFont="0" applyFill="0" applyBorder="0" applyAlignment="0" applyProtection="0"/>
    <xf numFmtId="221" fontId="85" fillId="0" borderId="0" applyFont="0" applyFill="0" applyBorder="0" applyAlignment="0" applyProtection="0"/>
    <xf numFmtId="43" fontId="89" fillId="0" borderId="0" applyFont="0" applyFill="0" applyBorder="0" applyAlignment="0" applyProtection="0"/>
    <xf numFmtId="169" fontId="85" fillId="0" borderId="0" applyFont="0" applyFill="0" applyBorder="0" applyAlignment="0" applyProtection="0"/>
    <xf numFmtId="43" fontId="85" fillId="0" borderId="0" applyFont="0" applyFill="0" applyBorder="0" applyAlignment="0" applyProtection="0"/>
    <xf numFmtId="165" fontId="85" fillId="0" borderId="0" applyFont="0" applyFill="0" applyBorder="0" applyAlignment="0" applyProtection="0"/>
    <xf numFmtId="43" fontId="85" fillId="0" borderId="0" applyFont="0" applyFill="0" applyBorder="0" applyAlignment="0" applyProtection="0"/>
    <xf numFmtId="249" fontId="41"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8" fillId="0" borderId="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1" fillId="0" borderId="0" applyNumberFormat="0" applyFill="0" applyBorder="0" applyAlignment="0" applyProtection="0"/>
    <xf numFmtId="0" fontId="93" fillId="0" borderId="0">
      <alignment horizontal="center"/>
    </xf>
    <xf numFmtId="0" fontId="94" fillId="0" borderId="0" applyNumberFormat="0" applyAlignment="0">
      <alignment horizontal="left"/>
    </xf>
    <xf numFmtId="183" fontId="95" fillId="0" borderId="0" applyFont="0" applyFill="0" applyBorder="0" applyAlignment="0" applyProtection="0"/>
    <xf numFmtId="250" fontId="96" fillId="0" borderId="0" applyFill="0" applyBorder="0" applyProtection="0"/>
    <xf numFmtId="251" fontId="86" fillId="0" borderId="0" applyFont="0" applyFill="0" applyBorder="0" applyAlignment="0" applyProtection="0"/>
    <xf numFmtId="252" fontId="41" fillId="0" borderId="0" applyFill="0" applyBorder="0" applyProtection="0"/>
    <xf numFmtId="252" fontId="41" fillId="0" borderId="19" applyFill="0" applyProtection="0"/>
    <xf numFmtId="252" fontId="41" fillId="0" borderId="20" applyFill="0" applyProtection="0"/>
    <xf numFmtId="253" fontId="70" fillId="0" borderId="0" applyFont="0" applyFill="0" applyBorder="0" applyAlignment="0" applyProtection="0"/>
    <xf numFmtId="254" fontId="97" fillId="0" borderId="0" applyFont="0" applyFill="0" applyBorder="0" applyAlignment="0" applyProtection="0"/>
    <xf numFmtId="255"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57" fontId="97" fillId="0" borderId="0" applyFont="0" applyFill="0" applyBorder="0" applyAlignment="0" applyProtection="0"/>
    <xf numFmtId="213" fontId="75"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58" fontId="87" fillId="0" borderId="0" applyFont="0" applyFill="0" applyBorder="0" applyAlignment="0" applyProtection="0"/>
    <xf numFmtId="259" fontId="18" fillId="0" borderId="0" applyFont="0" applyFill="0" applyBorder="0" applyAlignment="0" applyProtection="0"/>
    <xf numFmtId="260" fontId="87" fillId="0" borderId="0" applyFont="0" applyFill="0" applyBorder="0" applyAlignment="0" applyProtection="0"/>
    <xf numFmtId="261" fontId="87" fillId="0" borderId="0" applyFont="0" applyFill="0" applyBorder="0" applyAlignment="0" applyProtection="0"/>
    <xf numFmtId="262" fontId="18" fillId="0" borderId="0" applyFont="0" applyFill="0" applyBorder="0" applyAlignment="0" applyProtection="0"/>
    <xf numFmtId="263" fontId="87" fillId="0" borderId="0" applyFont="0" applyFill="0" applyBorder="0" applyAlignment="0" applyProtection="0"/>
    <xf numFmtId="264" fontId="87" fillId="0" borderId="0" applyFont="0" applyFill="0" applyBorder="0" applyAlignment="0" applyProtection="0"/>
    <xf numFmtId="265" fontId="18" fillId="0" borderId="0" applyFont="0" applyFill="0" applyBorder="0" applyAlignment="0" applyProtection="0"/>
    <xf numFmtId="266" fontId="87" fillId="0" borderId="0" applyFont="0" applyFill="0" applyBorder="0" applyAlignment="0" applyProtection="0"/>
    <xf numFmtId="44" fontId="85"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70" fontId="18" fillId="0" borderId="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69" fontId="10" fillId="0" borderId="0" applyFont="0" applyFill="0" applyBorder="0" applyAlignment="0" applyProtection="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applyProtection="0"/>
    <xf numFmtId="271" fontId="10" fillId="0" borderId="0"/>
    <xf numFmtId="271" fontId="10" fillId="0" borderId="0"/>
    <xf numFmtId="271" fontId="10" fillId="0" borderId="0"/>
    <xf numFmtId="271" fontId="10" fillId="0" borderId="0"/>
    <xf numFmtId="271" fontId="10" fillId="0" borderId="0"/>
    <xf numFmtId="271" fontId="10" fillId="0" borderId="0"/>
    <xf numFmtId="271" fontId="10" fillId="0" borderId="0"/>
    <xf numFmtId="272" fontId="14" fillId="0" borderId="21"/>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8" fillId="0" borderId="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4" fontId="34" fillId="0" borderId="0" applyFill="0" applyBorder="0" applyAlignment="0"/>
    <xf numFmtId="14" fontId="33" fillId="0" borderId="0" applyFill="0" applyBorder="0" applyAlignment="0"/>
    <xf numFmtId="0" fontId="39" fillId="0" borderId="0" applyProtection="0"/>
    <xf numFmtId="43" fontId="89" fillId="0" borderId="0" applyFont="0" applyFill="0" applyBorder="0" applyAlignment="0" applyProtection="0"/>
    <xf numFmtId="3" fontId="98" fillId="0" borderId="8">
      <alignment horizontal="left" vertical="top" wrapText="1"/>
    </xf>
    <xf numFmtId="273" fontId="41" fillId="0" borderId="0" applyFill="0" applyBorder="0" applyProtection="0"/>
    <xf numFmtId="273" fontId="41" fillId="0" borderId="19" applyFill="0" applyProtection="0"/>
    <xf numFmtId="273" fontId="41" fillId="0" borderId="20" applyFill="0" applyProtection="0"/>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274" fontId="10" fillId="0" borderId="22">
      <alignment vertical="center"/>
    </xf>
    <xf numFmtId="0" fontId="10" fillId="0" borderId="0" applyFont="0" applyFill="0" applyBorder="0" applyAlignment="0" applyProtection="0"/>
    <xf numFmtId="0" fontId="10" fillId="0" borderId="0" applyFont="0" applyFill="0" applyBorder="0" applyAlignment="0" applyProtection="0"/>
    <xf numFmtId="275" fontId="14" fillId="0" borderId="0"/>
    <xf numFmtId="276" fontId="20" fillId="0" borderId="23"/>
    <xf numFmtId="276" fontId="20" fillId="0" borderId="23"/>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applyProtection="0"/>
    <xf numFmtId="241" fontId="10" fillId="0" borderId="0"/>
    <xf numFmtId="241" fontId="10" fillId="0" borderId="0"/>
    <xf numFmtId="241" fontId="10" fillId="0" borderId="0"/>
    <xf numFmtId="241" fontId="10" fillId="0" borderId="0"/>
    <xf numFmtId="241" fontId="10" fillId="0" borderId="0"/>
    <xf numFmtId="241" fontId="10" fillId="0" borderId="0"/>
    <xf numFmtId="241" fontId="10" fillId="0" borderId="0"/>
    <xf numFmtId="277" fontId="20" fillId="0" borderId="0"/>
    <xf numFmtId="164" fontId="99" fillId="0" borderId="0" applyFont="0" applyFill="0" applyBorder="0" applyAlignment="0" applyProtection="0"/>
    <xf numFmtId="165"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278" fontId="54" fillId="0" borderId="0" applyFont="0" applyFill="0" applyBorder="0" applyAlignment="0" applyProtection="0"/>
    <xf numFmtId="278" fontId="54" fillId="0" borderId="0" applyFont="0" applyFill="0" applyBorder="0" applyAlignment="0" applyProtection="0"/>
    <xf numFmtId="279" fontId="14" fillId="0" borderId="0" applyFont="0" applyFill="0" applyBorder="0" applyAlignment="0" applyProtection="0"/>
    <xf numFmtId="279" fontId="14" fillId="0" borderId="0" applyFont="0" applyFill="0" applyBorder="0" applyAlignment="0" applyProtection="0"/>
    <xf numFmtId="280" fontId="14" fillId="0" borderId="0" applyFont="0" applyFill="0" applyBorder="0" applyAlignment="0" applyProtection="0"/>
    <xf numFmtId="280" fontId="14"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164"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184" fontId="99"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281" fontId="54" fillId="0" borderId="0" applyFont="0" applyFill="0" applyBorder="0" applyAlignment="0" applyProtection="0"/>
    <xf numFmtId="281" fontId="54" fillId="0" borderId="0" applyFont="0" applyFill="0" applyBorder="0" applyAlignment="0" applyProtection="0"/>
    <xf numFmtId="244" fontId="14" fillId="0" borderId="0" applyFont="0" applyFill="0" applyBorder="0" applyAlignment="0" applyProtection="0"/>
    <xf numFmtId="244" fontId="14" fillId="0" borderId="0" applyFont="0" applyFill="0" applyBorder="0" applyAlignment="0" applyProtection="0"/>
    <xf numFmtId="282" fontId="14" fillId="0" borderId="0" applyFont="0" applyFill="0" applyBorder="0" applyAlignment="0" applyProtection="0"/>
    <xf numFmtId="282" fontId="14"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165"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43" fontId="99" fillId="0" borderId="0" applyFont="0" applyFill="0" applyBorder="0" applyAlignment="0" applyProtection="0"/>
    <xf numFmtId="3" fontId="14" fillId="0" borderId="0" applyFont="0" applyBorder="0" applyAlignment="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01" fillId="0" borderId="0" applyNumberFormat="0" applyAlignment="0">
      <alignment horizontal="left"/>
    </xf>
    <xf numFmtId="0" fontId="102" fillId="0" borderId="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0" fontId="103" fillId="0" borderId="0"/>
    <xf numFmtId="0" fontId="104" fillId="0" borderId="0" applyNumberFormat="0" applyFill="0" applyBorder="0" applyAlignment="0" applyProtection="0"/>
    <xf numFmtId="3" fontId="14" fillId="0" borderId="0" applyFont="0" applyBorder="0" applyAlignment="0"/>
    <xf numFmtId="0" fontId="10" fillId="0" borderId="0"/>
    <xf numFmtId="0" fontId="10" fillId="0" borderId="0"/>
    <xf numFmtId="0" fontId="10" fillId="0" borderId="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8" fillId="0" borderId="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84" fontId="111" fillId="0" borderId="24" applyNumberFormat="0" applyFill="0" applyBorder="0" applyAlignment="0" applyProtection="0"/>
    <xf numFmtId="0" fontId="112" fillId="0" borderId="0" applyNumberFormat="0" applyFill="0" applyBorder="0" applyAlignment="0" applyProtection="0"/>
    <xf numFmtId="0" fontId="113" fillId="0" borderId="0">
      <alignment vertical="top" wrapText="1"/>
    </xf>
    <xf numFmtId="0" fontId="114" fillId="8" borderId="0" applyNumberFormat="0" applyBorder="0" applyAlignment="0" applyProtection="0"/>
    <xf numFmtId="38" fontId="115" fillId="4"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4"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38" fontId="115" fillId="26" borderId="0" applyNumberFormat="0" applyBorder="0" applyAlignment="0" applyProtection="0"/>
    <xf numFmtId="285" fontId="116" fillId="4" borderId="0" applyBorder="0" applyProtection="0"/>
    <xf numFmtId="0" fontId="117" fillId="0" borderId="25" applyNumberFormat="0" applyFill="0" applyBorder="0" applyAlignment="0" applyProtection="0">
      <alignment horizontal="center" vertical="center"/>
    </xf>
    <xf numFmtId="0" fontId="118" fillId="0" borderId="0" applyNumberFormat="0" applyFont="0" applyBorder="0" applyAlignment="0">
      <alignment horizontal="left" vertical="center"/>
    </xf>
    <xf numFmtId="286" fontId="70" fillId="0" borderId="0" applyFont="0" applyFill="0" applyBorder="0" applyAlignment="0" applyProtection="0"/>
    <xf numFmtId="0" fontId="119" fillId="27" borderId="0"/>
    <xf numFmtId="0" fontId="120" fillId="0" borderId="0">
      <alignment horizontal="left"/>
    </xf>
    <xf numFmtId="0" fontId="121" fillId="0" borderId="0">
      <alignment horizontal="left"/>
    </xf>
    <xf numFmtId="0" fontId="31" fillId="0" borderId="26" applyNumberFormat="0" applyAlignment="0" applyProtection="0">
      <alignment horizontal="left" vertical="center"/>
    </xf>
    <xf numFmtId="0" fontId="31" fillId="0" borderId="26" applyNumberFormat="0" applyAlignment="0" applyProtection="0">
      <alignment horizontal="left" vertical="center"/>
    </xf>
    <xf numFmtId="0" fontId="31" fillId="0" borderId="27">
      <alignment horizontal="left" vertical="center"/>
    </xf>
    <xf numFmtId="0" fontId="31" fillId="0" borderId="27">
      <alignment horizontal="left" vertical="center"/>
    </xf>
    <xf numFmtId="14" fontId="122" fillId="28" borderId="28">
      <alignment horizontal="center" vertical="center" wrapText="1"/>
    </xf>
    <xf numFmtId="0" fontId="123" fillId="0" borderId="29" applyNumberFormat="0" applyFill="0" applyAlignment="0" applyProtection="0"/>
    <xf numFmtId="0" fontId="124" fillId="0" borderId="30" applyNumberFormat="0" applyFill="0" applyAlignment="0" applyProtection="0"/>
    <xf numFmtId="0" fontId="125" fillId="0" borderId="31" applyNumberFormat="0" applyFill="0" applyAlignment="0" applyProtection="0"/>
    <xf numFmtId="0" fontId="125" fillId="0" borderId="0" applyNumberFormat="0" applyFill="0" applyBorder="0" applyAlignment="0" applyProtection="0"/>
    <xf numFmtId="0" fontId="79" fillId="0" borderId="0" applyFill="0" applyAlignment="0" applyProtection="0">
      <protection locked="0"/>
    </xf>
    <xf numFmtId="0" fontId="79" fillId="0" borderId="2" applyFill="0" applyAlignment="0" applyProtection="0">
      <protection locked="0"/>
    </xf>
    <xf numFmtId="0" fontId="126" fillId="0" borderId="0" applyProtection="0"/>
    <xf numFmtId="0" fontId="31" fillId="0" borderId="0" applyProtection="0"/>
    <xf numFmtId="0" fontId="127" fillId="0" borderId="28">
      <alignment horizontal="center"/>
    </xf>
    <xf numFmtId="0" fontId="127" fillId="0" borderId="0">
      <alignment horizontal="center"/>
    </xf>
    <xf numFmtId="5" fontId="128" fillId="29" borderId="23" applyNumberFormat="0" applyAlignment="0">
      <alignment horizontal="left" vertical="top"/>
    </xf>
    <xf numFmtId="5" fontId="128" fillId="29" borderId="23" applyNumberFormat="0" applyAlignment="0">
      <alignment horizontal="left" vertical="top"/>
    </xf>
    <xf numFmtId="287" fontId="128" fillId="29" borderId="23" applyNumberFormat="0" applyAlignment="0">
      <alignment horizontal="left" vertical="top"/>
    </xf>
    <xf numFmtId="49" fontId="129" fillId="0" borderId="23">
      <alignment vertical="center"/>
    </xf>
    <xf numFmtId="49" fontId="129" fillId="0" borderId="23">
      <alignment vertical="center"/>
    </xf>
    <xf numFmtId="0" fontId="41" fillId="0" borderId="0"/>
    <xf numFmtId="0" fontId="130" fillId="0" borderId="0" applyNumberFormat="0" applyFill="0" applyBorder="0" applyAlignment="0" applyProtection="0">
      <alignment vertical="top"/>
      <protection locked="0"/>
    </xf>
    <xf numFmtId="164" fontId="14" fillId="0" borderId="0" applyFont="0" applyFill="0" applyBorder="0" applyAlignment="0" applyProtection="0"/>
    <xf numFmtId="38" fontId="35"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88" fontId="131" fillId="0" borderId="0" applyFont="0" applyFill="0" applyBorder="0" applyAlignment="0" applyProtection="0"/>
    <xf numFmtId="10" fontId="115" fillId="30"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30" borderId="23" applyNumberFormat="0" applyBorder="0" applyAlignment="0" applyProtection="0"/>
    <xf numFmtId="10" fontId="115" fillId="30"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10" fontId="115" fillId="26" borderId="23" applyNumberFormat="0" applyBorder="0" applyAlignment="0" applyProtection="0"/>
    <xf numFmtId="0" fontId="132" fillId="11" borderId="32" applyNumberFormat="0" applyAlignment="0" applyProtection="0"/>
    <xf numFmtId="0" fontId="132" fillId="11" borderId="32" applyNumberFormat="0" applyAlignment="0" applyProtection="0"/>
    <xf numFmtId="0" fontId="132" fillId="11" borderId="32" applyNumberFormat="0" applyAlignment="0" applyProtection="0"/>
    <xf numFmtId="0" fontId="132" fillId="11" borderId="32" applyNumberFormat="0" applyAlignment="0" applyProtection="0"/>
    <xf numFmtId="0" fontId="132" fillId="11" borderId="32" applyNumberFormat="0" applyAlignment="0" applyProtection="0"/>
    <xf numFmtId="0" fontId="132" fillId="11" borderId="32" applyNumberFormat="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64" fontId="14" fillId="0" borderId="0" applyFont="0" applyFill="0" applyBorder="0" applyAlignment="0" applyProtection="0"/>
    <xf numFmtId="0" fontId="14" fillId="0" borderId="0"/>
    <xf numFmtId="0" fontId="63" fillId="0" borderId="33">
      <alignment horizontal="centerContinuous"/>
    </xf>
    <xf numFmtId="0" fontId="35" fillId="0" borderId="0"/>
    <xf numFmtId="0" fontId="41" fillId="0" borderId="0" applyNumberFormat="0" applyFont="0" applyFill="0" applyBorder="0" applyProtection="0">
      <alignment horizontal="left" vertical="center"/>
    </xf>
    <xf numFmtId="0" fontId="35" fillId="0" borderId="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36" fillId="0" borderId="34" applyNumberFormat="0" applyFill="0" applyAlignment="0" applyProtection="0"/>
    <xf numFmtId="3" fontId="137" fillId="0" borderId="8" applyNumberFormat="0" applyAlignment="0">
      <alignment horizontal="center" vertical="center"/>
    </xf>
    <xf numFmtId="3" fontId="48" fillId="0" borderId="8" applyNumberFormat="0" applyAlignment="0">
      <alignment horizontal="center" vertical="center"/>
    </xf>
    <xf numFmtId="3" fontId="128" fillId="0" borderId="8" applyNumberFormat="0" applyAlignment="0">
      <alignment horizontal="center" vertical="center"/>
    </xf>
    <xf numFmtId="272" fontId="138" fillId="0" borderId="35" applyNumberFormat="0" applyFont="0" applyFill="0" applyBorder="0">
      <alignment horizontal="center"/>
    </xf>
    <xf numFmtId="272" fontId="138" fillId="0" borderId="35" applyNumberFormat="0" applyFont="0" applyFill="0" applyBorder="0">
      <alignment horizontal="center"/>
    </xf>
    <xf numFmtId="38" fontId="35" fillId="0" borderId="0" applyFont="0" applyFill="0" applyBorder="0" applyAlignment="0" applyProtection="0"/>
    <xf numFmtId="40" fontId="35" fillId="0" borderId="0" applyFont="0" applyFill="0" applyBorder="0" applyAlignment="0" applyProtection="0"/>
    <xf numFmtId="164" fontId="54" fillId="0" borderId="0" applyFont="0" applyFill="0" applyBorder="0" applyAlignment="0" applyProtection="0"/>
    <xf numFmtId="165" fontId="54" fillId="0" borderId="0" applyFont="0" applyFill="0" applyBorder="0" applyAlignment="0" applyProtection="0"/>
    <xf numFmtId="0" fontId="139" fillId="0" borderId="28"/>
    <xf numFmtId="0" fontId="140" fillId="0" borderId="28"/>
    <xf numFmtId="289" fontId="54" fillId="0" borderId="35"/>
    <xf numFmtId="289" fontId="54" fillId="0" borderId="35"/>
    <xf numFmtId="290" fontId="141" fillId="0" borderId="35"/>
    <xf numFmtId="291" fontId="59" fillId="0" borderId="0" applyFont="0" applyFill="0" applyBorder="0" applyAlignment="0" applyProtection="0"/>
    <xf numFmtId="292" fontId="59" fillId="0" borderId="0" applyFont="0" applyFill="0" applyBorder="0" applyAlignment="0" applyProtection="0"/>
    <xf numFmtId="293" fontId="54" fillId="0" borderId="0" applyFont="0" applyFill="0" applyBorder="0" applyAlignment="0" applyProtection="0"/>
    <xf numFmtId="294" fontId="54" fillId="0" borderId="0" applyFont="0" applyFill="0" applyBorder="0" applyAlignment="0" applyProtection="0"/>
    <xf numFmtId="0" fontId="39" fillId="0" borderId="0" applyNumberFormat="0" applyFont="0" applyFill="0" applyAlignment="0"/>
    <xf numFmtId="0" fontId="142" fillId="31" borderId="0" applyNumberFormat="0" applyBorder="0" applyAlignment="0" applyProtection="0"/>
    <xf numFmtId="0" fontId="70" fillId="0" borderId="23"/>
    <xf numFmtId="0" fontId="41" fillId="0" borderId="0"/>
    <xf numFmtId="0" fontId="20" fillId="0" borderId="10" applyNumberFormat="0" applyAlignment="0">
      <alignment horizontal="center"/>
    </xf>
    <xf numFmtId="37" fontId="143" fillId="0" borderId="0"/>
    <xf numFmtId="37" fontId="143" fillId="0" borderId="0"/>
    <xf numFmtId="37" fontId="143" fillId="0" borderId="0"/>
    <xf numFmtId="0" fontId="144" fillId="0" borderId="23" applyNumberFormat="0" applyFont="0" applyFill="0" applyBorder="0" applyAlignment="0">
      <alignment horizontal="center"/>
    </xf>
    <xf numFmtId="0" fontId="144" fillId="0" borderId="23" applyNumberFormat="0" applyFont="0" applyFill="0" applyBorder="0" applyAlignment="0">
      <alignment horizontal="center"/>
    </xf>
    <xf numFmtId="295" fontId="145" fillId="0" borderId="0"/>
    <xf numFmtId="0" fontId="146" fillId="0" borderId="0"/>
    <xf numFmtId="0" fontId="10" fillId="0" borderId="0"/>
    <xf numFmtId="0" fontId="147" fillId="0" borderId="0"/>
    <xf numFmtId="0" fontId="148" fillId="0" borderId="0"/>
    <xf numFmtId="0" fontId="149" fillId="0" borderId="0"/>
    <xf numFmtId="0" fontId="12" fillId="0" borderId="0"/>
    <xf numFmtId="0" fontId="85" fillId="0" borderId="0"/>
    <xf numFmtId="0" fontId="150" fillId="0" borderId="0"/>
    <xf numFmtId="0" fontId="10" fillId="0" borderId="0"/>
    <xf numFmtId="0" fontId="151" fillId="0" borderId="0"/>
    <xf numFmtId="0" fontId="10" fillId="0" borderId="0"/>
    <xf numFmtId="0" fontId="54" fillId="0" borderId="0"/>
    <xf numFmtId="0" fontId="10" fillId="0" borderId="0"/>
    <xf numFmtId="0" fontId="10" fillId="0" borderId="0"/>
    <xf numFmtId="0" fontId="88" fillId="0" borderId="0"/>
    <xf numFmtId="0" fontId="12" fillId="0" borderId="0"/>
    <xf numFmtId="0" fontId="12" fillId="0" borderId="0"/>
    <xf numFmtId="0" fontId="12" fillId="0" borderId="0"/>
    <xf numFmtId="0" fontId="12" fillId="0" borderId="0"/>
    <xf numFmtId="0" fontId="43" fillId="0" borderId="0"/>
    <xf numFmtId="0" fontId="85" fillId="0" borderId="0"/>
    <xf numFmtId="0" fontId="150" fillId="0" borderId="0"/>
    <xf numFmtId="0" fontId="10" fillId="0" borderId="0"/>
    <xf numFmtId="0" fontId="85" fillId="0" borderId="0"/>
    <xf numFmtId="0" fontId="152" fillId="0" borderId="0"/>
    <xf numFmtId="0" fontId="54" fillId="0" borderId="0"/>
    <xf numFmtId="0" fontId="85" fillId="0" borderId="0"/>
    <xf numFmtId="0" fontId="10" fillId="0" borderId="0"/>
    <xf numFmtId="0" fontId="88" fillId="0" borderId="0"/>
    <xf numFmtId="0" fontId="39" fillId="0" borderId="0"/>
    <xf numFmtId="0" fontId="18" fillId="0" borderId="0"/>
    <xf numFmtId="0" fontId="10" fillId="0" borderId="0"/>
    <xf numFmtId="0" fontId="12" fillId="0" borderId="0"/>
    <xf numFmtId="0" fontId="12" fillId="0" borderId="0"/>
    <xf numFmtId="0" fontId="12" fillId="0" borderId="0"/>
    <xf numFmtId="0" fontId="12" fillId="0" borderId="0"/>
    <xf numFmtId="0" fontId="18" fillId="0" borderId="0" applyProtection="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0" fillId="0" borderId="0"/>
    <xf numFmtId="0" fontId="10" fillId="0" borderId="0"/>
    <xf numFmtId="0" fontId="85" fillId="0" borderId="0"/>
    <xf numFmtId="0" fontId="153" fillId="0" borderId="0"/>
    <xf numFmtId="0" fontId="10" fillId="0" borderId="0"/>
    <xf numFmtId="0" fontId="10" fillId="0" borderId="0"/>
    <xf numFmtId="0" fontId="88" fillId="0" borderId="0"/>
    <xf numFmtId="0" fontId="85" fillId="0" borderId="0"/>
    <xf numFmtId="0" fontId="88" fillId="0" borderId="0"/>
    <xf numFmtId="0" fontId="85" fillId="0" borderId="0"/>
    <xf numFmtId="0" fontId="88" fillId="0" borderId="0"/>
    <xf numFmtId="0" fontId="20" fillId="0" borderId="0"/>
    <xf numFmtId="0" fontId="88" fillId="0" borderId="0"/>
    <xf numFmtId="0" fontId="85" fillId="0" borderId="0"/>
    <xf numFmtId="0" fontId="85" fillId="0" borderId="0"/>
    <xf numFmtId="0" fontId="85" fillId="0" borderId="0"/>
    <xf numFmtId="0" fontId="85" fillId="0" borderId="0"/>
    <xf numFmtId="0" fontId="88" fillId="0" borderId="0"/>
    <xf numFmtId="0" fontId="88" fillId="0" borderId="0"/>
    <xf numFmtId="0" fontId="88" fillId="0" borderId="0"/>
    <xf numFmtId="0" fontId="88" fillId="0" borderId="0"/>
    <xf numFmtId="0" fontId="8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xf numFmtId="0" fontId="85" fillId="0" borderId="0"/>
    <xf numFmtId="0" fontId="10" fillId="0" borderId="0"/>
    <xf numFmtId="0" fontId="10" fillId="0" borderId="0"/>
    <xf numFmtId="0" fontId="10" fillId="0" borderId="0"/>
    <xf numFmtId="0" fontId="10" fillId="0" borderId="0"/>
    <xf numFmtId="0" fontId="10" fillId="0" borderId="0"/>
    <xf numFmtId="0" fontId="10" fillId="0" borderId="0"/>
    <xf numFmtId="0" fontId="85" fillId="0" borderId="0"/>
    <xf numFmtId="0" fontId="88" fillId="0" borderId="0"/>
    <xf numFmtId="0" fontId="88" fillId="0" borderId="0"/>
    <xf numFmtId="0" fontId="85" fillId="0" borderId="0"/>
    <xf numFmtId="0" fontId="153" fillId="0" borderId="0"/>
    <xf numFmtId="0" fontId="153" fillId="0" borderId="0"/>
    <xf numFmtId="0" fontId="153" fillId="0" borderId="0"/>
    <xf numFmtId="0" fontId="151" fillId="0" borderId="0"/>
    <xf numFmtId="0" fontId="18" fillId="0" borderId="0" applyProtection="0"/>
    <xf numFmtId="0" fontId="12" fillId="0" borderId="0"/>
    <xf numFmtId="0" fontId="85" fillId="0" borderId="0"/>
    <xf numFmtId="0" fontId="41" fillId="0" borderId="0"/>
    <xf numFmtId="0" fontId="85" fillId="0" borderId="0"/>
    <xf numFmtId="0" fontId="85" fillId="0" borderId="0"/>
    <xf numFmtId="0" fontId="154" fillId="0" borderId="0"/>
    <xf numFmtId="0" fontId="85" fillId="0" borderId="0"/>
    <xf numFmtId="0" fontId="85" fillId="0" borderId="0"/>
    <xf numFmtId="0" fontId="14" fillId="0" borderId="0"/>
    <xf numFmtId="0" fontId="88" fillId="0" borderId="0"/>
    <xf numFmtId="0" fontId="85" fillId="0" borderId="0"/>
    <xf numFmtId="0" fontId="88" fillId="0" borderId="0"/>
    <xf numFmtId="0" fontId="92" fillId="0" borderId="0"/>
    <xf numFmtId="0" fontId="88" fillId="0" borderId="0"/>
    <xf numFmtId="0" fontId="92" fillId="0" borderId="0"/>
    <xf numFmtId="0" fontId="88" fillId="0" borderId="0"/>
    <xf numFmtId="0" fontId="92" fillId="0" borderId="0"/>
    <xf numFmtId="0" fontId="88" fillId="0" borderId="0"/>
    <xf numFmtId="0" fontId="92" fillId="0" borderId="0"/>
    <xf numFmtId="0" fontId="88" fillId="0" borderId="0"/>
    <xf numFmtId="0" fontId="20" fillId="0" borderId="0"/>
    <xf numFmtId="0" fontId="85" fillId="0" borderId="0"/>
    <xf numFmtId="0" fontId="153" fillId="0" borderId="0"/>
    <xf numFmtId="0" fontId="10" fillId="0" borderId="0"/>
    <xf numFmtId="0" fontId="153" fillId="0" borderId="0"/>
    <xf numFmtId="0" fontId="10" fillId="0" borderId="0"/>
    <xf numFmtId="0" fontId="18" fillId="0" borderId="0"/>
    <xf numFmtId="0" fontId="18" fillId="0" borderId="0" applyProtection="0"/>
    <xf numFmtId="0" fontId="18" fillId="0" borderId="0"/>
    <xf numFmtId="0" fontId="18" fillId="0" borderId="0" applyProtection="0"/>
    <xf numFmtId="0" fontId="10" fillId="0" borderId="0"/>
    <xf numFmtId="0" fontId="18" fillId="0" borderId="0" applyProtection="0"/>
    <xf numFmtId="0" fontId="39" fillId="0" borderId="0"/>
    <xf numFmtId="0" fontId="10" fillId="0" borderId="0"/>
    <xf numFmtId="0" fontId="18" fillId="0" borderId="0" applyProtection="0"/>
    <xf numFmtId="0" fontId="18" fillId="0" borderId="0"/>
    <xf numFmtId="0" fontId="39" fillId="0" borderId="0"/>
    <xf numFmtId="0" fontId="18" fillId="0" borderId="0" applyProtection="0"/>
    <xf numFmtId="0" fontId="39" fillId="0" borderId="0"/>
    <xf numFmtId="0" fontId="18" fillId="0" borderId="0" applyProtection="0"/>
    <xf numFmtId="0" fontId="85" fillId="0" borderId="0"/>
    <xf numFmtId="0" fontId="18" fillId="0" borderId="0" applyProtection="0"/>
    <xf numFmtId="0" fontId="10" fillId="0" borderId="0"/>
    <xf numFmtId="0" fontId="155" fillId="0" borderId="0"/>
    <xf numFmtId="0" fontId="85" fillId="0" borderId="0"/>
    <xf numFmtId="0" fontId="10" fillId="0" borderId="0"/>
    <xf numFmtId="0" fontId="10" fillId="0" borderId="0"/>
    <xf numFmtId="0" fontId="150" fillId="0" borderId="0"/>
    <xf numFmtId="0" fontId="10" fillId="0" borderId="0"/>
    <xf numFmtId="0" fontId="10" fillId="0" borderId="0"/>
    <xf numFmtId="0" fontId="10" fillId="0" borderId="0"/>
    <xf numFmtId="0" fontId="10" fillId="0" borderId="0"/>
    <xf numFmtId="0" fontId="10" fillId="0" borderId="0"/>
    <xf numFmtId="0" fontId="85" fillId="0" borderId="0"/>
    <xf numFmtId="0" fontId="10" fillId="0" borderId="0"/>
    <xf numFmtId="0" fontId="12" fillId="0" borderId="0"/>
    <xf numFmtId="0" fontId="153" fillId="0" borderId="0"/>
    <xf numFmtId="0" fontId="10" fillId="0" borderId="0"/>
    <xf numFmtId="0" fontId="59" fillId="0" borderId="0"/>
    <xf numFmtId="0" fontId="59" fillId="0" borderId="0" applyProtection="0"/>
    <xf numFmtId="0" fontId="85" fillId="0" borderId="0" applyProtection="0"/>
    <xf numFmtId="0" fontId="12" fillId="0" borderId="0"/>
    <xf numFmtId="0" fontId="12" fillId="0" borderId="0"/>
    <xf numFmtId="0" fontId="12" fillId="0" borderId="0"/>
    <xf numFmtId="0" fontId="12" fillId="0" borderId="0"/>
    <xf numFmtId="0" fontId="12" fillId="0" borderId="0"/>
    <xf numFmtId="0" fontId="54" fillId="0" borderId="0"/>
    <xf numFmtId="0" fontId="10" fillId="0" borderId="0"/>
    <xf numFmtId="0" fontId="59"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8" fillId="0" borderId="0"/>
    <xf numFmtId="0" fontId="156" fillId="0" borderId="0"/>
    <xf numFmtId="0" fontId="18" fillId="0" borderId="0"/>
    <xf numFmtId="0" fontId="18" fillId="0" borderId="0"/>
    <xf numFmtId="0" fontId="18" fillId="0" borderId="0"/>
    <xf numFmtId="0" fontId="149" fillId="0" borderId="0"/>
    <xf numFmtId="0" fontId="149" fillId="0" borderId="0"/>
    <xf numFmtId="0" fontId="85" fillId="0" borderId="0" applyProtection="0"/>
    <xf numFmtId="0" fontId="149" fillId="0" borderId="0"/>
    <xf numFmtId="0" fontId="149" fillId="0" borderId="0"/>
    <xf numFmtId="0" fontId="149" fillId="0" borderId="0"/>
    <xf numFmtId="0" fontId="149" fillId="0" borderId="0"/>
    <xf numFmtId="0" fontId="18" fillId="0" borderId="0"/>
    <xf numFmtId="0" fontId="149" fillId="0" borderId="0"/>
    <xf numFmtId="0" fontId="149" fillId="0" borderId="0"/>
    <xf numFmtId="0" fontId="18" fillId="0" borderId="0"/>
    <xf numFmtId="0" fontId="12" fillId="0" borderId="0"/>
    <xf numFmtId="0" fontId="12" fillId="0" borderId="0"/>
    <xf numFmtId="0" fontId="12" fillId="0" borderId="0"/>
    <xf numFmtId="0" fontId="12" fillId="0" borderId="0"/>
    <xf numFmtId="0" fontId="10" fillId="0" borderId="0"/>
    <xf numFmtId="0" fontId="88" fillId="0" borderId="0"/>
    <xf numFmtId="0" fontId="24" fillId="0" borderId="0"/>
    <xf numFmtId="0" fontId="88" fillId="0" borderId="0"/>
    <xf numFmtId="0" fontId="88" fillId="0" borderId="0"/>
    <xf numFmtId="0" fontId="88" fillId="0" borderId="0"/>
    <xf numFmtId="0" fontId="88" fillId="0" borderId="0"/>
    <xf numFmtId="0" fontId="88" fillId="0" borderId="0"/>
    <xf numFmtId="0" fontId="85" fillId="0" borderId="0"/>
    <xf numFmtId="0" fontId="10"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84" fillId="0" borderId="0"/>
    <xf numFmtId="0" fontId="10" fillId="0" borderId="0"/>
    <xf numFmtId="0" fontId="18" fillId="0" borderId="0"/>
    <xf numFmtId="0" fontId="10" fillId="0" borderId="0"/>
    <xf numFmtId="0" fontId="10" fillId="0" borderId="0"/>
    <xf numFmtId="0" fontId="10" fillId="0" borderId="0" applyProtection="0"/>
    <xf numFmtId="0" fontId="18" fillId="0" borderId="0"/>
    <xf numFmtId="0" fontId="18" fillId="0" borderId="0"/>
    <xf numFmtId="0" fontId="12" fillId="0" borderId="0"/>
    <xf numFmtId="0" fontId="12" fillId="0" borderId="0"/>
    <xf numFmtId="0" fontId="18" fillId="0" borderId="0"/>
    <xf numFmtId="0" fontId="157"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4" fillId="0" borderId="0"/>
    <xf numFmtId="0" fontId="14" fillId="0" borderId="0"/>
    <xf numFmtId="0" fontId="14" fillId="0" borderId="0"/>
    <xf numFmtId="0" fontId="85" fillId="0" borderId="0"/>
    <xf numFmtId="0" fontId="41" fillId="0" borderId="0"/>
    <xf numFmtId="0" fontId="41" fillId="0" borderId="0"/>
    <xf numFmtId="0" fontId="14" fillId="0" borderId="0"/>
    <xf numFmtId="0" fontId="85" fillId="0" borderId="0"/>
    <xf numFmtId="0" fontId="85" fillId="0" borderId="0"/>
    <xf numFmtId="0" fontId="85" fillId="0" borderId="0"/>
    <xf numFmtId="0" fontId="10" fillId="0" borderId="0"/>
    <xf numFmtId="0" fontId="10" fillId="0" borderId="0"/>
    <xf numFmtId="0" fontId="85" fillId="0" borderId="0"/>
    <xf numFmtId="0" fontId="85"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4" fillId="0" borderId="0"/>
    <xf numFmtId="0" fontId="42" fillId="0" borderId="0" applyFont="0"/>
    <xf numFmtId="0" fontId="99" fillId="0" borderId="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85" fillId="31" borderId="36" applyNumberFormat="0" applyFont="0" applyAlignment="0" applyProtection="0"/>
    <xf numFmtId="0" fontId="54" fillId="32" borderId="36" applyNumberFormat="0" applyFont="0" applyAlignment="0" applyProtection="0"/>
    <xf numFmtId="296" fontId="158"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159" fillId="0" borderId="0" applyFont="0" applyFill="0" applyBorder="0" applyAlignment="0" applyProtection="0"/>
    <xf numFmtId="164" fontId="40"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6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9" fillId="0" borderId="0" applyProtection="0"/>
    <xf numFmtId="0" fontId="10" fillId="0" borderId="0" applyFont="0" applyFill="0" applyBorder="0" applyAlignment="0" applyProtection="0"/>
    <xf numFmtId="0" fontId="41" fillId="0" borderId="0"/>
    <xf numFmtId="0" fontId="161" fillId="24" borderId="37" applyNumberFormat="0" applyAlignment="0" applyProtection="0"/>
    <xf numFmtId="169" fontId="162" fillId="0" borderId="10" applyFont="0" applyBorder="0" applyAlignment="0"/>
    <xf numFmtId="0" fontId="163" fillId="26" borderId="0"/>
    <xf numFmtId="0" fontId="92" fillId="26" borderId="0"/>
    <xf numFmtId="0" fontId="92" fillId="26" borderId="0"/>
    <xf numFmtId="41" fontId="54"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282" fontId="10" fillId="0" borderId="0" applyFont="0" applyFill="0" applyBorder="0" applyAlignment="0" applyProtection="0"/>
    <xf numFmtId="14" fontId="63" fillId="0" borderId="0">
      <alignment horizontal="center" wrapText="1"/>
      <protection locked="0"/>
    </xf>
    <xf numFmtId="14" fontId="64" fillId="0" borderId="0">
      <alignment horizontal="center" wrapText="1"/>
      <protection locked="0"/>
    </xf>
    <xf numFmtId="297" fontId="79" fillId="0" borderId="0" applyFont="0" applyFill="0" applyBorder="0" applyAlignment="0" applyProtection="0"/>
    <xf numFmtId="298" fontId="86" fillId="0" borderId="0" applyFont="0" applyFill="0" applyBorder="0" applyAlignment="0" applyProtection="0"/>
    <xf numFmtId="299" fontId="87"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300" fontId="10" fillId="0" borderId="0" applyFont="0" applyFill="0" applyBorder="0" applyAlignment="0" applyProtection="0"/>
    <xf numFmtId="219" fontId="54"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301" fontId="54"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302"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8" fillId="0" borderId="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303" fontId="87" fillId="0" borderId="0" applyFont="0" applyFill="0" applyBorder="0" applyAlignment="0" applyProtection="0"/>
    <xf numFmtId="304" fontId="86" fillId="0" borderId="0" applyFont="0" applyFill="0" applyBorder="0" applyAlignment="0" applyProtection="0"/>
    <xf numFmtId="305" fontId="87" fillId="0" borderId="0" applyFont="0" applyFill="0" applyBorder="0" applyAlignment="0" applyProtection="0"/>
    <xf numFmtId="306" fontId="86" fillId="0" borderId="0" applyFont="0" applyFill="0" applyBorder="0" applyAlignment="0" applyProtection="0"/>
    <xf numFmtId="307" fontId="87" fillId="0" borderId="0" applyFont="0" applyFill="0" applyBorder="0" applyAlignment="0" applyProtection="0"/>
    <xf numFmtId="308" fontId="86"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8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18"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35" fillId="0" borderId="38" applyNumberFormat="0" applyBorder="0"/>
    <xf numFmtId="9" fontId="35" fillId="0" borderId="38" applyNumberFormat="0" applyBorder="0"/>
    <xf numFmtId="0" fontId="54"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21" fontId="75"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2" fontId="10" fillId="0" borderId="0" applyFill="0" applyBorder="0" applyAlignment="0"/>
    <xf numFmtId="223" fontId="75"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24" fontId="10" fillId="0" borderId="0" applyFill="0" applyBorder="0" applyAlignment="0"/>
    <xf numFmtId="213" fontId="75"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214" fontId="10" fillId="0" borderId="0" applyFill="0" applyBorder="0" applyAlignment="0"/>
    <xf numFmtId="0" fontId="164" fillId="0" borderId="0"/>
    <xf numFmtId="0" fontId="165" fillId="0" borderId="0"/>
    <xf numFmtId="0" fontId="35" fillId="0" borderId="0" applyNumberFormat="0" applyFont="0" applyFill="0" applyBorder="0" applyAlignment="0" applyProtection="0">
      <alignment horizontal="left"/>
    </xf>
    <xf numFmtId="0" fontId="166" fillId="0" borderId="28">
      <alignment horizontal="center"/>
    </xf>
    <xf numFmtId="1" fontId="54" fillId="0" borderId="8" applyNumberFormat="0" applyFill="0" applyAlignment="0" applyProtection="0">
      <alignment horizontal="center" vertical="center"/>
    </xf>
    <xf numFmtId="0" fontId="167" fillId="33" borderId="0" applyNumberFormat="0" applyFont="0" applyBorder="0" applyAlignment="0">
      <alignment horizontal="center"/>
    </xf>
    <xf numFmtId="0" fontId="167" fillId="33" borderId="0" applyNumberFormat="0" applyFont="0" applyBorder="0" applyAlignment="0">
      <alignment horizontal="center"/>
    </xf>
    <xf numFmtId="14" fontId="168" fillId="0" borderId="0" applyNumberFormat="0" applyFill="0" applyBorder="0" applyAlignment="0" applyProtection="0">
      <alignment horizontal="left"/>
    </xf>
    <xf numFmtId="0" fontId="134" fillId="0" borderId="0"/>
    <xf numFmtId="0" fontId="20" fillId="0" borderId="0"/>
    <xf numFmtId="41" fontId="21" fillId="0" borderId="0" applyFont="0" applyFill="0" applyBorder="0" applyAlignment="0" applyProtection="0"/>
    <xf numFmtId="201" fontId="2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198" fontId="21" fillId="0" borderId="0" applyFont="0" applyFill="0" applyBorder="0" applyAlignment="0" applyProtection="0"/>
    <xf numFmtId="41" fontId="18" fillId="0" borderId="0" applyProtection="0"/>
    <xf numFmtId="4" fontId="169" fillId="34" borderId="39" applyNumberFormat="0" applyProtection="0">
      <alignment vertical="center"/>
    </xf>
    <xf numFmtId="4" fontId="170" fillId="34" borderId="39" applyNumberFormat="0" applyProtection="0">
      <alignment vertical="center"/>
    </xf>
    <xf numFmtId="4" fontId="171" fillId="34" borderId="39" applyNumberFormat="0" applyProtection="0">
      <alignment vertical="center"/>
    </xf>
    <xf numFmtId="4" fontId="172" fillId="34" borderId="39" applyNumberFormat="0" applyProtection="0">
      <alignment vertical="center"/>
    </xf>
    <xf numFmtId="4" fontId="173" fillId="34" borderId="39" applyNumberFormat="0" applyProtection="0">
      <alignment horizontal="left" vertical="center" indent="1"/>
    </xf>
    <xf numFmtId="4" fontId="174" fillId="34" borderId="39" applyNumberFormat="0" applyProtection="0">
      <alignment horizontal="left" vertical="center" indent="1"/>
    </xf>
    <xf numFmtId="4" fontId="173" fillId="35" borderId="0" applyNumberFormat="0" applyProtection="0">
      <alignment horizontal="left" vertical="center" indent="1"/>
    </xf>
    <xf numFmtId="4" fontId="174" fillId="35" borderId="0" applyNumberFormat="0" applyProtection="0">
      <alignment horizontal="left" vertical="center" indent="1"/>
    </xf>
    <xf numFmtId="4" fontId="173" fillId="36" borderId="39" applyNumberFormat="0" applyProtection="0">
      <alignment horizontal="right" vertical="center"/>
    </xf>
    <xf numFmtId="4" fontId="174" fillId="36" borderId="39" applyNumberFormat="0" applyProtection="0">
      <alignment horizontal="right" vertical="center"/>
    </xf>
    <xf numFmtId="4" fontId="173" fillId="37" borderId="39" applyNumberFormat="0" applyProtection="0">
      <alignment horizontal="right" vertical="center"/>
    </xf>
    <xf numFmtId="4" fontId="174" fillId="37" borderId="39" applyNumberFormat="0" applyProtection="0">
      <alignment horizontal="right" vertical="center"/>
    </xf>
    <xf numFmtId="4" fontId="173" fillId="38" borderId="39" applyNumberFormat="0" applyProtection="0">
      <alignment horizontal="right" vertical="center"/>
    </xf>
    <xf numFmtId="4" fontId="174" fillId="38" borderId="39" applyNumberFormat="0" applyProtection="0">
      <alignment horizontal="right" vertical="center"/>
    </xf>
    <xf numFmtId="4" fontId="173" fillId="39" borderId="39" applyNumberFormat="0" applyProtection="0">
      <alignment horizontal="right" vertical="center"/>
    </xf>
    <xf numFmtId="4" fontId="174" fillId="39" borderId="39" applyNumberFormat="0" applyProtection="0">
      <alignment horizontal="right" vertical="center"/>
    </xf>
    <xf numFmtId="4" fontId="173" fillId="40" borderId="39" applyNumberFormat="0" applyProtection="0">
      <alignment horizontal="right" vertical="center"/>
    </xf>
    <xf numFmtId="4" fontId="174" fillId="40" borderId="39" applyNumberFormat="0" applyProtection="0">
      <alignment horizontal="right" vertical="center"/>
    </xf>
    <xf numFmtId="4" fontId="173" fillId="41" borderId="39" applyNumberFormat="0" applyProtection="0">
      <alignment horizontal="right" vertical="center"/>
    </xf>
    <xf numFmtId="4" fontId="174" fillId="41" borderId="39" applyNumberFormat="0" applyProtection="0">
      <alignment horizontal="right" vertical="center"/>
    </xf>
    <xf numFmtId="4" fontId="173" fillId="42" borderId="39" applyNumberFormat="0" applyProtection="0">
      <alignment horizontal="right" vertical="center"/>
    </xf>
    <xf numFmtId="4" fontId="174" fillId="42" borderId="39" applyNumberFormat="0" applyProtection="0">
      <alignment horizontal="right" vertical="center"/>
    </xf>
    <xf numFmtId="4" fontId="173" fillId="43" borderId="39" applyNumberFormat="0" applyProtection="0">
      <alignment horizontal="right" vertical="center"/>
    </xf>
    <xf numFmtId="4" fontId="174" fillId="43" borderId="39" applyNumberFormat="0" applyProtection="0">
      <alignment horizontal="right" vertical="center"/>
    </xf>
    <xf numFmtId="4" fontId="173" fillId="44" borderId="39" applyNumberFormat="0" applyProtection="0">
      <alignment horizontal="right" vertical="center"/>
    </xf>
    <xf numFmtId="4" fontId="174" fillId="44" borderId="39" applyNumberFormat="0" applyProtection="0">
      <alignment horizontal="right" vertical="center"/>
    </xf>
    <xf numFmtId="4" fontId="169" fillId="45" borderId="40" applyNumberFormat="0" applyProtection="0">
      <alignment horizontal="left" vertical="center" indent="1"/>
    </xf>
    <xf numFmtId="4" fontId="170" fillId="45" borderId="40" applyNumberFormat="0" applyProtection="0">
      <alignment horizontal="left" vertical="center" indent="1"/>
    </xf>
    <xf numFmtId="4" fontId="169" fillId="46" borderId="0" applyNumberFormat="0" applyProtection="0">
      <alignment horizontal="left" vertical="center" indent="1"/>
    </xf>
    <xf numFmtId="4" fontId="170" fillId="46" borderId="0" applyNumberFormat="0" applyProtection="0">
      <alignment horizontal="left" vertical="center" indent="1"/>
    </xf>
    <xf numFmtId="4" fontId="169" fillId="35" borderId="0" applyNumberFormat="0" applyProtection="0">
      <alignment horizontal="left" vertical="center" indent="1"/>
    </xf>
    <xf numFmtId="4" fontId="170" fillId="35" borderId="0" applyNumberFormat="0" applyProtection="0">
      <alignment horizontal="left" vertical="center" indent="1"/>
    </xf>
    <xf numFmtId="4" fontId="173" fillId="46" borderId="39" applyNumberFormat="0" applyProtection="0">
      <alignment horizontal="right" vertical="center"/>
    </xf>
    <xf numFmtId="4" fontId="174" fillId="46" borderId="39" applyNumberFormat="0" applyProtection="0">
      <alignment horizontal="right" vertical="center"/>
    </xf>
    <xf numFmtId="4" fontId="34" fillId="46" borderId="0" applyNumberFormat="0" applyProtection="0">
      <alignment horizontal="left" vertical="center" indent="1"/>
    </xf>
    <xf numFmtId="4" fontId="33" fillId="46" borderId="0" applyNumberFormat="0" applyProtection="0">
      <alignment horizontal="left" vertical="center" indent="1"/>
    </xf>
    <xf numFmtId="4" fontId="34" fillId="35" borderId="0" applyNumberFormat="0" applyProtection="0">
      <alignment horizontal="left" vertical="center" indent="1"/>
    </xf>
    <xf numFmtId="4" fontId="33" fillId="35" borderId="0" applyNumberFormat="0" applyProtection="0">
      <alignment horizontal="left" vertical="center" indent="1"/>
    </xf>
    <xf numFmtId="4" fontId="173" fillId="47" borderId="39" applyNumberFormat="0" applyProtection="0">
      <alignment vertical="center"/>
    </xf>
    <xf numFmtId="4" fontId="174" fillId="47" borderId="39" applyNumberFormat="0" applyProtection="0">
      <alignment vertical="center"/>
    </xf>
    <xf numFmtId="4" fontId="175" fillId="47" borderId="39" applyNumberFormat="0" applyProtection="0">
      <alignment vertical="center"/>
    </xf>
    <xf numFmtId="4" fontId="176" fillId="47" borderId="39" applyNumberFormat="0" applyProtection="0">
      <alignment vertical="center"/>
    </xf>
    <xf numFmtId="4" fontId="169" fillId="46" borderId="41" applyNumberFormat="0" applyProtection="0">
      <alignment horizontal="left" vertical="center" indent="1"/>
    </xf>
    <xf numFmtId="4" fontId="170" fillId="46" borderId="41" applyNumberFormat="0" applyProtection="0">
      <alignment horizontal="left" vertical="center" indent="1"/>
    </xf>
    <xf numFmtId="4" fontId="173" fillId="47" borderId="39" applyNumberFormat="0" applyProtection="0">
      <alignment horizontal="right" vertical="center"/>
    </xf>
    <xf numFmtId="4" fontId="174" fillId="47" borderId="39" applyNumberFormat="0" applyProtection="0">
      <alignment horizontal="right" vertical="center"/>
    </xf>
    <xf numFmtId="4" fontId="175" fillId="47" borderId="39" applyNumberFormat="0" applyProtection="0">
      <alignment horizontal="right" vertical="center"/>
    </xf>
    <xf numFmtId="4" fontId="176" fillId="47" borderId="39" applyNumberFormat="0" applyProtection="0">
      <alignment horizontal="right" vertical="center"/>
    </xf>
    <xf numFmtId="4" fontId="169" fillId="46" borderId="39" applyNumberFormat="0" applyProtection="0">
      <alignment horizontal="left" vertical="center" indent="1"/>
    </xf>
    <xf numFmtId="4" fontId="170" fillId="46" borderId="39" applyNumberFormat="0" applyProtection="0">
      <alignment horizontal="left" vertical="center" indent="1"/>
    </xf>
    <xf numFmtId="4" fontId="177" fillId="29" borderId="41" applyNumberFormat="0" applyProtection="0">
      <alignment horizontal="left" vertical="center" indent="1"/>
    </xf>
    <xf numFmtId="4" fontId="178" fillId="29" borderId="41" applyNumberFormat="0" applyProtection="0">
      <alignment horizontal="left" vertical="center" indent="1"/>
    </xf>
    <xf numFmtId="4" fontId="179" fillId="47" borderId="39" applyNumberFormat="0" applyProtection="0">
      <alignment horizontal="right" vertical="center"/>
    </xf>
    <xf numFmtId="4" fontId="180" fillId="47" borderId="39" applyNumberFormat="0" applyProtection="0">
      <alignment horizontal="right" vertical="center"/>
    </xf>
    <xf numFmtId="309" fontId="181" fillId="0" borderId="0" applyFont="0" applyFill="0" applyBorder="0" applyAlignment="0" applyProtection="0"/>
    <xf numFmtId="0" fontId="167" fillId="1" borderId="27" applyNumberFormat="0" applyFont="0" applyAlignment="0">
      <alignment horizontal="center"/>
    </xf>
    <xf numFmtId="0" fontId="167" fillId="1" borderId="27" applyNumberFormat="0" applyFont="0" applyAlignment="0">
      <alignment horizontal="center"/>
    </xf>
    <xf numFmtId="3" fontId="13" fillId="0" borderId="0"/>
    <xf numFmtId="0" fontId="182" fillId="0" borderId="0" applyNumberFormat="0" applyFill="0" applyBorder="0" applyAlignment="0">
      <alignment horizontal="center"/>
    </xf>
    <xf numFmtId="0" fontId="54" fillId="0" borderId="0"/>
    <xf numFmtId="169" fontId="183" fillId="0" borderId="0" applyNumberFormat="0" applyBorder="0" applyAlignment="0">
      <alignment horizontal="centerContinuous"/>
    </xf>
    <xf numFmtId="0" fontId="32" fillId="0" borderId="0"/>
    <xf numFmtId="0" fontId="32" fillId="0" borderId="0"/>
    <xf numFmtId="0" fontId="20" fillId="0" borderId="0" applyNumberFormat="0" applyFill="0" applyBorder="0" applyAlignment="0" applyProtection="0"/>
    <xf numFmtId="169" fontId="43" fillId="0" borderId="0" applyFont="0" applyFill="0" applyBorder="0" applyAlignment="0" applyProtection="0"/>
    <xf numFmtId="200"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42" fontId="21" fillId="0" borderId="0" applyFont="0" applyFill="0" applyBorder="0" applyAlignment="0" applyProtection="0"/>
    <xf numFmtId="0" fontId="20" fillId="0" borderId="0"/>
    <xf numFmtId="310" fontId="70"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181"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42" fontId="21" fillId="0" borderId="0" applyFont="0" applyFill="0" applyBorder="0" applyAlignment="0" applyProtection="0"/>
    <xf numFmtId="0" fontId="20" fillId="0" borderId="0"/>
    <xf numFmtId="310" fontId="70"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201" fontId="21" fillId="0" borderId="0" applyFont="0" applyFill="0" applyBorder="0" applyAlignment="0" applyProtection="0"/>
    <xf numFmtId="41"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41"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2" fontId="21" fillId="0" borderId="0" applyFont="0" applyFill="0" applyBorder="0" applyAlignment="0" applyProtection="0"/>
    <xf numFmtId="197" fontId="21" fillId="0" borderId="0" applyFont="0" applyFill="0" applyBorder="0" applyAlignment="0" applyProtection="0"/>
    <xf numFmtId="191" fontId="21" fillId="0" borderId="0" applyFont="0" applyFill="0" applyBorder="0" applyAlignment="0" applyProtection="0"/>
    <xf numFmtId="197" fontId="21" fillId="0" borderId="0" applyFont="0" applyFill="0" applyBorder="0" applyAlignment="0" applyProtection="0"/>
    <xf numFmtId="170" fontId="13" fillId="0" borderId="0" applyFont="0" applyFill="0" applyBorder="0" applyAlignment="0" applyProtection="0"/>
    <xf numFmtId="196" fontId="21" fillId="0" borderId="0" applyFont="0" applyFill="0" applyBorder="0" applyAlignment="0" applyProtection="0"/>
    <xf numFmtId="170" fontId="21" fillId="0" borderId="0" applyFont="0" applyFill="0" applyBorder="0" applyAlignment="0" applyProtection="0"/>
    <xf numFmtId="178" fontId="13" fillId="0" borderId="0" applyFont="0" applyFill="0" applyBorder="0" applyAlignment="0" applyProtection="0"/>
    <xf numFmtId="0" fontId="20" fillId="0" borderId="0"/>
    <xf numFmtId="200" fontId="21" fillId="0" borderId="0" applyFont="0" applyFill="0" applyBorder="0" applyAlignment="0" applyProtection="0"/>
    <xf numFmtId="310" fontId="70" fillId="0" borderId="0" applyFont="0" applyFill="0" applyBorder="0" applyAlignment="0" applyProtection="0"/>
    <xf numFmtId="178" fontId="21" fillId="0" borderId="0" applyFont="0" applyFill="0" applyBorder="0" applyAlignment="0" applyProtection="0"/>
    <xf numFmtId="166" fontId="21" fillId="0" borderId="0" applyFont="0" applyFill="0" applyBorder="0" applyAlignment="0" applyProtection="0"/>
    <xf numFmtId="196" fontId="21" fillId="0" borderId="0" applyFont="0" applyFill="0" applyBorder="0" applyAlignment="0" applyProtection="0"/>
    <xf numFmtId="169" fontId="43" fillId="0" borderId="0" applyFont="0" applyFill="0" applyBorder="0" applyAlignment="0" applyProtection="0"/>
    <xf numFmtId="178" fontId="21" fillId="0" borderId="0" applyFont="0" applyFill="0" applyBorder="0" applyAlignment="0" applyProtection="0"/>
    <xf numFmtId="164" fontId="14" fillId="0" borderId="0" applyFont="0" applyFill="0" applyBorder="0" applyAlignment="0" applyProtection="0"/>
    <xf numFmtId="178" fontId="21" fillId="0" borderId="0" applyFont="0" applyFill="0" applyBorder="0" applyAlignment="0" applyProtection="0"/>
    <xf numFmtId="164" fontId="14" fillId="0" borderId="0" applyFont="0" applyFill="0" applyBorder="0" applyAlignment="0" applyProtection="0"/>
    <xf numFmtId="197" fontId="21" fillId="0" borderId="0" applyFont="0" applyFill="0" applyBorder="0" applyAlignment="0" applyProtection="0"/>
    <xf numFmtId="164" fontId="14" fillId="0" borderId="0" applyFont="0" applyFill="0" applyBorder="0" applyAlignment="0" applyProtection="0"/>
    <xf numFmtId="197" fontId="21" fillId="0" borderId="0" applyFont="0" applyFill="0" applyBorder="0" applyAlignment="0" applyProtection="0"/>
    <xf numFmtId="169" fontId="43" fillId="0" borderId="0" applyFont="0" applyFill="0" applyBorder="0" applyAlignment="0" applyProtection="0"/>
    <xf numFmtId="178" fontId="21" fillId="0" borderId="0" applyFont="0" applyFill="0" applyBorder="0" applyAlignment="0" applyProtection="0"/>
    <xf numFmtId="169" fontId="43" fillId="0" borderId="0" applyFont="0" applyFill="0" applyBorder="0" applyAlignment="0" applyProtection="0"/>
    <xf numFmtId="197"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201" fontId="21" fillId="0" borderId="0" applyFont="0" applyFill="0" applyBorder="0" applyAlignment="0" applyProtection="0"/>
    <xf numFmtId="166" fontId="21" fillId="0" borderId="0" applyFont="0" applyFill="0" applyBorder="0" applyAlignment="0" applyProtection="0"/>
    <xf numFmtId="179" fontId="21" fillId="0" borderId="0" applyFont="0" applyFill="0" applyBorder="0" applyAlignment="0" applyProtection="0"/>
    <xf numFmtId="166" fontId="21" fillId="0" borderId="0" applyFont="0" applyFill="0" applyBorder="0" applyAlignment="0" applyProtection="0"/>
    <xf numFmtId="170" fontId="13"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79" fontId="21"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92" fontId="36" fillId="0" borderId="0" applyFont="0" applyFill="0" applyBorder="0" applyAlignment="0" applyProtection="0"/>
    <xf numFmtId="164" fontId="21" fillId="0" borderId="0" applyFont="0" applyFill="0" applyBorder="0" applyAlignment="0" applyProtection="0"/>
    <xf numFmtId="193" fontId="21" fillId="0" borderId="0" applyFont="0" applyFill="0" applyBorder="0" applyAlignment="0" applyProtection="0"/>
    <xf numFmtId="41" fontId="21"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94" fontId="21" fillId="0" borderId="0" applyFont="0" applyFill="0" applyBorder="0" applyAlignment="0" applyProtection="0"/>
    <xf numFmtId="166"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70" fontId="13"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170" fontId="21" fillId="0" borderId="0" applyFont="0" applyFill="0" applyBorder="0" applyAlignment="0" applyProtection="0"/>
    <xf numFmtId="178" fontId="21" fillId="0" borderId="0" applyFont="0" applyFill="0" applyBorder="0" applyAlignment="0" applyProtection="0"/>
    <xf numFmtId="192" fontId="36" fillId="0" borderId="0" applyFont="0" applyFill="0" applyBorder="0" applyAlignment="0" applyProtection="0"/>
    <xf numFmtId="166" fontId="21" fillId="0" borderId="0" applyFont="0" applyFill="0" applyBorder="0" applyAlignment="0" applyProtection="0"/>
    <xf numFmtId="193" fontId="21" fillId="0" borderId="0" applyFont="0" applyFill="0" applyBorder="0" applyAlignment="0" applyProtection="0"/>
    <xf numFmtId="41"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94"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0" fontId="21" fillId="0" borderId="0" applyFont="0" applyFill="0" applyBorder="0" applyAlignment="0" applyProtection="0"/>
    <xf numFmtId="191" fontId="21" fillId="0" borderId="0" applyFont="0" applyFill="0" applyBorder="0" applyAlignment="0" applyProtection="0"/>
    <xf numFmtId="170" fontId="13" fillId="0" borderId="0" applyFont="0" applyFill="0" applyBorder="0" applyAlignment="0" applyProtection="0"/>
    <xf numFmtId="166" fontId="21" fillId="0" borderId="0" applyFont="0" applyFill="0" applyBorder="0" applyAlignment="0" applyProtection="0"/>
    <xf numFmtId="197" fontId="21" fillId="0" borderId="0" applyFont="0" applyFill="0" applyBorder="0" applyAlignment="0" applyProtection="0"/>
    <xf numFmtId="191" fontId="21" fillId="0" borderId="0" applyFont="0" applyFill="0" applyBorder="0" applyAlignment="0" applyProtection="0"/>
    <xf numFmtId="170" fontId="21" fillId="0" borderId="0" applyFont="0" applyFill="0" applyBorder="0" applyAlignment="0" applyProtection="0"/>
    <xf numFmtId="194" fontId="21" fillId="0" borderId="0" applyFont="0" applyFill="0" applyBorder="0" applyAlignment="0" applyProtection="0"/>
    <xf numFmtId="0" fontId="20" fillId="0" borderId="0"/>
    <xf numFmtId="310" fontId="70"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96"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78" fontId="13" fillId="0" borderId="0" applyFont="0" applyFill="0" applyBorder="0" applyAlignment="0" applyProtection="0"/>
    <xf numFmtId="164" fontId="21" fillId="0" borderId="0" applyFont="0" applyFill="0" applyBorder="0" applyAlignment="0" applyProtection="0"/>
    <xf numFmtId="178"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164" fontId="21" fillId="0" borderId="0" applyFont="0" applyFill="0" applyBorder="0" applyAlignment="0" applyProtection="0"/>
    <xf numFmtId="199" fontId="21" fillId="0" borderId="0" applyFont="0" applyFill="0" applyBorder="0" applyAlignment="0" applyProtection="0"/>
    <xf numFmtId="166" fontId="21" fillId="0" borderId="0" applyFont="0" applyFill="0" applyBorder="0" applyAlignment="0" applyProtection="0"/>
    <xf numFmtId="199" fontId="21" fillId="0" borderId="0" applyFont="0" applyFill="0" applyBorder="0" applyAlignment="0" applyProtection="0"/>
    <xf numFmtId="178" fontId="21" fillId="0" borderId="0" applyFont="0" applyFill="0" applyBorder="0" applyAlignment="0" applyProtection="0"/>
    <xf numFmtId="41" fontId="21" fillId="0" borderId="0" applyFont="0" applyFill="0" applyBorder="0" applyAlignment="0" applyProtection="0"/>
    <xf numFmtId="14" fontId="184" fillId="0" borderId="0"/>
    <xf numFmtId="0" fontId="185" fillId="0" borderId="0"/>
    <xf numFmtId="0" fontId="139" fillId="0" borderId="0"/>
    <xf numFmtId="0" fontId="140" fillId="0" borderId="0"/>
    <xf numFmtId="40" fontId="186" fillId="0" borderId="0" applyBorder="0">
      <alignment horizontal="right"/>
    </xf>
    <xf numFmtId="0" fontId="187" fillId="0" borderId="0"/>
    <xf numFmtId="311" fontId="70" fillId="0" borderId="42">
      <alignment horizontal="right" vertical="center"/>
    </xf>
    <xf numFmtId="311" fontId="70" fillId="0" borderId="42">
      <alignment horizontal="right" vertical="center"/>
    </xf>
    <xf numFmtId="311" fontId="70" fillId="0" borderId="42">
      <alignment horizontal="right" vertical="center"/>
    </xf>
    <xf numFmtId="289" fontId="188" fillId="0" borderId="42">
      <alignment horizontal="right" vertical="center"/>
    </xf>
    <xf numFmtId="289" fontId="188"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4" fontId="43" fillId="0" borderId="42">
      <alignment horizontal="right" vertical="center"/>
    </xf>
    <xf numFmtId="314" fontId="43" fillId="0" borderId="42">
      <alignment horizontal="right" vertical="center"/>
    </xf>
    <xf numFmtId="315" fontId="59" fillId="0" borderId="42">
      <alignment horizontal="right" vertical="center"/>
    </xf>
    <xf numFmtId="316" fontId="54" fillId="0" borderId="42">
      <alignment horizontal="right" vertical="center"/>
    </xf>
    <xf numFmtId="316" fontId="54" fillId="0" borderId="42">
      <alignment horizontal="right" vertical="center"/>
    </xf>
    <xf numFmtId="313" fontId="21" fillId="0" borderId="42">
      <alignment horizontal="right" vertical="center"/>
    </xf>
    <xf numFmtId="313" fontId="21"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6" fontId="10" fillId="0" borderId="42">
      <alignment horizontal="right" vertical="center"/>
    </xf>
    <xf numFmtId="316" fontId="10"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6" fontId="10" fillId="0" borderId="42">
      <alignment horizontal="right" vertical="center"/>
    </xf>
    <xf numFmtId="316" fontId="10" fillId="0" borderId="42">
      <alignment horizontal="right" vertical="center"/>
    </xf>
    <xf numFmtId="313" fontId="21" fillId="0" borderId="42">
      <alignment horizontal="right" vertical="center"/>
    </xf>
    <xf numFmtId="313" fontId="21"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6"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3" fontId="21" fillId="0" borderId="42">
      <alignment horizontal="right" vertical="center"/>
    </xf>
    <xf numFmtId="313" fontId="21"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4" fontId="43" fillId="0" borderId="42">
      <alignment horizontal="right" vertical="center"/>
    </xf>
    <xf numFmtId="313" fontId="21" fillId="0" borderId="42">
      <alignment horizontal="right" vertical="center"/>
    </xf>
    <xf numFmtId="313" fontId="21"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3" fontId="21"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9" fontId="189" fillId="4" borderId="43" applyFont="0" applyFill="0" applyBorder="0"/>
    <xf numFmtId="319" fontId="189" fillId="4" borderId="43" applyFont="0" applyFill="0" applyBorder="0"/>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9" fontId="189" fillId="4" borderId="43" applyFont="0" applyFill="0" applyBorder="0"/>
    <xf numFmtId="319" fontId="189" fillId="4" borderId="43" applyFont="0" applyFill="0" applyBorder="0"/>
    <xf numFmtId="316" fontId="54" fillId="0" borderId="42">
      <alignment horizontal="right" vertical="center"/>
    </xf>
    <xf numFmtId="316"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3" fontId="21" fillId="0" borderId="42">
      <alignment horizontal="right" vertical="center"/>
    </xf>
    <xf numFmtId="313" fontId="21"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54" fillId="0" borderId="42">
      <alignment horizontal="right" vertical="center"/>
    </xf>
    <xf numFmtId="318" fontId="10" fillId="0" borderId="42">
      <alignment horizontal="right" vertical="center"/>
    </xf>
    <xf numFmtId="318" fontId="10" fillId="0" borderId="42">
      <alignment horizontal="right" vertical="center"/>
    </xf>
    <xf numFmtId="318" fontId="54" fillId="0" borderId="42">
      <alignment horizontal="right" vertical="center"/>
    </xf>
    <xf numFmtId="318" fontId="5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7" fontId="14" fillId="0" borderId="42">
      <alignment horizontal="right" vertical="center"/>
    </xf>
    <xf numFmtId="316" fontId="10" fillId="0" borderId="42">
      <alignment horizontal="right" vertical="center"/>
    </xf>
    <xf numFmtId="316" fontId="1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20" fontId="14"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2" fontId="59" fillId="0" borderId="42">
      <alignment horizontal="right" vertical="center"/>
    </xf>
    <xf numFmtId="319" fontId="189" fillId="4" borderId="43" applyFont="0" applyFill="0" applyBorder="0"/>
    <xf numFmtId="319" fontId="189" fillId="4" borderId="43" applyFont="0" applyFill="0" applyBorder="0"/>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293" fontId="14" fillId="0" borderId="42">
      <alignment horizontal="right" vertical="center"/>
    </xf>
    <xf numFmtId="311" fontId="70"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289" fontId="188"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235" fontId="14" fillId="0" borderId="42">
      <alignment horizontal="right" vertical="center"/>
    </xf>
    <xf numFmtId="319" fontId="189" fillId="4" borderId="43" applyFont="0" applyFill="0" applyBorder="0"/>
    <xf numFmtId="319" fontId="189" fillId="4" borderId="43" applyFont="0" applyFill="0" applyBorder="0"/>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5" fontId="59"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11" fontId="70" fillId="0" borderId="42">
      <alignment horizontal="right" vertical="center"/>
    </xf>
    <xf numFmtId="321" fontId="190" fillId="0" borderId="42">
      <alignment horizontal="right" vertical="center"/>
    </xf>
    <xf numFmtId="321" fontId="190" fillId="0" borderId="42">
      <alignment horizontal="right" vertical="center"/>
    </xf>
    <xf numFmtId="311" fontId="70" fillId="0" borderId="42">
      <alignment horizontal="right" vertical="center"/>
    </xf>
    <xf numFmtId="311" fontId="7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21" fontId="190" fillId="0" borderId="42">
      <alignment horizontal="right" vertical="center"/>
    </xf>
    <xf numFmtId="313" fontId="21" fillId="0" borderId="42">
      <alignment horizontal="right" vertical="center"/>
    </xf>
    <xf numFmtId="313" fontId="21" fillId="0" borderId="42">
      <alignment horizontal="right" vertical="center"/>
    </xf>
    <xf numFmtId="311" fontId="70" fillId="0" borderId="42">
      <alignment horizontal="right" vertical="center"/>
    </xf>
    <xf numFmtId="311" fontId="70" fillId="0" borderId="42">
      <alignment horizontal="right" vertical="center"/>
    </xf>
    <xf numFmtId="49" fontId="33" fillId="0" borderId="0" applyFill="0" applyBorder="0" applyAlignment="0"/>
    <xf numFmtId="0" fontId="54"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2" fontId="10" fillId="0" borderId="0" applyFill="0" applyBorder="0" applyAlignment="0"/>
    <xf numFmtId="320" fontId="54"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323" fontId="10" fillId="0" borderId="0" applyFill="0" applyBorder="0" applyAlignment="0"/>
    <xf numFmtId="170" fontId="70" fillId="0" borderId="42">
      <alignment horizontal="center"/>
    </xf>
    <xf numFmtId="170" fontId="70" fillId="0" borderId="42">
      <alignment horizontal="center"/>
    </xf>
    <xf numFmtId="0" fontId="191" fillId="0" borderId="44" applyProtection="0"/>
    <xf numFmtId="0" fontId="70" fillId="0" borderId="0" applyProtection="0"/>
    <xf numFmtId="0" fontId="10" fillId="0" borderId="0" applyProtection="0"/>
    <xf numFmtId="0" fontId="79" fillId="0" borderId="0" applyProtection="0"/>
    <xf numFmtId="0" fontId="191" fillId="0" borderId="44" applyProtection="0"/>
    <xf numFmtId="0" fontId="70" fillId="0" borderId="0" applyProtection="0"/>
    <xf numFmtId="0" fontId="10" fillId="0" borderId="0" applyProtection="0"/>
    <xf numFmtId="0" fontId="79" fillId="0" borderId="0" applyProtection="0"/>
    <xf numFmtId="324" fontId="192" fillId="0" borderId="0" applyNumberFormat="0" applyFont="0" applyFill="0" applyBorder="0" applyAlignment="0">
      <alignment horizontal="centerContinuous"/>
    </xf>
    <xf numFmtId="0" fontId="24" fillId="0" borderId="0">
      <alignment vertical="center" wrapText="1"/>
      <protection locked="0"/>
    </xf>
    <xf numFmtId="0" fontId="191" fillId="0" borderId="45"/>
    <xf numFmtId="0" fontId="191" fillId="0" borderId="45"/>
    <xf numFmtId="0" fontId="70" fillId="0" borderId="0" applyNumberFormat="0" applyFill="0" applyBorder="0" applyAlignment="0" applyProtection="0"/>
    <xf numFmtId="0" fontId="70" fillId="0" borderId="0" applyNumberFormat="0" applyFill="0" applyBorder="0" applyAlignment="0" applyProtection="0"/>
    <xf numFmtId="0" fontId="5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10" applyNumberFormat="0" applyBorder="0" applyAlignment="0"/>
    <xf numFmtId="0" fontId="193" fillId="0" borderId="35" applyNumberFormat="0" applyBorder="0" applyAlignment="0">
      <alignment horizontal="center"/>
    </xf>
    <xf numFmtId="0" fontId="193" fillId="0" borderId="35" applyNumberFormat="0" applyBorder="0" applyAlignment="0">
      <alignment horizontal="center"/>
    </xf>
    <xf numFmtId="3" fontId="194" fillId="0" borderId="25" applyNumberFormat="0" applyBorder="0" applyAlignment="0"/>
    <xf numFmtId="0" fontId="195" fillId="0" borderId="0" applyFill="0" applyBorder="0" applyProtection="0">
      <alignment horizontal="left" vertical="top"/>
    </xf>
    <xf numFmtId="0" fontId="196" fillId="0" borderId="10">
      <alignment horizontal="center" vertical="center" wrapText="1"/>
    </xf>
    <xf numFmtId="0" fontId="197" fillId="0" borderId="0">
      <alignment horizontal="center"/>
    </xf>
    <xf numFmtId="40" fontId="116" fillId="0" borderId="0"/>
    <xf numFmtId="3" fontId="198" fillId="0" borderId="0" applyNumberFormat="0" applyFill="0" applyBorder="0" applyAlignment="0" applyProtection="0">
      <alignment horizontal="center" wrapText="1"/>
    </xf>
    <xf numFmtId="0" fontId="199" fillId="0" borderId="18" applyBorder="0" applyAlignment="0">
      <alignment horizontal="center" vertical="center"/>
    </xf>
    <xf numFmtId="0" fontId="199" fillId="0" borderId="18" applyBorder="0" applyAlignment="0">
      <alignment horizontal="center" vertical="center"/>
    </xf>
    <xf numFmtId="0" fontId="200" fillId="0" borderId="0" applyNumberFormat="0" applyFill="0" applyBorder="0" applyAlignment="0" applyProtection="0">
      <alignment horizontal="centerContinuous"/>
    </xf>
    <xf numFmtId="0" fontId="117" fillId="0" borderId="46" applyNumberFormat="0" applyFill="0" applyBorder="0" applyAlignment="0" applyProtection="0">
      <alignment horizontal="center" vertical="center" wrapText="1"/>
    </xf>
    <xf numFmtId="0" fontId="201" fillId="0" borderId="0" applyNumberFormat="0" applyFill="0" applyBorder="0" applyAlignment="0" applyProtection="0"/>
    <xf numFmtId="3" fontId="202" fillId="0" borderId="8" applyNumberFormat="0" applyAlignment="0">
      <alignment horizontal="center" vertical="center"/>
    </xf>
    <xf numFmtId="3" fontId="203" fillId="0" borderId="10" applyNumberFormat="0" applyAlignment="0">
      <alignment horizontal="left" wrapText="1"/>
    </xf>
    <xf numFmtId="3" fontId="202" fillId="0" borderId="8" applyNumberFormat="0" applyAlignment="0">
      <alignment horizontal="center" vertical="center"/>
    </xf>
    <xf numFmtId="0" fontId="204" fillId="0" borderId="47" applyNumberFormat="0" applyBorder="0" applyAlignment="0">
      <alignment vertical="center"/>
    </xf>
    <xf numFmtId="0" fontId="205" fillId="0" borderId="48" applyNumberFormat="0" applyFill="0" applyAlignment="0" applyProtection="0"/>
    <xf numFmtId="0" fontId="141" fillId="0" borderId="49" applyNumberFormat="0" applyAlignment="0">
      <alignment horizontal="center"/>
    </xf>
    <xf numFmtId="0" fontId="206" fillId="0" borderId="50">
      <alignment horizontal="center"/>
    </xf>
    <xf numFmtId="164" fontId="54" fillId="0" borderId="0" applyFont="0" applyFill="0" applyBorder="0" applyAlignment="0" applyProtection="0"/>
    <xf numFmtId="325" fontId="54" fillId="0" borderId="0" applyFont="0" applyFill="0" applyBorder="0" applyAlignment="0" applyProtection="0"/>
    <xf numFmtId="244" fontId="131" fillId="0" borderId="0" applyFont="0" applyFill="0" applyBorder="0" applyAlignment="0" applyProtection="0"/>
    <xf numFmtId="177" fontId="54" fillId="0" borderId="0" applyFont="0" applyFill="0" applyBorder="0" applyAlignment="0" applyProtection="0"/>
    <xf numFmtId="326" fontId="54" fillId="0" borderId="0" applyFont="0" applyFill="0" applyBorder="0" applyAlignment="0" applyProtection="0"/>
    <xf numFmtId="0" fontId="31" fillId="0" borderId="51">
      <alignment horizontal="center"/>
    </xf>
    <xf numFmtId="0" fontId="31" fillId="0" borderId="51">
      <alignment horizontal="center"/>
    </xf>
    <xf numFmtId="320" fontId="70" fillId="0" borderId="0"/>
    <xf numFmtId="327" fontId="70" fillId="0" borderId="23"/>
    <xf numFmtId="327" fontId="70" fillId="0" borderId="23"/>
    <xf numFmtId="0" fontId="207" fillId="0" borderId="0"/>
    <xf numFmtId="0" fontId="207" fillId="0" borderId="0" applyProtection="0"/>
    <xf numFmtId="0" fontId="145" fillId="0" borderId="0"/>
    <xf numFmtId="0" fontId="208" fillId="0" borderId="0"/>
    <xf numFmtId="0" fontId="145" fillId="0" borderId="0"/>
    <xf numFmtId="3" fontId="70" fillId="0" borderId="0" applyNumberFormat="0" applyBorder="0" applyAlignment="0" applyProtection="0">
      <alignment horizontal="centerContinuous"/>
      <protection locked="0"/>
    </xf>
    <xf numFmtId="3" fontId="209" fillId="0" borderId="0">
      <protection locked="0"/>
    </xf>
    <xf numFmtId="3" fontId="42" fillId="0" borderId="0">
      <protection locked="0"/>
    </xf>
    <xf numFmtId="3" fontId="42" fillId="0" borderId="0">
      <protection locked="0"/>
    </xf>
    <xf numFmtId="0" fontId="207" fillId="0" borderId="0"/>
    <xf numFmtId="0" fontId="207" fillId="0" borderId="0" applyProtection="0"/>
    <xf numFmtId="0" fontId="145" fillId="0" borderId="0"/>
    <xf numFmtId="0" fontId="208" fillId="0" borderId="0"/>
    <xf numFmtId="0" fontId="145" fillId="0" borderId="0"/>
    <xf numFmtId="0" fontId="210" fillId="0" borderId="52" applyFill="0" applyBorder="0" applyAlignment="0">
      <alignment horizontal="center"/>
    </xf>
    <xf numFmtId="5" fontId="211" fillId="48" borderId="18">
      <alignment vertical="top"/>
    </xf>
    <xf numFmtId="5" fontId="211" fillId="48" borderId="18">
      <alignment vertical="top"/>
    </xf>
    <xf numFmtId="287" fontId="211" fillId="48" borderId="18">
      <alignment vertical="top"/>
    </xf>
    <xf numFmtId="0" fontId="212" fillId="49" borderId="23">
      <alignment horizontal="left" vertical="center"/>
    </xf>
    <xf numFmtId="0" fontId="212" fillId="49" borderId="23">
      <alignment horizontal="left" vertical="center"/>
    </xf>
    <xf numFmtId="6" fontId="213" fillId="50" borderId="18"/>
    <xf numFmtId="6" fontId="213" fillId="50" borderId="18"/>
    <xf numFmtId="328" fontId="213" fillId="50" borderId="18"/>
    <xf numFmtId="5" fontId="128" fillId="0" borderId="18">
      <alignment horizontal="left" vertical="top"/>
    </xf>
    <xf numFmtId="5" fontId="128" fillId="0" borderId="18">
      <alignment horizontal="left" vertical="top"/>
    </xf>
    <xf numFmtId="287" fontId="214" fillId="0" borderId="18">
      <alignment horizontal="left" vertical="top"/>
    </xf>
    <xf numFmtId="0" fontId="215" fillId="51" borderId="0">
      <alignment horizontal="left" vertical="center"/>
    </xf>
    <xf numFmtId="5"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87" fontId="216"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244" fontId="20" fillId="0" borderId="8">
      <alignment horizontal="left" vertical="top"/>
    </xf>
    <xf numFmtId="0" fontId="217" fillId="0" borderId="8">
      <alignment horizontal="left" vertical="center"/>
    </xf>
    <xf numFmtId="0" fontId="10" fillId="0" borderId="0" applyFont="0" applyFill="0" applyBorder="0" applyAlignment="0" applyProtection="0"/>
    <xf numFmtId="0" fontId="10" fillId="0" borderId="0" applyFont="0" applyFill="0" applyBorder="0" applyAlignment="0" applyProtection="0"/>
    <xf numFmtId="329" fontId="10" fillId="0" borderId="0" applyFont="0" applyFill="0" applyBorder="0" applyAlignment="0" applyProtection="0"/>
    <xf numFmtId="330" fontId="10"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218" fillId="0" borderId="0" applyNumberFormat="0" applyFill="0" applyBorder="0" applyAlignment="0" applyProtection="0"/>
    <xf numFmtId="0" fontId="219"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20" fillId="0" borderId="53" applyNumberFormat="0" applyFont="0" applyAlignment="0">
      <alignment horizontal="center"/>
    </xf>
    <xf numFmtId="0" fontId="221" fillId="0" borderId="0" applyNumberFormat="0" applyFill="0" applyBorder="0" applyAlignment="0" applyProtection="0"/>
    <xf numFmtId="0" fontId="59" fillId="0" borderId="54" applyFont="0" applyBorder="0" applyAlignment="0">
      <alignment horizontal="center"/>
    </xf>
    <xf numFmtId="0" fontId="59" fillId="0" borderId="54" applyFont="0" applyBorder="0" applyAlignment="0">
      <alignment horizontal="center"/>
    </xf>
    <xf numFmtId="164" fontId="14" fillId="0" borderId="0" applyFont="0" applyFill="0" applyBorder="0" applyAlignment="0" applyProtection="0"/>
    <xf numFmtId="42" fontId="222" fillId="0" borderId="0" applyFont="0" applyFill="0" applyBorder="0" applyAlignment="0" applyProtection="0"/>
    <xf numFmtId="44" fontId="222" fillId="0" borderId="0" applyFont="0" applyFill="0" applyBorder="0" applyAlignment="0" applyProtection="0"/>
    <xf numFmtId="0" fontId="222" fillId="0" borderId="0"/>
    <xf numFmtId="0" fontId="223" fillId="0" borderId="0" applyFont="0" applyFill="0" applyBorder="0" applyAlignment="0" applyProtection="0"/>
    <xf numFmtId="0" fontId="223" fillId="0" borderId="0" applyFont="0" applyFill="0" applyBorder="0" applyAlignment="0" applyProtection="0"/>
    <xf numFmtId="0" fontId="88" fillId="0" borderId="0">
      <alignment vertical="center"/>
    </xf>
    <xf numFmtId="40" fontId="224" fillId="0" borderId="0" applyFont="0" applyFill="0" applyBorder="0" applyAlignment="0" applyProtection="0"/>
    <xf numFmtId="38" fontId="224" fillId="0" borderId="0" applyFont="0" applyFill="0" applyBorder="0" applyAlignment="0" applyProtection="0"/>
    <xf numFmtId="0" fontId="224" fillId="0" borderId="0" applyFont="0" applyFill="0" applyBorder="0" applyAlignment="0" applyProtection="0"/>
    <xf numFmtId="0" fontId="224" fillId="0" borderId="0" applyFont="0" applyFill="0" applyBorder="0" applyAlignment="0" applyProtection="0"/>
    <xf numFmtId="9" fontId="225" fillId="0" borderId="0" applyBorder="0" applyAlignment="0" applyProtection="0"/>
    <xf numFmtId="0" fontId="226" fillId="0" borderId="0"/>
    <xf numFmtId="0" fontId="227" fillId="0" borderId="14"/>
    <xf numFmtId="185" fontId="1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8" fillId="0" borderId="0" applyFont="0" applyFill="0" applyBorder="0" applyAlignment="0" applyProtection="0"/>
    <xf numFmtId="0" fontId="148" fillId="0" borderId="0" applyFont="0" applyFill="0" applyBorder="0" applyAlignment="0" applyProtection="0"/>
    <xf numFmtId="177" fontId="10" fillId="0" borderId="0" applyFont="0" applyFill="0" applyBorder="0" applyAlignment="0" applyProtection="0"/>
    <xf numFmtId="221" fontId="10" fillId="0" borderId="0" applyFont="0" applyFill="0" applyBorder="0" applyAlignment="0" applyProtection="0"/>
    <xf numFmtId="0" fontId="148" fillId="0" borderId="0"/>
    <xf numFmtId="0" fontId="148" fillId="0" borderId="0"/>
    <xf numFmtId="0" fontId="228" fillId="0" borderId="0"/>
    <xf numFmtId="0" fontId="39" fillId="0" borderId="0"/>
    <xf numFmtId="164" fontId="18" fillId="0" borderId="0" applyFont="0" applyFill="0" applyBorder="0" applyAlignment="0" applyProtection="0"/>
    <xf numFmtId="165" fontId="18"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10" fillId="0" borderId="0"/>
    <xf numFmtId="182" fontId="18" fillId="0" borderId="0" applyFont="0" applyFill="0" applyBorder="0" applyAlignment="0" applyProtection="0"/>
    <xf numFmtId="331" fontId="27" fillId="0" borderId="0" applyFont="0" applyFill="0" applyBorder="0" applyAlignment="0" applyProtection="0"/>
    <xf numFmtId="332" fontId="18"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167" fontId="239" fillId="0" borderId="0" applyFont="0" applyFill="0" applyBorder="0" applyAlignment="0" applyProtection="0"/>
    <xf numFmtId="0" fontId="264" fillId="0" borderId="0"/>
    <xf numFmtId="0" fontId="264" fillId="0" borderId="0"/>
    <xf numFmtId="0" fontId="264" fillId="0" borderId="0"/>
    <xf numFmtId="43" fontId="264" fillId="0" borderId="0" applyFont="0" applyFill="0" applyBorder="0" applyAlignment="0" applyProtection="0"/>
  </cellStyleXfs>
  <cellXfs count="527">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1" fillId="0" borderId="10" xfId="0" applyFont="1" applyBorder="1" applyAlignment="1">
      <alignment vertical="center"/>
    </xf>
    <xf numFmtId="0" fontId="9" fillId="0" borderId="10"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vertical="center" wrapText="1"/>
    </xf>
    <xf numFmtId="0" fontId="1" fillId="2" borderId="56" xfId="0" applyFont="1" applyFill="1" applyBorder="1" applyAlignment="1">
      <alignment vertical="center" wrapText="1"/>
    </xf>
    <xf numFmtId="0" fontId="1" fillId="0" borderId="56" xfId="0" applyFont="1" applyBorder="1" applyAlignment="1">
      <alignment vertical="center" wrapText="1"/>
    </xf>
    <xf numFmtId="0" fontId="0" fillId="0" borderId="55" xfId="0" applyBorder="1" applyAlignment="1">
      <alignment vertical="center" wrapText="1"/>
    </xf>
    <xf numFmtId="0" fontId="1" fillId="0" borderId="56" xfId="0" applyFont="1" applyFill="1" applyBorder="1" applyAlignment="1">
      <alignment vertical="center" wrapText="1"/>
    </xf>
    <xf numFmtId="0" fontId="0" fillId="0" borderId="0" xfId="0" applyFill="1"/>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56" xfId="0" applyFont="1" applyBorder="1" applyAlignment="1">
      <alignment vertical="center"/>
    </xf>
    <xf numFmtId="0" fontId="1" fillId="0" borderId="11" xfId="0" applyFont="1" applyBorder="1" applyAlignment="1">
      <alignment vertical="center"/>
    </xf>
    <xf numFmtId="0" fontId="0" fillId="0" borderId="35" xfId="0" applyBorder="1" applyAlignment="1">
      <alignment horizontal="center" vertical="center" wrapText="1"/>
    </xf>
    <xf numFmtId="0" fontId="0" fillId="0" borderId="55" xfId="0" applyBorder="1"/>
    <xf numFmtId="0" fontId="8" fillId="0" borderId="56" xfId="0" applyFont="1" applyBorder="1" applyAlignment="1">
      <alignment vertical="center" wrapText="1"/>
    </xf>
    <xf numFmtId="0" fontId="1" fillId="3" borderId="56" xfId="0" applyFont="1" applyFill="1" applyBorder="1" applyAlignment="1">
      <alignment vertical="center" wrapText="1"/>
    </xf>
    <xf numFmtId="0" fontId="5" fillId="0" borderId="56" xfId="0" applyFont="1" applyBorder="1" applyAlignment="1">
      <alignment vertical="center" wrapText="1"/>
    </xf>
    <xf numFmtId="0" fontId="232" fillId="0" borderId="0" xfId="0" applyFont="1"/>
    <xf numFmtId="0" fontId="232" fillId="0" borderId="55" xfId="0" applyFont="1" applyBorder="1" applyAlignment="1">
      <alignment horizontal="center" vertical="center" wrapText="1"/>
    </xf>
    <xf numFmtId="0" fontId="233" fillId="0" borderId="0" xfId="0" applyFont="1"/>
    <xf numFmtId="334" fontId="229" fillId="0" borderId="0" xfId="0" applyNumberFormat="1" applyFont="1" applyFill="1" applyAlignment="1">
      <alignment horizontal="left"/>
    </xf>
    <xf numFmtId="0" fontId="232" fillId="0" borderId="0" xfId="0" applyFont="1" applyFill="1"/>
    <xf numFmtId="0" fontId="234" fillId="0" borderId="55" xfId="0" applyFont="1" applyFill="1" applyBorder="1" applyAlignment="1">
      <alignment vertical="center" wrapText="1"/>
    </xf>
    <xf numFmtId="169" fontId="234" fillId="0" borderId="55" xfId="0" applyNumberFormat="1" applyFont="1" applyFill="1" applyBorder="1" applyAlignment="1">
      <alignment vertical="center" wrapText="1"/>
    </xf>
    <xf numFmtId="0" fontId="234" fillId="0" borderId="55" xfId="0" quotePrefix="1" applyFont="1" applyFill="1" applyBorder="1" applyAlignment="1">
      <alignment horizontal="center" vertical="center" wrapText="1"/>
    </xf>
    <xf numFmtId="0" fontId="233" fillId="0" borderId="55" xfId="0" applyFont="1" applyBorder="1" applyAlignment="1">
      <alignment horizontal="center" vertical="center" wrapText="1"/>
    </xf>
    <xf numFmtId="0" fontId="232" fillId="0" borderId="55" xfId="0" applyFont="1" applyBorder="1" applyAlignment="1">
      <alignment vertical="center" wrapText="1"/>
    </xf>
    <xf numFmtId="169" fontId="233" fillId="0" borderId="55" xfId="0" applyNumberFormat="1" applyFont="1" applyBorder="1" applyAlignment="1">
      <alignment vertical="center" wrapText="1"/>
    </xf>
    <xf numFmtId="0" fontId="233" fillId="0" borderId="55" xfId="0" applyFont="1" applyBorder="1" applyAlignment="1">
      <alignment horizontal="left" vertical="center" wrapText="1"/>
    </xf>
    <xf numFmtId="0" fontId="233" fillId="0" borderId="55" xfId="0" applyFont="1" applyBorder="1" applyAlignment="1">
      <alignment vertical="center" wrapText="1"/>
    </xf>
    <xf numFmtId="0" fontId="229" fillId="0" borderId="55" xfId="0" applyFont="1" applyFill="1" applyBorder="1" applyAlignment="1">
      <alignment horizontal="center" vertical="center" wrapText="1"/>
    </xf>
    <xf numFmtId="0" fontId="231" fillId="0" borderId="55" xfId="0" quotePrefix="1" applyFont="1" applyFill="1" applyBorder="1" applyAlignment="1">
      <alignment horizontal="center" vertical="center" wrapText="1"/>
    </xf>
    <xf numFmtId="0" fontId="231" fillId="0" borderId="55" xfId="0" applyFont="1" applyFill="1" applyBorder="1" applyAlignment="1">
      <alignment vertical="center" wrapText="1"/>
    </xf>
    <xf numFmtId="169" fontId="231" fillId="0" borderId="55" xfId="0" applyNumberFormat="1" applyFont="1" applyFill="1" applyBorder="1" applyAlignment="1">
      <alignment vertical="center" wrapText="1"/>
    </xf>
    <xf numFmtId="0" fontId="229" fillId="0" borderId="0" xfId="0" applyFont="1" applyFill="1"/>
    <xf numFmtId="0" fontId="235" fillId="0" borderId="55" xfId="0" quotePrefix="1" applyFont="1" applyFill="1" applyBorder="1" applyAlignment="1">
      <alignment horizontal="center" vertical="center" wrapText="1"/>
    </xf>
    <xf numFmtId="0" fontId="235" fillId="0" borderId="55" xfId="0" applyFont="1" applyFill="1" applyBorder="1" applyAlignment="1">
      <alignment vertical="center" wrapText="1"/>
    </xf>
    <xf numFmtId="169" fontId="235" fillId="0" borderId="55" xfId="0" applyNumberFormat="1" applyFont="1" applyFill="1" applyBorder="1" applyAlignment="1">
      <alignment vertical="center" wrapText="1"/>
    </xf>
    <xf numFmtId="0" fontId="229" fillId="0" borderId="55" xfId="0" quotePrefix="1" applyFont="1" applyFill="1" applyBorder="1" applyAlignment="1">
      <alignment horizontal="center" vertical="center" wrapText="1"/>
    </xf>
    <xf numFmtId="0" fontId="229" fillId="0" borderId="55" xfId="0" applyFont="1" applyBorder="1" applyAlignment="1">
      <alignment horizontal="justify" vertical="center" wrapText="1"/>
    </xf>
    <xf numFmtId="0" fontId="236" fillId="0" borderId="55" xfId="0" applyFont="1" applyFill="1" applyBorder="1" applyAlignment="1">
      <alignment horizontal="center" vertical="center" wrapText="1"/>
    </xf>
    <xf numFmtId="333" fontId="236" fillId="0" borderId="55" xfId="0" applyNumberFormat="1" applyFont="1" applyFill="1" applyBorder="1" applyAlignment="1">
      <alignment horizontal="center" vertical="center"/>
    </xf>
    <xf numFmtId="333" fontId="229" fillId="0" borderId="55" xfId="0" applyNumberFormat="1" applyFont="1" applyFill="1" applyBorder="1" applyAlignment="1">
      <alignment horizontal="center" vertical="center"/>
    </xf>
    <xf numFmtId="0" fontId="236" fillId="52" borderId="55" xfId="0" applyFont="1" applyFill="1" applyBorder="1" applyAlignment="1">
      <alignment horizontal="center" vertical="center"/>
    </xf>
    <xf numFmtId="0" fontId="236" fillId="0" borderId="55" xfId="0" applyFont="1" applyFill="1" applyBorder="1" applyAlignment="1">
      <alignment horizontal="justify" vertical="center" wrapText="1"/>
    </xf>
    <xf numFmtId="0" fontId="236" fillId="0" borderId="55" xfId="0" applyFont="1" applyFill="1" applyBorder="1" applyAlignment="1">
      <alignment horizontal="center" vertical="center"/>
    </xf>
    <xf numFmtId="334" fontId="237" fillId="0" borderId="0" xfId="0" applyNumberFormat="1" applyFont="1" applyFill="1" applyAlignment="1">
      <alignment horizontal="left"/>
    </xf>
    <xf numFmtId="0" fontId="237" fillId="0" borderId="0" xfId="0" applyFont="1" applyFill="1" applyAlignment="1">
      <alignment horizontal="center"/>
    </xf>
    <xf numFmtId="0" fontId="237" fillId="0" borderId="0" xfId="0" applyFont="1" applyFill="1"/>
    <xf numFmtId="0" fontId="229" fillId="0" borderId="55" xfId="0" applyFont="1" applyFill="1" applyBorder="1" applyAlignment="1">
      <alignment horizontal="center" vertical="center"/>
    </xf>
    <xf numFmtId="0" fontId="229" fillId="0" borderId="0" xfId="0" applyFont="1" applyFill="1" applyAlignment="1">
      <alignment horizontal="center"/>
    </xf>
    <xf numFmtId="169" fontId="235" fillId="0" borderId="55" xfId="0" applyNumberFormat="1" applyFont="1" applyFill="1" applyBorder="1" applyAlignment="1">
      <alignment horizontal="center" vertical="center" wrapText="1"/>
    </xf>
    <xf numFmtId="0" fontId="238" fillId="0" borderId="0" xfId="0" applyFont="1"/>
    <xf numFmtId="333" fontId="232" fillId="0" borderId="0" xfId="0" applyNumberFormat="1" applyFont="1"/>
    <xf numFmtId="0" fontId="241" fillId="0" borderId="0" xfId="0" applyFont="1"/>
    <xf numFmtId="0" fontId="41" fillId="0" borderId="0" xfId="0" applyFont="1"/>
    <xf numFmtId="0" fontId="41" fillId="0" borderId="55" xfId="0" applyFont="1" applyBorder="1" applyAlignment="1">
      <alignment horizontal="center" vertical="center" wrapText="1"/>
    </xf>
    <xf numFmtId="0" fontId="241" fillId="0" borderId="55" xfId="0" applyFont="1" applyBorder="1" applyAlignment="1">
      <alignment horizontal="center" vertical="center" wrapText="1"/>
    </xf>
    <xf numFmtId="0" fontId="241" fillId="0" borderId="55" xfId="0" applyFont="1" applyBorder="1" applyAlignment="1">
      <alignment horizontal="left" vertical="center" wrapText="1"/>
    </xf>
    <xf numFmtId="169" fontId="241" fillId="0" borderId="55" xfId="0" applyNumberFormat="1" applyFont="1" applyBorder="1" applyAlignment="1">
      <alignment vertical="center" wrapText="1"/>
    </xf>
    <xf numFmtId="0" fontId="241" fillId="0" borderId="55" xfId="0" applyFont="1" applyBorder="1" applyAlignment="1">
      <alignment vertical="center" wrapText="1"/>
    </xf>
    <xf numFmtId="169" fontId="241" fillId="0" borderId="0" xfId="0" applyNumberFormat="1" applyFont="1"/>
    <xf numFmtId="0" fontId="241" fillId="0" borderId="55" xfId="0" quotePrefix="1" applyFont="1" applyFill="1" applyBorder="1" applyAlignment="1">
      <alignment horizontal="center" vertical="center" wrapText="1"/>
    </xf>
    <xf numFmtId="0" fontId="241" fillId="0" borderId="55" xfId="0" applyFont="1" applyFill="1" applyBorder="1" applyAlignment="1">
      <alignment vertical="center" wrapText="1"/>
    </xf>
    <xf numFmtId="169" fontId="241" fillId="0" borderId="55" xfId="0" applyNumberFormat="1" applyFont="1" applyFill="1" applyBorder="1" applyAlignment="1">
      <alignment vertical="center" wrapText="1"/>
    </xf>
    <xf numFmtId="0" fontId="41" fillId="0" borderId="0" xfId="0" applyFont="1" applyFill="1"/>
    <xf numFmtId="0" fontId="243" fillId="0" borderId="55" xfId="0" quotePrefix="1" applyFont="1" applyFill="1" applyBorder="1" applyAlignment="1">
      <alignment horizontal="center" vertical="center" wrapText="1"/>
    </xf>
    <xf numFmtId="0" fontId="243" fillId="0" borderId="55" xfId="0" applyFont="1" applyFill="1" applyBorder="1" applyAlignment="1">
      <alignment vertical="center" wrapText="1"/>
    </xf>
    <xf numFmtId="169" fontId="243" fillId="0" borderId="55" xfId="0" applyNumberFormat="1" applyFont="1" applyFill="1" applyBorder="1" applyAlignment="1">
      <alignment vertical="center" wrapText="1"/>
    </xf>
    <xf numFmtId="0" fontId="64" fillId="52" borderId="55" xfId="0" applyFont="1" applyFill="1" applyBorder="1" applyAlignment="1">
      <alignment horizontal="center" vertical="center"/>
    </xf>
    <xf numFmtId="0" fontId="41" fillId="0" borderId="55" xfId="0" applyFont="1" applyBorder="1" applyAlignment="1">
      <alignment horizontal="justify" vertical="center" wrapText="1"/>
    </xf>
    <xf numFmtId="0" fontId="64" fillId="0" borderId="55" xfId="0" applyFont="1" applyFill="1" applyBorder="1" applyAlignment="1">
      <alignment horizontal="center" vertical="center" wrapText="1"/>
    </xf>
    <xf numFmtId="333" fontId="64" fillId="0" borderId="55" xfId="0" applyNumberFormat="1" applyFont="1" applyFill="1" applyBorder="1" applyAlignment="1">
      <alignment horizontal="center" vertical="center"/>
    </xf>
    <xf numFmtId="0" fontId="64" fillId="0" borderId="55" xfId="0" applyFont="1" applyFill="1" applyBorder="1" applyAlignment="1">
      <alignment horizontal="justify" vertical="center" wrapText="1"/>
    </xf>
    <xf numFmtId="0" fontId="64" fillId="0" borderId="55" xfId="0" applyFont="1" applyFill="1" applyBorder="1" applyAlignment="1">
      <alignment horizontal="center" vertical="center"/>
    </xf>
    <xf numFmtId="334" fontId="244" fillId="0" borderId="0" xfId="0" applyNumberFormat="1" applyFont="1" applyFill="1" applyAlignment="1">
      <alignment horizontal="left"/>
    </xf>
    <xf numFmtId="0" fontId="244" fillId="0" borderId="0" xfId="0" applyFont="1" applyFill="1" applyAlignment="1">
      <alignment horizontal="center"/>
    </xf>
    <xf numFmtId="0" fontId="244" fillId="0" borderId="0" xfId="0" applyFont="1" applyFill="1"/>
    <xf numFmtId="333" fontId="41" fillId="0" borderId="55" xfId="0" applyNumberFormat="1" applyFont="1" applyFill="1" applyBorder="1" applyAlignment="1">
      <alignment horizontal="center" vertical="center"/>
    </xf>
    <xf numFmtId="0" fontId="41" fillId="0" borderId="55" xfId="0" applyFont="1" applyFill="1" applyBorder="1" applyAlignment="1">
      <alignment horizontal="center" vertical="center"/>
    </xf>
    <xf numFmtId="334" fontId="41" fillId="0" borderId="0" xfId="0" applyNumberFormat="1" applyFont="1" applyFill="1" applyAlignment="1">
      <alignment horizontal="left"/>
    </xf>
    <xf numFmtId="0" fontId="41" fillId="0" borderId="55" xfId="0" applyFont="1" applyFill="1" applyBorder="1" applyAlignment="1">
      <alignment horizontal="center" vertical="center" wrapText="1"/>
    </xf>
    <xf numFmtId="169" fontId="241" fillId="0" borderId="0" xfId="0" applyNumberFormat="1" applyFont="1" applyFill="1"/>
    <xf numFmtId="0" fontId="64" fillId="0" borderId="57" xfId="0" applyFont="1" applyFill="1" applyBorder="1" applyAlignment="1">
      <alignment vertical="center" wrapText="1"/>
    </xf>
    <xf numFmtId="0" fontId="41" fillId="52" borderId="55" xfId="0" applyFont="1" applyFill="1" applyBorder="1" applyAlignment="1">
      <alignment horizontal="justify" vertical="center" wrapText="1"/>
    </xf>
    <xf numFmtId="0" fontId="64" fillId="52" borderId="55" xfId="0" applyFont="1" applyFill="1" applyBorder="1" applyAlignment="1">
      <alignment horizontal="center" vertical="center" wrapText="1"/>
    </xf>
    <xf numFmtId="333" fontId="64" fillId="52" borderId="55" xfId="0" applyNumberFormat="1" applyFont="1" applyFill="1" applyBorder="1" applyAlignment="1">
      <alignment horizontal="center" vertical="center"/>
    </xf>
    <xf numFmtId="0" fontId="64" fillId="52" borderId="55" xfId="0" applyFont="1" applyFill="1" applyBorder="1" applyAlignment="1">
      <alignment horizontal="justify" vertical="center" wrapText="1"/>
    </xf>
    <xf numFmtId="0" fontId="244" fillId="52" borderId="0" xfId="0" applyFont="1" applyFill="1" applyAlignment="1">
      <alignment horizontal="center"/>
    </xf>
    <xf numFmtId="0" fontId="244" fillId="52" borderId="0" xfId="0" applyFont="1" applyFill="1"/>
    <xf numFmtId="0" fontId="246" fillId="0" borderId="0" xfId="0" applyFont="1"/>
    <xf numFmtId="0" fontId="241" fillId="52" borderId="0" xfId="0" applyFont="1" applyFill="1"/>
    <xf numFmtId="0" fontId="71" fillId="0" borderId="0" xfId="0" applyFont="1"/>
    <xf numFmtId="0" fontId="246" fillId="0" borderId="55" xfId="0" applyFont="1" applyBorder="1" applyAlignment="1">
      <alignment horizontal="center" vertical="center" wrapText="1"/>
    </xf>
    <xf numFmtId="0" fontId="247" fillId="0" borderId="0" xfId="0" applyFont="1" applyFill="1" applyAlignment="1">
      <alignment horizontal="center"/>
    </xf>
    <xf numFmtId="0" fontId="247" fillId="0" borderId="0" xfId="0" applyFont="1" applyFill="1"/>
    <xf numFmtId="0" fontId="248" fillId="52" borderId="0" xfId="0" applyFont="1" applyFill="1"/>
    <xf numFmtId="0" fontId="247" fillId="0" borderId="55" xfId="0" applyFont="1" applyBorder="1"/>
    <xf numFmtId="0" fontId="247" fillId="0" borderId="55" xfId="0" applyFont="1" applyBorder="1" applyAlignment="1">
      <alignment horizontal="justify" wrapText="1"/>
    </xf>
    <xf numFmtId="0" fontId="247" fillId="0" borderId="55" xfId="0" quotePrefix="1" applyFont="1" applyFill="1" applyBorder="1" applyAlignment="1">
      <alignment horizontal="center" vertical="center" wrapText="1"/>
    </xf>
    <xf numFmtId="0" fontId="247" fillId="0" borderId="55" xfId="0" applyFont="1" applyFill="1" applyBorder="1" applyAlignment="1">
      <alignment vertical="center" wrapText="1"/>
    </xf>
    <xf numFmtId="169" fontId="247" fillId="0" borderId="55" xfId="0" applyNumberFormat="1" applyFont="1" applyFill="1" applyBorder="1" applyAlignment="1">
      <alignment vertical="center" wrapText="1"/>
    </xf>
    <xf numFmtId="335" fontId="247" fillId="0" borderId="55" xfId="4261" applyNumberFormat="1" applyFont="1" applyBorder="1" applyAlignment="1">
      <alignment shrinkToFit="1"/>
    </xf>
    <xf numFmtId="0" fontId="249" fillId="0" borderId="55" xfId="0" applyFont="1" applyBorder="1"/>
    <xf numFmtId="0" fontId="249" fillId="0" borderId="55" xfId="0" applyFont="1" applyBorder="1" applyAlignment="1">
      <alignment horizontal="justify" wrapText="1"/>
    </xf>
    <xf numFmtId="0" fontId="249" fillId="0" borderId="55" xfId="0" applyFont="1" applyBorder="1" applyAlignment="1">
      <alignment shrinkToFit="1"/>
    </xf>
    <xf numFmtId="240" fontId="249" fillId="0" borderId="55" xfId="4261" applyNumberFormat="1" applyFont="1" applyBorder="1"/>
    <xf numFmtId="272" fontId="249" fillId="0" borderId="55" xfId="0" applyNumberFormat="1" applyFont="1" applyBorder="1"/>
    <xf numFmtId="240" fontId="247" fillId="0" borderId="55" xfId="0" applyNumberFormat="1" applyFont="1" applyBorder="1"/>
    <xf numFmtId="240" fontId="247" fillId="0" borderId="55" xfId="4261" applyNumberFormat="1" applyFont="1" applyBorder="1"/>
    <xf numFmtId="0" fontId="250" fillId="0" borderId="55" xfId="0" applyFont="1" applyBorder="1" applyAlignment="1">
      <alignment horizontal="center" vertical="center" wrapText="1"/>
    </xf>
    <xf numFmtId="0" fontId="250" fillId="0" borderId="55" xfId="0" applyFont="1" applyBorder="1" applyAlignment="1">
      <alignment horizontal="left" vertical="center" wrapText="1"/>
    </xf>
    <xf numFmtId="169" fontId="250" fillId="0" borderId="55" xfId="0" applyNumberFormat="1" applyFont="1" applyBorder="1" applyAlignment="1">
      <alignment horizontal="center" vertical="center" wrapText="1"/>
    </xf>
    <xf numFmtId="333" fontId="250" fillId="0" borderId="55" xfId="0" applyNumberFormat="1" applyFont="1" applyBorder="1" applyAlignment="1">
      <alignment horizontal="center" vertical="center" wrapText="1"/>
    </xf>
    <xf numFmtId="0" fontId="250" fillId="0" borderId="55" xfId="0" applyFont="1" applyFill="1" applyBorder="1" applyAlignment="1">
      <alignment vertical="center" wrapText="1"/>
    </xf>
    <xf numFmtId="0" fontId="244" fillId="52" borderId="55" xfId="0" applyFont="1" applyFill="1" applyBorder="1" applyAlignment="1">
      <alignment horizontal="center" vertical="center"/>
    </xf>
    <xf numFmtId="0" fontId="244" fillId="0" borderId="55" xfId="0" applyFont="1" applyBorder="1" applyAlignment="1">
      <alignment horizontal="justify" vertical="center" wrapText="1"/>
    </xf>
    <xf numFmtId="0" fontId="244" fillId="0" borderId="55" xfId="0" applyFont="1" applyFill="1" applyBorder="1" applyAlignment="1">
      <alignment horizontal="center" vertical="center" wrapText="1"/>
    </xf>
    <xf numFmtId="333" fontId="244" fillId="0" borderId="55" xfId="0" applyNumberFormat="1" applyFont="1" applyFill="1" applyBorder="1" applyAlignment="1">
      <alignment horizontal="center" vertical="center"/>
    </xf>
    <xf numFmtId="0" fontId="244" fillId="0" borderId="55" xfId="0" applyFont="1" applyFill="1" applyBorder="1" applyAlignment="1">
      <alignment horizontal="justify" vertical="center" wrapText="1"/>
    </xf>
    <xf numFmtId="0" fontId="244" fillId="0" borderId="55" xfId="0" applyFont="1" applyFill="1" applyBorder="1" applyAlignment="1">
      <alignment horizontal="center" vertical="center"/>
    </xf>
    <xf numFmtId="0" fontId="251" fillId="0" borderId="55" xfId="0" applyFont="1" applyFill="1" applyBorder="1" applyAlignment="1">
      <alignment vertical="center" wrapText="1"/>
    </xf>
    <xf numFmtId="240" fontId="250" fillId="0" borderId="55" xfId="0" applyNumberFormat="1" applyFont="1" applyBorder="1" applyAlignment="1">
      <alignment horizontal="center" vertical="center" wrapText="1"/>
    </xf>
    <xf numFmtId="0" fontId="250" fillId="52" borderId="55" xfId="0" applyFont="1" applyFill="1" applyBorder="1" applyAlignment="1">
      <alignment horizontal="center" vertical="center" wrapText="1"/>
    </xf>
    <xf numFmtId="0" fontId="250" fillId="52" borderId="55" xfId="0" applyFont="1" applyFill="1" applyBorder="1" applyAlignment="1">
      <alignment vertical="center" wrapText="1"/>
    </xf>
    <xf numFmtId="240" fontId="250" fillId="52" borderId="55" xfId="4261" applyNumberFormat="1" applyFont="1" applyFill="1" applyBorder="1" applyAlignment="1">
      <alignment horizontal="center" vertical="center" wrapText="1"/>
    </xf>
    <xf numFmtId="0" fontId="252" fillId="52" borderId="55" xfId="0" applyFont="1" applyFill="1" applyBorder="1" applyAlignment="1">
      <alignment horizontal="center" vertical="center" wrapText="1"/>
    </xf>
    <xf numFmtId="0" fontId="250" fillId="0" borderId="55" xfId="0" applyFont="1" applyBorder="1" applyAlignment="1">
      <alignment horizontal="center" vertical="center" shrinkToFit="1"/>
    </xf>
    <xf numFmtId="0" fontId="250" fillId="0" borderId="55" xfId="0" applyFont="1" applyBorder="1" applyAlignment="1">
      <alignment vertical="center" wrapText="1"/>
    </xf>
    <xf numFmtId="0" fontId="250" fillId="52" borderId="55" xfId="0" applyFont="1" applyFill="1" applyBorder="1" applyAlignment="1">
      <alignment horizontal="center" vertical="center"/>
    </xf>
    <xf numFmtId="0" fontId="250" fillId="0" borderId="55" xfId="0" applyFont="1" applyBorder="1" applyAlignment="1">
      <alignment horizontal="justify" vertical="center" wrapText="1"/>
    </xf>
    <xf numFmtId="0" fontId="250" fillId="0" borderId="55" xfId="0" applyFont="1" applyFill="1" applyBorder="1" applyAlignment="1">
      <alignment horizontal="center" vertical="center" wrapText="1"/>
    </xf>
    <xf numFmtId="333" fontId="250" fillId="0" borderId="55" xfId="0" applyNumberFormat="1" applyFont="1" applyFill="1" applyBorder="1" applyAlignment="1">
      <alignment horizontal="center" vertical="center"/>
    </xf>
    <xf numFmtId="0" fontId="250" fillId="0" borderId="55" xfId="0" applyFont="1" applyFill="1" applyBorder="1" applyAlignment="1">
      <alignment horizontal="justify" vertical="center" wrapText="1"/>
    </xf>
    <xf numFmtId="0" fontId="250" fillId="0" borderId="55" xfId="0" applyFont="1" applyFill="1" applyBorder="1" applyAlignment="1">
      <alignment horizontal="center" vertical="center"/>
    </xf>
    <xf numFmtId="0" fontId="244" fillId="0" borderId="55" xfId="0" applyFont="1" applyFill="1" applyBorder="1" applyAlignment="1">
      <alignment vertical="center" wrapText="1"/>
    </xf>
    <xf numFmtId="0" fontId="247" fillId="0" borderId="55" xfId="0" applyFont="1" applyFill="1" applyBorder="1" applyAlignment="1">
      <alignment horizontal="center" vertical="center"/>
    </xf>
    <xf numFmtId="0" fontId="247" fillId="0" borderId="55" xfId="0" applyFont="1" applyFill="1" applyBorder="1" applyAlignment="1">
      <alignment horizontal="center" vertical="center" wrapText="1"/>
    </xf>
    <xf numFmtId="333" fontId="247" fillId="0" borderId="55" xfId="0" applyNumberFormat="1" applyFont="1" applyFill="1" applyBorder="1" applyAlignment="1">
      <alignment horizontal="center" vertical="center"/>
    </xf>
    <xf numFmtId="0" fontId="247" fillId="0" borderId="55" xfId="0" applyFont="1" applyFill="1" applyBorder="1" applyAlignment="1">
      <alignment horizontal="justify" vertical="center" wrapText="1"/>
    </xf>
    <xf numFmtId="0" fontId="247" fillId="0" borderId="55" xfId="0" applyFont="1" applyBorder="1" applyAlignment="1">
      <alignment horizontal="center" vertical="center" wrapText="1"/>
    </xf>
    <xf numFmtId="0" fontId="249" fillId="0" borderId="55" xfId="0" applyFont="1" applyFill="1" applyBorder="1" applyAlignment="1">
      <alignment vertical="center" wrapText="1"/>
    </xf>
    <xf numFmtId="0" fontId="249" fillId="0" borderId="55" xfId="0" applyFont="1" applyFill="1" applyBorder="1" applyAlignment="1">
      <alignment horizontal="center" vertical="center" wrapText="1"/>
    </xf>
    <xf numFmtId="333" fontId="249" fillId="0" borderId="55" xfId="0" applyNumberFormat="1" applyFont="1" applyFill="1" applyBorder="1" applyAlignment="1">
      <alignment horizontal="center" vertical="center"/>
    </xf>
    <xf numFmtId="0" fontId="249" fillId="0" borderId="55" xfId="0" applyFont="1" applyFill="1" applyBorder="1" applyAlignment="1">
      <alignment horizontal="justify" vertical="center" wrapText="1"/>
    </xf>
    <xf numFmtId="0" fontId="249" fillId="0" borderId="55" xfId="0" applyFont="1" applyBorder="1" applyAlignment="1">
      <alignment horizontal="center" vertical="center" wrapText="1"/>
    </xf>
    <xf numFmtId="0" fontId="63" fillId="0" borderId="55" xfId="0" applyFont="1" applyFill="1" applyBorder="1" applyAlignment="1">
      <alignment horizontal="center" vertical="center" wrapText="1"/>
    </xf>
    <xf numFmtId="0" fontId="229" fillId="0" borderId="55" xfId="0" applyFont="1" applyBorder="1" applyAlignment="1">
      <alignment horizontal="center" vertical="center" wrapText="1"/>
    </xf>
    <xf numFmtId="240" fontId="229" fillId="0" borderId="55" xfId="4261" applyNumberFormat="1" applyFont="1" applyBorder="1" applyAlignment="1">
      <alignment horizontal="center" vertical="center" wrapText="1"/>
    </xf>
    <xf numFmtId="0" fontId="229" fillId="0" borderId="55" xfId="0" applyFont="1" applyBorder="1" applyAlignment="1">
      <alignment horizontal="left" vertical="center" wrapText="1"/>
    </xf>
    <xf numFmtId="0" fontId="41" fillId="0" borderId="55" xfId="0" applyFont="1" applyBorder="1"/>
    <xf numFmtId="333" fontId="41" fillId="0" borderId="55" xfId="0" applyNumberFormat="1" applyFont="1" applyBorder="1"/>
    <xf numFmtId="169" fontId="232" fillId="0" borderId="0" xfId="0" applyNumberFormat="1" applyFont="1"/>
    <xf numFmtId="0" fontId="41" fillId="52" borderId="55" xfId="0" quotePrefix="1" applyFont="1" applyFill="1" applyBorder="1" applyAlignment="1">
      <alignment horizontal="center" vertical="center" wrapText="1"/>
    </xf>
    <xf numFmtId="0" fontId="71" fillId="52" borderId="55" xfId="0" applyFont="1" applyFill="1" applyBorder="1" applyAlignment="1">
      <alignment horizontal="center" vertical="center" wrapText="1"/>
    </xf>
    <xf numFmtId="0" fontId="243" fillId="52" borderId="55" xfId="0" applyFont="1" applyFill="1" applyBorder="1" applyAlignment="1">
      <alignment vertical="center" wrapText="1"/>
    </xf>
    <xf numFmtId="0" fontId="41" fillId="52" borderId="0" xfId="0" applyFont="1" applyFill="1"/>
    <xf numFmtId="333" fontId="41" fillId="52" borderId="55" xfId="0" applyNumberFormat="1" applyFont="1" applyFill="1" applyBorder="1" applyAlignment="1">
      <alignment horizontal="center" vertical="center"/>
    </xf>
    <xf numFmtId="0" fontId="41" fillId="52" borderId="55" xfId="0" applyFont="1" applyFill="1" applyBorder="1" applyAlignment="1">
      <alignment horizontal="center" vertical="center"/>
    </xf>
    <xf numFmtId="334" fontId="41" fillId="52" borderId="0" xfId="0" applyNumberFormat="1" applyFont="1" applyFill="1" applyAlignment="1">
      <alignment horizontal="left"/>
    </xf>
    <xf numFmtId="0" fontId="254" fillId="0" borderId="0" xfId="0" applyFont="1"/>
    <xf numFmtId="0" fontId="71" fillId="0" borderId="55" xfId="0" applyFont="1" applyFill="1" applyBorder="1" applyAlignment="1">
      <alignment vertical="center" wrapText="1"/>
    </xf>
    <xf numFmtId="169" fontId="254" fillId="0" borderId="0" xfId="0" applyNumberFormat="1" applyFont="1"/>
    <xf numFmtId="0" fontId="241" fillId="0" borderId="55" xfId="0" applyFont="1" applyBorder="1"/>
    <xf numFmtId="333" fontId="241" fillId="0" borderId="55" xfId="0" applyNumberFormat="1" applyFont="1" applyBorder="1"/>
    <xf numFmtId="336" fontId="241" fillId="0" borderId="55" xfId="0" applyNumberFormat="1" applyFont="1" applyBorder="1"/>
    <xf numFmtId="333" fontId="241" fillId="0" borderId="55" xfId="0" applyNumberFormat="1" applyFont="1" applyBorder="1" applyAlignment="1">
      <alignment vertical="center" wrapText="1"/>
    </xf>
    <xf numFmtId="215" fontId="241" fillId="0" borderId="55" xfId="0" applyNumberFormat="1" applyFont="1" applyBorder="1"/>
    <xf numFmtId="0" fontId="241" fillId="52" borderId="55" xfId="0" applyFont="1" applyFill="1" applyBorder="1"/>
    <xf numFmtId="333" fontId="241" fillId="52" borderId="55" xfId="0" applyNumberFormat="1" applyFont="1" applyFill="1" applyBorder="1" applyAlignment="1">
      <alignment vertical="center" wrapText="1"/>
    </xf>
    <xf numFmtId="0" fontId="253" fillId="0" borderId="0" xfId="0" applyFont="1" applyAlignment="1">
      <alignment vertical="center"/>
    </xf>
    <xf numFmtId="0" fontId="64" fillId="0" borderId="3" xfId="0" applyFont="1" applyFill="1" applyBorder="1" applyAlignment="1">
      <alignment horizontal="justify" vertical="center" wrapText="1"/>
    </xf>
    <xf numFmtId="0" fontId="240" fillId="0" borderId="0" xfId="0" applyFont="1" applyBorder="1" applyAlignment="1">
      <alignment horizontal="right" vertical="center"/>
    </xf>
    <xf numFmtId="0" fontId="2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241" fillId="0" borderId="0" xfId="0" applyFont="1" applyBorder="1" applyAlignment="1">
      <alignment vertical="center" wrapText="1"/>
    </xf>
    <xf numFmtId="0" fontId="241" fillId="0" borderId="0" xfId="0" applyFont="1" applyFill="1" applyBorder="1" applyAlignment="1">
      <alignment vertical="center" wrapText="1"/>
    </xf>
    <xf numFmtId="0" fontId="243" fillId="0" borderId="0" xfId="0" applyFont="1" applyFill="1" applyBorder="1" applyAlignment="1">
      <alignment vertical="center" wrapText="1"/>
    </xf>
    <xf numFmtId="0" fontId="41" fillId="0" borderId="0" xfId="0" applyFont="1" applyFill="1" applyBorder="1" applyAlignment="1">
      <alignment horizontal="center" vertical="center"/>
    </xf>
    <xf numFmtId="0" fontId="236"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245" fillId="0" borderId="0" xfId="0" applyFont="1" applyFill="1" applyBorder="1" applyAlignment="1">
      <alignment horizontal="center" vertical="center" wrapText="1"/>
    </xf>
    <xf numFmtId="0" fontId="64" fillId="52" borderId="0" xfId="0" applyFont="1" applyFill="1" applyBorder="1" applyAlignment="1">
      <alignment horizontal="center" vertical="center"/>
    </xf>
    <xf numFmtId="0" fontId="243" fillId="52" borderId="0" xfId="0" applyFont="1" applyFill="1" applyBorder="1" applyAlignment="1">
      <alignment vertical="center" wrapText="1"/>
    </xf>
    <xf numFmtId="0" fontId="41" fillId="52" borderId="0" xfId="0" applyFont="1" applyFill="1" applyBorder="1" applyAlignment="1">
      <alignment horizontal="center" vertical="center"/>
    </xf>
    <xf numFmtId="0" fontId="64" fillId="0" borderId="0" xfId="0" applyFont="1" applyFill="1" applyBorder="1" applyAlignment="1">
      <alignment horizontal="justify" vertical="center" wrapText="1"/>
    </xf>
    <xf numFmtId="169" fontId="241" fillId="0" borderId="0" xfId="0" applyNumberFormat="1" applyFont="1" applyBorder="1" applyAlignment="1">
      <alignment vertical="center" wrapText="1"/>
    </xf>
    <xf numFmtId="169" fontId="241" fillId="0" borderId="0" xfId="0" applyNumberFormat="1" applyFont="1" applyFill="1" applyBorder="1" applyAlignment="1">
      <alignment vertical="center" wrapText="1"/>
    </xf>
    <xf numFmtId="0" fontId="235" fillId="0" borderId="0" xfId="0" applyFont="1" applyFill="1" applyBorder="1" applyAlignment="1">
      <alignment vertical="center" wrapText="1"/>
    </xf>
    <xf numFmtId="0" fontId="236" fillId="0" borderId="0" xfId="0" applyFont="1" applyFill="1" applyBorder="1" applyAlignment="1">
      <alignment horizontal="center" vertical="center" wrapText="1"/>
    </xf>
    <xf numFmtId="0" fontId="229" fillId="0" borderId="0" xfId="0" applyFont="1" applyFill="1" applyBorder="1" applyAlignment="1">
      <alignment horizontal="center" vertical="center"/>
    </xf>
    <xf numFmtId="0" fontId="236" fillId="0" borderId="55" xfId="0" applyFont="1" applyFill="1" applyBorder="1" applyAlignment="1">
      <alignment vertical="center" wrapText="1"/>
    </xf>
    <xf numFmtId="0" fontId="229" fillId="52" borderId="55" xfId="0" applyFont="1" applyFill="1" applyBorder="1" applyAlignment="1">
      <alignment horizontal="justify" vertical="center" wrapText="1"/>
    </xf>
    <xf numFmtId="0" fontId="236" fillId="52" borderId="55" xfId="0" applyFont="1" applyFill="1" applyBorder="1" applyAlignment="1">
      <alignment horizontal="center" vertical="center" wrapText="1"/>
    </xf>
    <xf numFmtId="333" fontId="236" fillId="52" borderId="55" xfId="0" applyNumberFormat="1" applyFont="1" applyFill="1" applyBorder="1" applyAlignment="1">
      <alignment horizontal="center" vertical="center"/>
    </xf>
    <xf numFmtId="0" fontId="236" fillId="52" borderId="55" xfId="0" applyFont="1" applyFill="1" applyBorder="1" applyAlignment="1">
      <alignment horizontal="justify" vertical="center" wrapText="1"/>
    </xf>
    <xf numFmtId="0" fontId="236" fillId="52" borderId="0" xfId="0" applyFont="1" applyFill="1" applyBorder="1" applyAlignment="1">
      <alignment horizontal="center" vertical="center" wrapText="1"/>
    </xf>
    <xf numFmtId="334" fontId="237" fillId="52" borderId="0" xfId="0" applyNumberFormat="1" applyFont="1" applyFill="1" applyAlignment="1">
      <alignment horizontal="left"/>
    </xf>
    <xf numFmtId="0" fontId="237" fillId="52" borderId="0" xfId="0" applyFont="1" applyFill="1" applyAlignment="1">
      <alignment horizontal="center"/>
    </xf>
    <xf numFmtId="0" fontId="237" fillId="52" borderId="0" xfId="0" applyFont="1" applyFill="1"/>
    <xf numFmtId="333" fontId="229" fillId="52" borderId="55" xfId="0" applyNumberFormat="1" applyFont="1" applyFill="1" applyBorder="1" applyAlignment="1">
      <alignment horizontal="center" vertical="center"/>
    </xf>
    <xf numFmtId="0" fontId="235" fillId="52" borderId="55" xfId="0" applyFont="1" applyFill="1" applyBorder="1" applyAlignment="1">
      <alignment vertical="center" wrapText="1"/>
    </xf>
    <xf numFmtId="0" fontId="229" fillId="52" borderId="0" xfId="0" applyFont="1" applyFill="1"/>
    <xf numFmtId="0" fontId="229" fillId="52" borderId="55" xfId="0" applyFont="1" applyFill="1" applyBorder="1" applyAlignment="1">
      <alignment horizontal="center" vertical="center"/>
    </xf>
    <xf numFmtId="0" fontId="229" fillId="52" borderId="0" xfId="0" applyFont="1" applyFill="1" applyBorder="1" applyAlignment="1">
      <alignment horizontal="center" vertical="center"/>
    </xf>
    <xf numFmtId="334" fontId="229" fillId="52" borderId="0" xfId="0" applyNumberFormat="1" applyFont="1" applyFill="1" applyAlignment="1">
      <alignment horizontal="left"/>
    </xf>
    <xf numFmtId="0" fontId="236" fillId="0" borderId="55" xfId="0" applyFont="1" applyFill="1" applyBorder="1" applyAlignment="1">
      <alignment horizontal="justify" vertical="center"/>
    </xf>
    <xf numFmtId="0" fontId="255" fillId="0" borderId="55" xfId="0" applyFont="1" applyFill="1" applyBorder="1" applyAlignment="1">
      <alignment horizontal="center" vertical="center" wrapText="1"/>
    </xf>
    <xf numFmtId="333" fontId="229" fillId="0" borderId="0" xfId="0" applyNumberFormat="1" applyFont="1" applyFill="1"/>
    <xf numFmtId="333" fontId="236" fillId="0" borderId="0" xfId="0" applyNumberFormat="1" applyFont="1" applyFill="1" applyBorder="1" applyAlignment="1">
      <alignment horizontal="center" vertical="center" wrapText="1"/>
    </xf>
    <xf numFmtId="169" fontId="246" fillId="0" borderId="0" xfId="0" applyNumberFormat="1" applyFont="1" applyBorder="1" applyAlignment="1">
      <alignment horizontal="center" vertical="center" wrapText="1"/>
    </xf>
    <xf numFmtId="169" fontId="243" fillId="0" borderId="0" xfId="0" applyNumberFormat="1" applyFont="1" applyFill="1" applyBorder="1" applyAlignment="1">
      <alignment vertical="center" wrapText="1"/>
    </xf>
    <xf numFmtId="0" fontId="236" fillId="0" borderId="3" xfId="0" applyFont="1" applyFill="1" applyBorder="1" applyAlignment="1">
      <alignment horizontal="justify" vertical="center" wrapText="1"/>
    </xf>
    <xf numFmtId="0" fontId="236" fillId="0" borderId="5" xfId="0" applyFont="1" applyFill="1" applyBorder="1" applyAlignment="1">
      <alignment horizontal="center" vertical="center" wrapText="1"/>
    </xf>
    <xf numFmtId="3" fontId="236" fillId="52" borderId="55" xfId="0" applyNumberFormat="1" applyFont="1" applyFill="1" applyBorder="1" applyAlignment="1">
      <alignment horizontal="center" vertical="center"/>
    </xf>
    <xf numFmtId="169" fontId="71" fillId="0" borderId="55" xfId="0" applyNumberFormat="1" applyFont="1" applyFill="1" applyBorder="1" applyAlignment="1">
      <alignment vertical="center" wrapText="1"/>
    </xf>
    <xf numFmtId="333" fontId="243" fillId="0" borderId="0" xfId="0" applyNumberFormat="1" applyFont="1" applyFill="1" applyBorder="1" applyAlignment="1">
      <alignment vertical="center" wrapText="1"/>
    </xf>
    <xf numFmtId="0" fontId="229" fillId="52" borderId="55" xfId="0" applyFont="1" applyFill="1" applyBorder="1" applyAlignment="1">
      <alignment horizontal="center" vertical="center" wrapText="1"/>
    </xf>
    <xf numFmtId="240" fontId="237" fillId="52" borderId="55" xfId="4261" applyNumberFormat="1" applyFont="1" applyFill="1" applyBorder="1" applyAlignment="1">
      <alignment vertical="center" shrinkToFit="1"/>
    </xf>
    <xf numFmtId="240" fontId="235" fillId="52" borderId="0" xfId="0" applyNumberFormat="1" applyFont="1" applyFill="1" applyBorder="1" applyAlignment="1">
      <alignment vertical="center" wrapText="1"/>
    </xf>
    <xf numFmtId="240" fontId="229" fillId="52" borderId="0" xfId="0" applyNumberFormat="1" applyFont="1" applyFill="1"/>
    <xf numFmtId="0" fontId="235" fillId="52" borderId="0" xfId="0" applyFont="1" applyFill="1" applyBorder="1" applyAlignment="1">
      <alignment vertical="center" wrapText="1"/>
    </xf>
    <xf numFmtId="0" fontId="256" fillId="52" borderId="55" xfId="0" applyFont="1" applyFill="1" applyBorder="1" applyAlignment="1">
      <alignment vertical="center" wrapText="1"/>
    </xf>
    <xf numFmtId="169" fontId="243" fillId="0" borderId="55" xfId="0" applyNumberFormat="1" applyFont="1" applyFill="1" applyBorder="1" applyAlignment="1">
      <alignment vertical="center" shrinkToFit="1"/>
    </xf>
    <xf numFmtId="169" fontId="246" fillId="0" borderId="0" xfId="0" applyNumberFormat="1" applyFont="1"/>
    <xf numFmtId="240" fontId="236" fillId="0" borderId="0" xfId="0" applyNumberFormat="1" applyFont="1" applyFill="1" applyBorder="1" applyAlignment="1">
      <alignment horizontal="center" vertical="center" wrapText="1"/>
    </xf>
    <xf numFmtId="169" fontId="236" fillId="52" borderId="0" xfId="0" applyNumberFormat="1" applyFont="1" applyFill="1" applyBorder="1" applyAlignment="1">
      <alignment horizontal="center" vertical="center" wrapText="1"/>
    </xf>
    <xf numFmtId="333" fontId="236" fillId="0" borderId="0" xfId="0" applyNumberFormat="1" applyFont="1" applyFill="1" applyBorder="1" applyAlignment="1">
      <alignment vertical="center" wrapText="1"/>
    </xf>
    <xf numFmtId="333" fontId="236" fillId="52" borderId="0" xfId="0" applyNumberFormat="1" applyFont="1" applyFill="1" applyBorder="1" applyAlignment="1">
      <alignment horizontal="center" vertical="center"/>
    </xf>
    <xf numFmtId="333" fontId="236" fillId="0" borderId="0" xfId="0" applyNumberFormat="1" applyFont="1" applyFill="1" applyBorder="1" applyAlignment="1">
      <alignment horizontal="center" vertical="center"/>
    </xf>
    <xf numFmtId="333" fontId="229" fillId="52" borderId="0" xfId="0" applyNumberFormat="1" applyFont="1" applyFill="1"/>
    <xf numFmtId="333" fontId="237" fillId="0" borderId="0" xfId="0" applyNumberFormat="1" applyFont="1" applyFill="1"/>
    <xf numFmtId="333" fontId="237" fillId="52" borderId="0" xfId="0" applyNumberFormat="1" applyFont="1" applyFill="1"/>
    <xf numFmtId="333" fontId="41" fillId="0" borderId="0" xfId="0" applyNumberFormat="1" applyFont="1" applyFill="1"/>
    <xf numFmtId="169" fontId="41" fillId="0" borderId="0" xfId="0" applyNumberFormat="1" applyFont="1" applyFill="1"/>
    <xf numFmtId="169" fontId="41" fillId="0" borderId="0" xfId="0" applyNumberFormat="1" applyFont="1"/>
    <xf numFmtId="0" fontId="236" fillId="52" borderId="0" xfId="0" applyFont="1" applyFill="1" applyBorder="1" applyAlignment="1">
      <alignment horizontal="center" vertical="center"/>
    </xf>
    <xf numFmtId="167" fontId="41" fillId="0" borderId="0" xfId="0" applyNumberFormat="1" applyFont="1" applyFill="1"/>
    <xf numFmtId="167" fontId="41" fillId="0" borderId="0" xfId="0" applyNumberFormat="1" applyFont="1"/>
    <xf numFmtId="240" fontId="241" fillId="0" borderId="0" xfId="4261" applyNumberFormat="1" applyFont="1"/>
    <xf numFmtId="240" fontId="41" fillId="0" borderId="0" xfId="0" applyNumberFormat="1" applyFont="1" applyFill="1"/>
    <xf numFmtId="240" fontId="237" fillId="52" borderId="0" xfId="0" applyNumberFormat="1" applyFont="1" applyFill="1"/>
    <xf numFmtId="335" fontId="241" fillId="0" borderId="0" xfId="4261" applyNumberFormat="1" applyFont="1"/>
    <xf numFmtId="240" fontId="241" fillId="0" borderId="0" xfId="0" applyNumberFormat="1" applyFont="1"/>
    <xf numFmtId="169" fontId="229" fillId="0" borderId="0" xfId="0" applyNumberFormat="1" applyFont="1" applyFill="1"/>
    <xf numFmtId="333" fontId="64" fillId="0" borderId="55" xfId="0" applyNumberFormat="1" applyFont="1" applyFill="1" applyBorder="1" applyAlignment="1">
      <alignment horizontal="justify" vertical="center" wrapText="1"/>
    </xf>
    <xf numFmtId="333" fontId="244" fillId="0" borderId="0" xfId="0" applyNumberFormat="1" applyFont="1" applyFill="1"/>
    <xf numFmtId="0" fontId="236" fillId="52" borderId="55" xfId="0" applyFont="1" applyFill="1" applyBorder="1" applyAlignment="1">
      <alignment vertical="center" wrapText="1"/>
    </xf>
    <xf numFmtId="169" fontId="241" fillId="52" borderId="0" xfId="0" applyNumberFormat="1" applyFont="1" applyFill="1"/>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30" fillId="0" borderId="0" xfId="0" applyFont="1" applyAlignment="1">
      <alignment horizontal="center" vertical="center" wrapText="1"/>
    </xf>
    <xf numFmtId="0" fontId="230" fillId="0" borderId="0" xfId="0" applyFont="1" applyAlignment="1">
      <alignment horizontal="center" vertical="center" shrinkToFit="1"/>
    </xf>
    <xf numFmtId="0" fontId="230" fillId="0" borderId="0" xfId="0" applyFont="1" applyBorder="1" applyAlignment="1">
      <alignment horizontal="right" vertical="center"/>
    </xf>
    <xf numFmtId="0" fontId="233" fillId="0" borderId="0" xfId="0" applyFont="1" applyBorder="1" applyAlignment="1">
      <alignment horizontal="center" vertical="center" wrapText="1"/>
    </xf>
    <xf numFmtId="0" fontId="233" fillId="0" borderId="0" xfId="0" applyFont="1" applyBorder="1" applyAlignment="1">
      <alignment vertical="center" wrapText="1"/>
    </xf>
    <xf numFmtId="0" fontId="232" fillId="0" borderId="0" xfId="0" applyFont="1" applyBorder="1" applyAlignment="1">
      <alignment vertical="center" wrapText="1"/>
    </xf>
    <xf numFmtId="0" fontId="238" fillId="0" borderId="0" xfId="0" applyFont="1" applyBorder="1" applyAlignment="1">
      <alignment vertical="center" wrapText="1"/>
    </xf>
    <xf numFmtId="0" fontId="254" fillId="0" borderId="0" xfId="0" applyFont="1" applyBorder="1" applyAlignment="1">
      <alignment vertical="center" wrapText="1"/>
    </xf>
    <xf numFmtId="0" fontId="257" fillId="0" borderId="0" xfId="0" applyFont="1" applyBorder="1" applyAlignment="1">
      <alignment horizontal="justify" vertical="center" wrapText="1"/>
    </xf>
    <xf numFmtId="336" fontId="241" fillId="0" borderId="0" xfId="0" applyNumberFormat="1" applyFont="1" applyBorder="1"/>
    <xf numFmtId="215" fontId="241" fillId="0" borderId="0" xfId="0" applyNumberFormat="1" applyFont="1" applyBorder="1"/>
    <xf numFmtId="0" fontId="243" fillId="0" borderId="57" xfId="0" applyFont="1" applyFill="1" applyBorder="1" applyAlignment="1">
      <alignment vertical="center" wrapText="1"/>
    </xf>
    <xf numFmtId="0" fontId="246" fillId="0" borderId="55" xfId="0" applyFont="1" applyBorder="1"/>
    <xf numFmtId="333" fontId="246" fillId="0" borderId="55" xfId="0" applyNumberFormat="1" applyFont="1" applyBorder="1"/>
    <xf numFmtId="0" fontId="240" fillId="0" borderId="0" xfId="0" applyFont="1" applyAlignment="1">
      <alignment horizontal="center" vertical="center" wrapText="1"/>
    </xf>
    <xf numFmtId="0" fontId="64" fillId="0" borderId="57" xfId="0" applyFont="1" applyFill="1" applyBorder="1" applyAlignment="1">
      <alignment horizontal="center" vertical="center" wrapText="1"/>
    </xf>
    <xf numFmtId="0" fontId="242" fillId="0" borderId="0" xfId="0" applyFont="1" applyAlignment="1">
      <alignment horizontal="center"/>
    </xf>
    <xf numFmtId="0" fontId="242" fillId="0" borderId="0" xfId="0" applyFont="1" applyAlignment="1">
      <alignment horizontal="center" vertical="center" wrapText="1"/>
    </xf>
    <xf numFmtId="169" fontId="232" fillId="0" borderId="0" xfId="0" applyNumberFormat="1" applyFont="1" applyBorder="1" applyAlignment="1">
      <alignment horizontal="center" vertical="center" wrapText="1"/>
    </xf>
    <xf numFmtId="169" fontId="233" fillId="0" borderId="0" xfId="0" applyNumberFormat="1" applyFont="1" applyBorder="1" applyAlignment="1">
      <alignment vertical="center" wrapText="1"/>
    </xf>
    <xf numFmtId="0" fontId="41" fillId="0" borderId="55" xfId="0" applyFont="1" applyFill="1" applyBorder="1" applyAlignment="1">
      <alignment vertical="center" wrapText="1"/>
    </xf>
    <xf numFmtId="43" fontId="243" fillId="0" borderId="55" xfId="0" applyNumberFormat="1" applyFont="1" applyFill="1" applyBorder="1" applyAlignment="1">
      <alignment vertical="center" wrapText="1"/>
    </xf>
    <xf numFmtId="0" fontId="231" fillId="0" borderId="0" xfId="0" applyFont="1"/>
    <xf numFmtId="0" fontId="258" fillId="0" borderId="0" xfId="0" applyFont="1" applyFill="1"/>
    <xf numFmtId="0" fontId="241" fillId="0" borderId="55" xfId="0" applyFont="1" applyBorder="1" applyAlignment="1">
      <alignment horizontal="center" vertical="center" wrapText="1"/>
    </xf>
    <xf numFmtId="0" fontId="241" fillId="0" borderId="55" xfId="0" applyFont="1" applyBorder="1" applyAlignment="1">
      <alignment horizontal="center" vertical="center" wrapText="1"/>
    </xf>
    <xf numFmtId="333" fontId="64" fillId="0" borderId="55" xfId="0" applyNumberFormat="1" applyFont="1" applyFill="1" applyBorder="1" applyAlignment="1">
      <alignment horizontal="center" vertical="center" wrapText="1"/>
    </xf>
    <xf numFmtId="0" fontId="241" fillId="0" borderId="55" xfId="0" applyFont="1" applyBorder="1" applyAlignment="1">
      <alignment horizontal="justify" vertical="center" wrapText="1"/>
    </xf>
    <xf numFmtId="240" fontId="241" fillId="0" borderId="55" xfId="0" applyNumberFormat="1" applyFont="1" applyBorder="1" applyAlignment="1">
      <alignment horizontal="right" vertical="center" shrinkToFit="1"/>
    </xf>
    <xf numFmtId="240" fontId="241" fillId="0" borderId="55" xfId="0" applyNumberFormat="1" applyFont="1" applyBorder="1" applyAlignment="1">
      <alignment horizontal="center" vertical="center" wrapText="1"/>
    </xf>
    <xf numFmtId="240" fontId="241" fillId="0" borderId="55" xfId="4261" applyNumberFormat="1" applyFont="1" applyBorder="1" applyAlignment="1">
      <alignment horizontal="center" vertical="center" wrapText="1"/>
    </xf>
    <xf numFmtId="0" fontId="260" fillId="0" borderId="55" xfId="0" applyFont="1" applyBorder="1" applyAlignment="1">
      <alignment horizontal="center" vertical="center" wrapText="1"/>
    </xf>
    <xf numFmtId="0" fontId="64" fillId="0" borderId="55" xfId="0" quotePrefix="1" applyFont="1" applyBorder="1" applyAlignment="1">
      <alignment horizontal="center" vertical="center"/>
    </xf>
    <xf numFmtId="240" fontId="41" fillId="0" borderId="55" xfId="4261" applyNumberFormat="1" applyFont="1" applyFill="1" applyBorder="1" applyAlignment="1">
      <alignment horizontal="center" vertical="center" wrapText="1"/>
    </xf>
    <xf numFmtId="0" fontId="64" fillId="0" borderId="55" xfId="0" applyFont="1" applyBorder="1" applyAlignment="1">
      <alignment horizontal="justify" vertical="center" wrapText="1"/>
    </xf>
    <xf numFmtId="0" fontId="260" fillId="0" borderId="55" xfId="0" applyFont="1" applyBorder="1" applyAlignment="1">
      <alignment horizontal="center" vertical="center"/>
    </xf>
    <xf numFmtId="240" fontId="241" fillId="0" borderId="55" xfId="4261" applyNumberFormat="1" applyFont="1" applyFill="1" applyBorder="1" applyAlignment="1">
      <alignment horizontal="center" vertical="center" wrapText="1"/>
    </xf>
    <xf numFmtId="0" fontId="260" fillId="0" borderId="55" xfId="0" applyFont="1" applyBorder="1" applyAlignment="1">
      <alignment horizontal="justify" vertical="center" wrapText="1"/>
    </xf>
    <xf numFmtId="0" fontId="262" fillId="0" borderId="55" xfId="0" applyFont="1" applyBorder="1" applyAlignment="1">
      <alignment horizontal="center" vertical="center" wrapText="1"/>
    </xf>
    <xf numFmtId="0" fontId="41" fillId="52" borderId="5" xfId="0" applyFont="1" applyFill="1" applyBorder="1" applyAlignment="1">
      <alignment horizontal="left" vertical="center" wrapText="1"/>
    </xf>
    <xf numFmtId="0" fontId="41" fillId="52" borderId="55" xfId="0" applyFont="1" applyFill="1" applyBorder="1" applyAlignment="1">
      <alignment horizontal="left" vertical="center" wrapText="1"/>
    </xf>
    <xf numFmtId="0" fontId="41" fillId="52" borderId="7" xfId="0" applyFont="1" applyFill="1" applyBorder="1" applyAlignment="1">
      <alignment horizontal="left" vertical="center" wrapText="1"/>
    </xf>
    <xf numFmtId="0" fontId="232" fillId="52" borderId="55" xfId="0" applyFont="1" applyFill="1" applyBorder="1" applyAlignment="1">
      <alignment horizontal="center" vertical="center" wrapText="1"/>
    </xf>
    <xf numFmtId="240" fontId="232" fillId="52" borderId="55" xfId="4261" applyNumberFormat="1" applyFont="1" applyFill="1" applyBorder="1" applyAlignment="1">
      <alignment horizontal="left"/>
    </xf>
    <xf numFmtId="240" fontId="232" fillId="52" borderId="55" xfId="4261" applyNumberFormat="1" applyFont="1" applyFill="1" applyBorder="1" applyAlignment="1">
      <alignment horizontal="left" vertical="center" wrapText="1"/>
    </xf>
    <xf numFmtId="0" fontId="64" fillId="0" borderId="55" xfId="0" applyFont="1" applyBorder="1" applyAlignment="1">
      <alignment horizontal="center" vertical="center"/>
    </xf>
    <xf numFmtId="0" fontId="261" fillId="0" borderId="55" xfId="0" applyFont="1" applyBorder="1" applyAlignment="1">
      <alignment horizontal="center" vertical="center" wrapText="1"/>
    </xf>
    <xf numFmtId="0" fontId="263" fillId="0" borderId="55" xfId="0" applyFont="1" applyBorder="1" applyAlignment="1">
      <alignment horizontal="center" vertical="center" wrapText="1"/>
    </xf>
    <xf numFmtId="0" fontId="64" fillId="0" borderId="55" xfId="0" applyFont="1" applyBorder="1" applyAlignment="1">
      <alignment horizontal="center" vertical="center" wrapText="1"/>
    </xf>
    <xf numFmtId="0" fontId="260" fillId="0" borderId="55" xfId="0" quotePrefix="1" applyFont="1" applyBorder="1" applyAlignment="1">
      <alignment horizontal="center" vertical="center"/>
    </xf>
    <xf numFmtId="0" fontId="41" fillId="0" borderId="55" xfId="0" quotePrefix="1" applyFont="1" applyBorder="1" applyAlignment="1">
      <alignment horizontal="center"/>
    </xf>
    <xf numFmtId="169" fontId="241" fillId="0" borderId="55" xfId="0" applyNumberFormat="1" applyFont="1" applyBorder="1"/>
    <xf numFmtId="0" fontId="241" fillId="0" borderId="55" xfId="0" applyFont="1" applyBorder="1" applyAlignment="1">
      <alignment horizontal="center"/>
    </xf>
    <xf numFmtId="0" fontId="264" fillId="0" borderId="55" xfId="4262" applyBorder="1" applyAlignment="1">
      <alignment vertical="center"/>
    </xf>
    <xf numFmtId="0" fontId="264" fillId="0" borderId="55" xfId="4263" applyBorder="1" applyAlignment="1">
      <alignment vertical="center"/>
    </xf>
    <xf numFmtId="169" fontId="264" fillId="0" borderId="55" xfId="4265" applyNumberFormat="1" applyFont="1" applyBorder="1" applyAlignment="1">
      <alignment vertical="center" shrinkToFit="1"/>
    </xf>
    <xf numFmtId="0" fontId="264" fillId="0" borderId="55" xfId="4264" applyBorder="1" applyAlignment="1">
      <alignment vertical="center" wrapText="1"/>
    </xf>
    <xf numFmtId="0" fontId="241" fillId="0" borderId="55" xfId="0" quotePrefix="1" applyFont="1" applyBorder="1" applyAlignment="1">
      <alignment horizontal="center" vertical="center"/>
    </xf>
    <xf numFmtId="169" fontId="241" fillId="0" borderId="55" xfId="1600" applyNumberFormat="1" applyFont="1" applyFill="1" applyBorder="1"/>
    <xf numFmtId="0" fontId="41" fillId="0" borderId="55" xfId="0" applyFont="1" applyBorder="1" applyAlignment="1">
      <alignment vertical="center" wrapText="1"/>
    </xf>
    <xf numFmtId="169" fontId="41" fillId="0" borderId="55" xfId="1600" applyNumberFormat="1" applyFont="1" applyBorder="1" applyAlignment="1">
      <alignment vertical="center" wrapText="1"/>
    </xf>
    <xf numFmtId="169" fontId="41" fillId="0" borderId="55" xfId="1600" applyNumberFormat="1" applyFont="1" applyBorder="1"/>
    <xf numFmtId="0" fontId="244" fillId="0" borderId="55" xfId="0" applyFont="1" applyBorder="1" applyAlignment="1">
      <alignment vertical="center" wrapText="1"/>
    </xf>
    <xf numFmtId="169" fontId="41" fillId="0" borderId="55" xfId="1600" applyNumberFormat="1" applyFont="1" applyFill="1" applyBorder="1"/>
    <xf numFmtId="0" fontId="266" fillId="0" borderId="55" xfId="0" applyFont="1" applyBorder="1" applyAlignment="1">
      <alignment horizontal="justify" vertical="center" wrapText="1"/>
    </xf>
    <xf numFmtId="0" fontId="266" fillId="0" borderId="55" xfId="0" applyFont="1" applyBorder="1" applyAlignment="1">
      <alignment horizontal="center" vertical="center" wrapText="1"/>
    </xf>
    <xf numFmtId="0" fontId="267" fillId="0" borderId="55" xfId="0" applyFont="1" applyBorder="1" applyAlignment="1">
      <alignment horizontal="center" vertical="center"/>
    </xf>
    <xf numFmtId="0" fontId="231" fillId="0" borderId="55" xfId="0" applyFont="1" applyBorder="1" applyAlignment="1">
      <alignment horizontal="justify" vertical="center" wrapText="1"/>
    </xf>
    <xf numFmtId="0" fontId="231" fillId="0" borderId="55" xfId="0" applyFont="1" applyBorder="1" applyAlignment="1">
      <alignment horizontal="center" vertical="center" wrapText="1"/>
    </xf>
    <xf numFmtId="240" fontId="231" fillId="0" borderId="55" xfId="4261" applyNumberFormat="1" applyFont="1" applyFill="1" applyBorder="1" applyAlignment="1">
      <alignment horizontal="center" vertical="center" wrapText="1"/>
    </xf>
    <xf numFmtId="0" fontId="267" fillId="0" borderId="55" xfId="0" applyFont="1" applyBorder="1" applyAlignment="1">
      <alignment horizontal="justify" vertical="center" wrapText="1"/>
    </xf>
    <xf numFmtId="0" fontId="41" fillId="0" borderId="5" xfId="0" applyFont="1" applyBorder="1" applyAlignment="1">
      <alignment horizontal="justify" vertical="center" wrapText="1"/>
    </xf>
    <xf numFmtId="0" fontId="41" fillId="0" borderId="55" xfId="0" applyFont="1" applyBorder="1" applyAlignment="1">
      <alignment horizontal="center"/>
    </xf>
    <xf numFmtId="333" fontId="41" fillId="0" borderId="55" xfId="0" applyNumberFormat="1" applyFont="1" applyFill="1" applyBorder="1" applyAlignment="1">
      <alignment horizontal="right" vertical="center"/>
    </xf>
    <xf numFmtId="0" fontId="41" fillId="0" borderId="55" xfId="0" quotePrefix="1" applyFont="1" applyFill="1" applyBorder="1" applyAlignment="1">
      <alignment horizontal="center" vertical="center" wrapText="1"/>
    </xf>
    <xf numFmtId="240" fontId="241" fillId="0" borderId="55" xfId="4261" applyNumberFormat="1" applyFont="1" applyFill="1" applyBorder="1" applyAlignment="1">
      <alignment vertical="center" wrapText="1"/>
    </xf>
    <xf numFmtId="169" fontId="233" fillId="0" borderId="0" xfId="0" applyNumberFormat="1" applyFont="1"/>
    <xf numFmtId="0" fontId="64" fillId="0" borderId="55" xfId="0" applyFont="1" applyFill="1" applyBorder="1" applyAlignment="1">
      <alignment vertical="center" wrapText="1"/>
    </xf>
    <xf numFmtId="169" fontId="243" fillId="0" borderId="55" xfId="0" applyNumberFormat="1" applyFont="1" applyFill="1" applyBorder="1" applyAlignment="1">
      <alignment horizontal="right" vertical="center" shrinkToFit="1"/>
    </xf>
    <xf numFmtId="169" fontId="243" fillId="0" borderId="55" xfId="0" applyNumberFormat="1" applyFont="1" applyFill="1" applyBorder="1" applyAlignment="1">
      <alignment horizontal="right" vertical="center" wrapText="1"/>
    </xf>
    <xf numFmtId="240" fontId="41" fillId="0" borderId="55" xfId="4261" applyNumberFormat="1" applyFont="1" applyFill="1" applyBorder="1" applyAlignment="1">
      <alignment horizontal="right" vertical="center" wrapText="1"/>
    </xf>
    <xf numFmtId="169" fontId="241" fillId="0" borderId="55" xfId="0" applyNumberFormat="1" applyFont="1" applyFill="1" applyBorder="1" applyAlignment="1">
      <alignment horizontal="right" vertical="center" wrapText="1"/>
    </xf>
    <xf numFmtId="169" fontId="41" fillId="0" borderId="55" xfId="0" applyNumberFormat="1" applyFont="1" applyFill="1" applyBorder="1" applyAlignment="1">
      <alignment horizontal="right" vertical="center" wrapText="1"/>
    </xf>
    <xf numFmtId="169" fontId="241" fillId="0" borderId="55" xfId="0" applyNumberFormat="1" applyFont="1" applyFill="1" applyBorder="1" applyAlignment="1">
      <alignment horizontal="right" vertical="center" shrinkToFit="1"/>
    </xf>
    <xf numFmtId="333" fontId="41" fillId="0" borderId="55" xfId="0" applyNumberFormat="1" applyFont="1" applyFill="1" applyBorder="1" applyAlignment="1">
      <alignment horizontal="right" vertical="center" wrapText="1"/>
    </xf>
    <xf numFmtId="333" fontId="241" fillId="0" borderId="55" xfId="0" applyNumberFormat="1" applyFont="1" applyFill="1" applyBorder="1" applyAlignment="1">
      <alignment horizontal="right" vertical="center" wrapText="1"/>
    </xf>
    <xf numFmtId="333" fontId="243" fillId="0" borderId="55" xfId="0" applyNumberFormat="1" applyFont="1" applyFill="1" applyBorder="1" applyAlignment="1">
      <alignment horizontal="right" vertical="center" wrapText="1"/>
    </xf>
    <xf numFmtId="333" fontId="243" fillId="0" borderId="55" xfId="0" applyNumberFormat="1" applyFont="1" applyFill="1" applyBorder="1" applyAlignment="1">
      <alignment horizontal="right" vertical="center" shrinkToFit="1"/>
    </xf>
    <xf numFmtId="0" fontId="241" fillId="0" borderId="55" xfId="0" applyFont="1" applyBorder="1" applyAlignment="1">
      <alignment horizontal="center" vertical="center" wrapText="1"/>
    </xf>
    <xf numFmtId="0" fontId="241" fillId="0" borderId="7" xfId="0" applyFont="1" applyBorder="1" applyAlignment="1">
      <alignment horizontal="center" vertical="center" wrapText="1"/>
    </xf>
    <xf numFmtId="240" fontId="241" fillId="0" borderId="55" xfId="4261" applyNumberFormat="1" applyFont="1" applyBorder="1" applyAlignment="1">
      <alignment vertical="center" wrapText="1"/>
    </xf>
    <xf numFmtId="0" fontId="245" fillId="0" borderId="55" xfId="0" quotePrefix="1" applyFont="1" applyBorder="1" applyAlignment="1">
      <alignment horizontal="center" vertical="center" wrapText="1"/>
    </xf>
    <xf numFmtId="0" fontId="245" fillId="0" borderId="55" xfId="0" applyFont="1" applyBorder="1" applyAlignment="1">
      <alignment vertical="center" wrapText="1"/>
    </xf>
    <xf numFmtId="240" fontId="245" fillId="0" borderId="55" xfId="4261" applyNumberFormat="1" applyFont="1" applyBorder="1" applyAlignment="1">
      <alignment vertical="center" wrapText="1"/>
    </xf>
    <xf numFmtId="333" fontId="245" fillId="0" borderId="55" xfId="0" applyNumberFormat="1" applyFont="1" applyBorder="1" applyAlignment="1">
      <alignment vertical="center" wrapText="1"/>
    </xf>
    <xf numFmtId="0" fontId="241" fillId="0" borderId="55" xfId="0" quotePrefix="1" applyFont="1" applyBorder="1" applyAlignment="1">
      <alignment horizontal="center" vertical="center" wrapText="1"/>
    </xf>
    <xf numFmtId="240" fontId="41" fillId="0" borderId="55" xfId="4261" applyNumberFormat="1" applyFont="1" applyFill="1" applyBorder="1" applyAlignment="1">
      <alignment vertical="center" wrapText="1"/>
    </xf>
    <xf numFmtId="333" fontId="41" fillId="0" borderId="55" xfId="0" applyNumberFormat="1" applyFont="1" applyBorder="1" applyAlignment="1">
      <alignment vertical="center" wrapText="1"/>
    </xf>
    <xf numFmtId="240" fontId="41" fillId="0" borderId="55" xfId="4261" applyNumberFormat="1" applyFont="1" applyBorder="1" applyAlignment="1">
      <alignment vertical="center" wrapText="1"/>
    </xf>
    <xf numFmtId="0" fontId="245" fillId="0" borderId="55" xfId="0" applyFont="1" applyBorder="1" applyAlignment="1">
      <alignment horizontal="justify" vertical="center" wrapText="1"/>
    </xf>
    <xf numFmtId="0" fontId="241" fillId="0" borderId="55" xfId="0" applyFont="1" applyBorder="1" applyAlignment="1">
      <alignment horizontal="center" vertical="center"/>
    </xf>
    <xf numFmtId="240" fontId="241" fillId="0" borderId="55" xfId="4261" applyNumberFormat="1" applyFont="1" applyBorder="1" applyAlignment="1">
      <alignment horizontal="left" vertical="center" wrapText="1"/>
    </xf>
    <xf numFmtId="240" fontId="241" fillId="0" borderId="55" xfId="4261" applyNumberFormat="1" applyFont="1" applyBorder="1" applyAlignment="1">
      <alignment vertical="center"/>
    </xf>
    <xf numFmtId="0" fontId="243" fillId="0" borderId="55" xfId="0" applyFont="1" applyFill="1" applyBorder="1" applyAlignment="1">
      <alignment horizontal="center" vertical="center" wrapText="1"/>
    </xf>
    <xf numFmtId="0" fontId="41" fillId="0" borderId="55" xfId="0" applyFont="1" applyFill="1" applyBorder="1" applyAlignment="1">
      <alignment horizontal="justify" vertical="center" wrapText="1"/>
    </xf>
    <xf numFmtId="0" fontId="269" fillId="0" borderId="55" xfId="0" applyFont="1" applyFill="1" applyBorder="1" applyAlignment="1">
      <alignment horizontal="center" vertical="center" wrapText="1"/>
    </xf>
    <xf numFmtId="240" fontId="64" fillId="0" borderId="55" xfId="0" applyNumberFormat="1" applyFont="1" applyFill="1" applyBorder="1" applyAlignment="1">
      <alignment horizontal="center" vertical="center"/>
    </xf>
    <xf numFmtId="169" fontId="41" fillId="0" borderId="55" xfId="0" applyNumberFormat="1" applyFont="1" applyFill="1" applyBorder="1" applyAlignment="1">
      <alignment vertical="center" wrapText="1"/>
    </xf>
    <xf numFmtId="169" fontId="243" fillId="0" borderId="55" xfId="0" applyNumberFormat="1" applyFont="1" applyFill="1" applyBorder="1" applyAlignment="1">
      <alignment horizontal="center" vertical="center" wrapText="1"/>
    </xf>
    <xf numFmtId="169" fontId="64" fillId="0" borderId="55" xfId="0" applyNumberFormat="1" applyFont="1" applyFill="1" applyBorder="1" applyAlignment="1">
      <alignment horizontal="center" vertical="center" wrapText="1"/>
    </xf>
    <xf numFmtId="0" fontId="241" fillId="0" borderId="0" xfId="0" applyFont="1" applyFill="1"/>
    <xf numFmtId="0" fontId="241" fillId="0" borderId="55" xfId="0" applyFont="1" applyFill="1" applyBorder="1" applyAlignment="1">
      <alignment horizontal="left" vertical="center" wrapText="1"/>
    </xf>
    <xf numFmtId="0" fontId="243" fillId="0" borderId="55" xfId="0" applyFont="1" applyFill="1" applyBorder="1" applyAlignment="1">
      <alignment horizontal="justify" vertical="center" wrapText="1"/>
    </xf>
    <xf numFmtId="333" fontId="64" fillId="0" borderId="55" xfId="0" applyNumberFormat="1" applyFont="1" applyFill="1" applyBorder="1" applyAlignment="1">
      <alignment horizontal="right" vertical="center" wrapText="1"/>
    </xf>
    <xf numFmtId="0" fontId="265" fillId="0" borderId="55" xfId="4262" applyFont="1" applyFill="1" applyBorder="1" applyAlignment="1">
      <alignment vertical="center"/>
    </xf>
    <xf numFmtId="0" fontId="265" fillId="0" borderId="55" xfId="4263" applyFont="1" applyFill="1" applyBorder="1" applyAlignment="1">
      <alignment horizontal="center" vertical="center"/>
    </xf>
    <xf numFmtId="0" fontId="41" fillId="0" borderId="55" xfId="4262" applyFont="1" applyFill="1" applyBorder="1" applyAlignment="1">
      <alignment vertical="center"/>
    </xf>
    <xf numFmtId="0" fontId="41" fillId="0" borderId="55" xfId="4263" applyFont="1" applyFill="1" applyBorder="1" applyAlignment="1">
      <alignment horizontal="center" vertical="center"/>
    </xf>
    <xf numFmtId="0" fontId="265" fillId="0" borderId="55" xfId="4262" applyFont="1" applyFill="1" applyBorder="1" applyAlignment="1">
      <alignment horizontal="left" vertical="center"/>
    </xf>
    <xf numFmtId="0" fontId="41" fillId="0" borderId="55" xfId="0" applyFont="1" applyFill="1" applyBorder="1" applyAlignment="1">
      <alignment horizontal="left" vertical="center" wrapText="1"/>
    </xf>
    <xf numFmtId="0" fontId="270" fillId="0" borderId="55" xfId="0" applyFont="1" applyFill="1" applyBorder="1" applyAlignment="1">
      <alignment horizontal="center" vertical="center" wrapText="1"/>
    </xf>
    <xf numFmtId="3" fontId="270" fillId="0" borderId="55" xfId="0" applyNumberFormat="1" applyFont="1" applyFill="1" applyBorder="1" applyAlignment="1">
      <alignment horizontal="right" vertical="center" wrapText="1"/>
    </xf>
    <xf numFmtId="3" fontId="41" fillId="0" borderId="55" xfId="0" applyNumberFormat="1" applyFont="1" applyFill="1" applyBorder="1" applyAlignment="1">
      <alignment horizontal="right" vertical="center" wrapText="1"/>
    </xf>
    <xf numFmtId="0" fontId="41" fillId="0" borderId="5"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0" xfId="0" applyFont="1" applyFill="1" applyAlignment="1">
      <alignment horizontal="center"/>
    </xf>
    <xf numFmtId="0" fontId="41" fillId="0" borderId="0" xfId="0" applyFont="1" applyFill="1" applyAlignment="1">
      <alignment horizontal="center" wrapText="1"/>
    </xf>
    <xf numFmtId="0" fontId="241" fillId="0" borderId="55" xfId="0" applyFont="1" applyFill="1" applyBorder="1" applyAlignment="1">
      <alignment horizontal="justify" vertical="center" wrapText="1"/>
    </xf>
    <xf numFmtId="0" fontId="260" fillId="0" borderId="55" xfId="0" applyFont="1" applyFill="1" applyBorder="1" applyAlignment="1">
      <alignment horizontal="center" vertical="center" wrapText="1"/>
    </xf>
    <xf numFmtId="0" fontId="260" fillId="0" borderId="55" xfId="0" applyFont="1" applyFill="1" applyBorder="1" applyAlignment="1">
      <alignment horizontal="justify" vertical="center" wrapText="1"/>
    </xf>
    <xf numFmtId="333" fontId="260" fillId="0" borderId="55" xfId="0" applyNumberFormat="1" applyFont="1" applyFill="1" applyBorder="1" applyAlignment="1">
      <alignment horizontal="center" vertical="center" wrapText="1"/>
    </xf>
    <xf numFmtId="0" fontId="252" fillId="0" borderId="0" xfId="0" applyFont="1" applyFill="1"/>
    <xf numFmtId="0" fontId="261" fillId="0" borderId="55" xfId="0" applyFont="1" applyFill="1" applyBorder="1" applyAlignment="1">
      <alignment horizontal="center" vertical="center" wrapText="1"/>
    </xf>
    <xf numFmtId="333" fontId="261" fillId="0" borderId="55" xfId="0" applyNumberFormat="1" applyFont="1" applyFill="1" applyBorder="1" applyAlignment="1">
      <alignment horizontal="center" vertical="center" wrapText="1"/>
    </xf>
    <xf numFmtId="240" fontId="41" fillId="0" borderId="55" xfId="4261" applyNumberFormat="1" applyFont="1" applyFill="1" applyBorder="1" applyAlignment="1">
      <alignment horizontal="right" vertical="center" shrinkToFit="1"/>
    </xf>
    <xf numFmtId="248" fontId="41" fillId="0" borderId="55" xfId="0" applyNumberFormat="1" applyFont="1" applyFill="1" applyBorder="1" applyAlignment="1">
      <alignment horizontal="right" vertical="center"/>
    </xf>
    <xf numFmtId="0" fontId="243" fillId="0" borderId="55" xfId="0" applyFont="1" applyFill="1" applyBorder="1" applyAlignment="1">
      <alignment horizontal="center" vertical="center"/>
    </xf>
    <xf numFmtId="333" fontId="243" fillId="0" borderId="55" xfId="0" applyNumberFormat="1" applyFont="1" applyFill="1" applyBorder="1" applyAlignment="1">
      <alignment horizontal="right" vertical="center"/>
    </xf>
    <xf numFmtId="169" fontId="41" fillId="0" borderId="55" xfId="0" applyNumberFormat="1" applyFont="1" applyFill="1" applyBorder="1" applyAlignment="1">
      <alignment horizontal="right" vertical="center"/>
    </xf>
    <xf numFmtId="333" fontId="41" fillId="0" borderId="55" xfId="4261" applyNumberFormat="1" applyFont="1" applyFill="1" applyBorder="1" applyAlignment="1">
      <alignment horizontal="right" vertical="center" shrinkToFit="1"/>
    </xf>
    <xf numFmtId="240" fontId="41" fillId="0" borderId="55" xfId="1637" applyNumberFormat="1" applyFont="1" applyFill="1" applyBorder="1" applyAlignment="1">
      <alignment vertical="center" shrinkToFit="1"/>
    </xf>
    <xf numFmtId="3" fontId="41" fillId="0" borderId="55" xfId="0" applyNumberFormat="1" applyFont="1" applyFill="1" applyBorder="1" applyAlignment="1">
      <alignment horizontal="center" vertical="center"/>
    </xf>
    <xf numFmtId="0" fontId="241" fillId="0" borderId="55" xfId="0" applyFont="1" applyFill="1" applyBorder="1" applyAlignment="1">
      <alignment horizontal="center" vertical="center"/>
    </xf>
    <xf numFmtId="333" fontId="241" fillId="0" borderId="55" xfId="0" applyNumberFormat="1" applyFont="1" applyFill="1" applyBorder="1" applyAlignment="1">
      <alignment horizontal="right" vertical="center"/>
    </xf>
    <xf numFmtId="0" fontId="41" fillId="0" borderId="55" xfId="0" quotePrefix="1" applyFont="1" applyFill="1" applyBorder="1" applyAlignment="1">
      <alignment horizontal="center" vertical="center"/>
    </xf>
    <xf numFmtId="0" fontId="276" fillId="0" borderId="0" xfId="0" applyFont="1" applyAlignment="1">
      <alignment horizontal="center"/>
    </xf>
    <xf numFmtId="0" fontId="276" fillId="0" borderId="0" xfId="0" applyFont="1"/>
    <xf numFmtId="0" fontId="273" fillId="0" borderId="55" xfId="0" applyFont="1" applyBorder="1" applyAlignment="1">
      <alignment horizontal="center" vertical="center" wrapText="1"/>
    </xf>
    <xf numFmtId="0" fontId="273" fillId="0" borderId="0" xfId="0" applyFont="1" applyAlignment="1">
      <alignment horizontal="center" wrapText="1"/>
    </xf>
    <xf numFmtId="0" fontId="273" fillId="0" borderId="0" xfId="0" applyFont="1"/>
    <xf numFmtId="0" fontId="276" fillId="0" borderId="55" xfId="0" applyFont="1" applyBorder="1"/>
    <xf numFmtId="0" fontId="273" fillId="0" borderId="55" xfId="0" applyFont="1" applyBorder="1" applyAlignment="1">
      <alignment horizontal="center"/>
    </xf>
    <xf numFmtId="338" fontId="276" fillId="0" borderId="55" xfId="4261" applyNumberFormat="1" applyFont="1" applyBorder="1" applyAlignment="1">
      <alignment horizontal="right" shrinkToFit="1"/>
    </xf>
    <xf numFmtId="0" fontId="276" fillId="0" borderId="55" xfId="0" applyFont="1" applyBorder="1" applyAlignment="1">
      <alignment shrinkToFit="1"/>
    </xf>
    <xf numFmtId="337" fontId="276" fillId="0" borderId="55" xfId="4261" applyNumberFormat="1" applyFont="1" applyBorder="1" applyAlignment="1">
      <alignment shrinkToFit="1"/>
    </xf>
    <xf numFmtId="339" fontId="276" fillId="0" borderId="55" xfId="0" applyNumberFormat="1" applyFont="1" applyBorder="1" applyAlignment="1">
      <alignment shrinkToFit="1"/>
    </xf>
    <xf numFmtId="338" fontId="273" fillId="0" borderId="55" xfId="0" applyNumberFormat="1" applyFont="1" applyBorder="1" applyAlignment="1">
      <alignment shrinkToFit="1"/>
    </xf>
    <xf numFmtId="169" fontId="41" fillId="0" borderId="55" xfId="1637" applyNumberFormat="1" applyFont="1" applyFill="1" applyBorder="1" applyAlignment="1">
      <alignment horizontal="right" vertical="center" shrinkToFit="1"/>
    </xf>
    <xf numFmtId="169" fontId="41" fillId="0" borderId="55" xfId="1637" applyNumberFormat="1" applyFont="1" applyFill="1" applyBorder="1" applyAlignment="1">
      <alignment vertical="center" shrinkToFit="1"/>
    </xf>
    <xf numFmtId="0" fontId="241" fillId="0" borderId="55" xfId="0" quotePrefix="1" applyFont="1" applyFill="1" applyBorder="1" applyAlignment="1">
      <alignment horizontal="center" vertical="center"/>
    </xf>
    <xf numFmtId="336" fontId="41" fillId="0" borderId="55" xfId="1637" applyNumberFormat="1" applyFont="1" applyFill="1" applyBorder="1" applyAlignment="1">
      <alignment vertical="center" shrinkToFit="1"/>
    </xf>
    <xf numFmtId="340" fontId="237" fillId="0" borderId="0" xfId="0" applyNumberFormat="1" applyFont="1" applyFill="1"/>
    <xf numFmtId="337" fontId="237" fillId="0" borderId="0" xfId="4261" applyNumberFormat="1" applyFont="1" applyFill="1"/>
    <xf numFmtId="339" fontId="237" fillId="0" borderId="0" xfId="0" applyNumberFormat="1" applyFont="1" applyFill="1"/>
    <xf numFmtId="0" fontId="269" fillId="0" borderId="55" xfId="0" applyFont="1" applyFill="1" applyBorder="1" applyAlignment="1">
      <alignment horizontal="justify" vertical="center" wrapText="1"/>
    </xf>
    <xf numFmtId="333" fontId="269" fillId="0" borderId="55" xfId="0" applyNumberFormat="1" applyFont="1" applyFill="1" applyBorder="1" applyAlignment="1">
      <alignment horizontal="center" vertical="center" wrapText="1"/>
    </xf>
    <xf numFmtId="341" fontId="241" fillId="0" borderId="0" xfId="0" applyNumberFormat="1" applyFont="1" applyFill="1"/>
    <xf numFmtId="339" fontId="41" fillId="0" borderId="0" xfId="0" applyNumberFormat="1" applyFont="1" applyFill="1"/>
    <xf numFmtId="240" fontId="245" fillId="0" borderId="55" xfId="0" applyNumberFormat="1" applyFont="1" applyBorder="1" applyAlignment="1">
      <alignment vertical="center" wrapText="1"/>
    </xf>
    <xf numFmtId="169" fontId="232" fillId="0" borderId="55" xfId="1637" applyNumberFormat="1" applyFont="1" applyFill="1" applyBorder="1" applyAlignment="1">
      <alignment horizontal="right" vertical="center" shrinkToFit="1"/>
    </xf>
    <xf numFmtId="0" fontId="245" fillId="0" borderId="55" xfId="0" applyFont="1" applyFill="1" applyBorder="1" applyAlignment="1">
      <alignment horizontal="center" vertical="center" wrapText="1"/>
    </xf>
    <xf numFmtId="0" fontId="241" fillId="0" borderId="55" xfId="0" applyFont="1" applyFill="1" applyBorder="1" applyAlignment="1">
      <alignment horizontal="center" vertical="center" wrapText="1"/>
    </xf>
    <xf numFmtId="169" fontId="241" fillId="0" borderId="55" xfId="0" applyNumberFormat="1" applyFont="1" applyFill="1" applyBorder="1" applyAlignment="1">
      <alignment horizontal="center" vertical="center" wrapText="1"/>
    </xf>
    <xf numFmtId="0" fontId="237" fillId="53" borderId="0" xfId="0" applyFont="1" applyFill="1"/>
    <xf numFmtId="0" fontId="0" fillId="0" borderId="55"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0" fontId="3" fillId="0" borderId="0" xfId="0" applyFont="1" applyAlignment="1">
      <alignment horizontal="center" vertical="center" wrapText="1"/>
    </xf>
    <xf numFmtId="0" fontId="4" fillId="0" borderId="2" xfId="0" applyFont="1" applyBorder="1" applyAlignment="1">
      <alignment horizontal="righ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0" xfId="0" applyFont="1" applyAlignment="1">
      <alignment horizontal="center" vertical="center" wrapText="1"/>
    </xf>
    <xf numFmtId="0" fontId="0" fillId="0" borderId="57" xfId="0" applyBorder="1" applyAlignment="1">
      <alignment horizontal="center" vertical="center" wrapText="1"/>
    </xf>
    <xf numFmtId="0" fontId="241" fillId="0" borderId="57" xfId="0" applyFont="1" applyBorder="1" applyAlignment="1">
      <alignment horizontal="center" vertical="center" wrapText="1"/>
    </xf>
    <xf numFmtId="0" fontId="241" fillId="0" borderId="8" xfId="0" applyFont="1" applyBorder="1" applyAlignment="1">
      <alignment horizontal="center" vertical="center" wrapText="1"/>
    </xf>
    <xf numFmtId="0" fontId="241" fillId="0" borderId="7" xfId="0" applyFont="1" applyBorder="1" applyAlignment="1">
      <alignment horizontal="center" vertical="center" wrapText="1"/>
    </xf>
    <xf numFmtId="0" fontId="242" fillId="0" borderId="0" xfId="0" applyFont="1" applyBorder="1" applyAlignment="1">
      <alignment horizontal="center" vertical="center"/>
    </xf>
    <xf numFmtId="0" fontId="240" fillId="0" borderId="0" xfId="0" applyFont="1" applyAlignment="1">
      <alignment horizontal="center" vertical="center"/>
    </xf>
    <xf numFmtId="0" fontId="242" fillId="0" borderId="0" xfId="0" applyFont="1" applyAlignment="1">
      <alignment horizontal="center" vertical="center" wrapText="1"/>
    </xf>
    <xf numFmtId="0" fontId="268" fillId="0" borderId="0" xfId="0" applyFont="1" applyAlignment="1">
      <alignment horizontal="center" vertical="center" wrapText="1"/>
    </xf>
    <xf numFmtId="0" fontId="268" fillId="0" borderId="2" xfId="0" applyFont="1" applyBorder="1" applyAlignment="1">
      <alignment horizontal="right" vertical="center"/>
    </xf>
    <xf numFmtId="0" fontId="268" fillId="0" borderId="0" xfId="0" applyFont="1" applyAlignment="1">
      <alignment horizontal="center" vertical="center" shrinkToFit="1"/>
    </xf>
    <xf numFmtId="0" fontId="241" fillId="0" borderId="58" xfId="0" applyFont="1" applyBorder="1" applyAlignment="1">
      <alignment horizontal="center" vertical="center" wrapText="1"/>
    </xf>
    <xf numFmtId="0" fontId="241" fillId="0" borderId="59" xfId="0" applyFont="1" applyBorder="1" applyAlignment="1">
      <alignment horizontal="center" vertical="center" wrapText="1"/>
    </xf>
    <xf numFmtId="0" fontId="241" fillId="0" borderId="60" xfId="0" applyFont="1" applyBorder="1" applyAlignment="1">
      <alignment horizontal="center" vertical="center" wrapText="1"/>
    </xf>
    <xf numFmtId="0" fontId="241" fillId="0" borderId="61" xfId="0" applyFont="1" applyBorder="1" applyAlignment="1">
      <alignment horizontal="center" vertical="center" wrapText="1"/>
    </xf>
    <xf numFmtId="0" fontId="271" fillId="0" borderId="0" xfId="0" applyFont="1" applyFill="1" applyAlignment="1">
      <alignment horizontal="center"/>
    </xf>
    <xf numFmtId="0" fontId="271" fillId="0" borderId="0" xfId="0" applyFont="1" applyFill="1" applyAlignment="1">
      <alignment horizontal="center" vertical="center" wrapText="1"/>
    </xf>
    <xf numFmtId="0" fontId="240" fillId="0" borderId="0" xfId="0" applyFont="1" applyFill="1" applyAlignment="1">
      <alignment horizontal="center" vertical="center" wrapText="1"/>
    </xf>
    <xf numFmtId="0" fontId="240" fillId="0" borderId="2" xfId="0" applyFont="1" applyFill="1" applyBorder="1" applyAlignment="1">
      <alignment horizontal="right" vertical="center"/>
    </xf>
    <xf numFmtId="0" fontId="241" fillId="0" borderId="55" xfId="0" applyFont="1" applyFill="1" applyBorder="1" applyAlignment="1">
      <alignment horizontal="center" vertical="center" wrapText="1"/>
    </xf>
    <xf numFmtId="0" fontId="268" fillId="0" borderId="0" xfId="0" applyFont="1" applyFill="1" applyAlignment="1">
      <alignment horizontal="center" vertical="center" wrapText="1"/>
    </xf>
    <xf numFmtId="169" fontId="241" fillId="0" borderId="55" xfId="0" applyNumberFormat="1" applyFont="1" applyFill="1" applyBorder="1" applyAlignment="1">
      <alignment horizontal="center" vertical="center" wrapText="1"/>
    </xf>
    <xf numFmtId="0" fontId="245" fillId="0" borderId="55" xfId="0" applyFont="1" applyFill="1" applyBorder="1" applyAlignment="1">
      <alignment horizontal="center" vertical="center" wrapText="1"/>
    </xf>
    <xf numFmtId="0" fontId="273" fillId="0" borderId="2" xfId="0" applyFont="1" applyBorder="1" applyAlignment="1">
      <alignment horizontal="center" vertical="center" wrapText="1"/>
    </xf>
    <xf numFmtId="0" fontId="274" fillId="0" borderId="2" xfId="0" applyFont="1" applyBorder="1" applyAlignment="1">
      <alignment horizontal="center" vertical="center" wrapText="1"/>
    </xf>
    <xf numFmtId="0" fontId="275" fillId="0" borderId="2" xfId="0" applyFont="1" applyBorder="1" applyAlignment="1">
      <alignment horizontal="center" vertical="center" wrapText="1"/>
    </xf>
    <xf numFmtId="0" fontId="241" fillId="0" borderId="55" xfId="0" applyFont="1" applyBorder="1" applyAlignment="1">
      <alignment horizontal="center" vertical="center" wrapText="1"/>
    </xf>
    <xf numFmtId="0" fontId="242" fillId="0" borderId="0" xfId="0" applyFont="1" applyAlignment="1">
      <alignment horizontal="center"/>
    </xf>
    <xf numFmtId="0" fontId="240" fillId="0" borderId="0" xfId="0" applyFont="1" applyAlignment="1">
      <alignment horizontal="center" vertical="center" wrapText="1"/>
    </xf>
    <xf numFmtId="0" fontId="240" fillId="0" borderId="2" xfId="0" applyFont="1" applyBorder="1" applyAlignment="1">
      <alignment horizontal="right" vertical="center"/>
    </xf>
    <xf numFmtId="0" fontId="246" fillId="0" borderId="55" xfId="0" applyFont="1" applyBorder="1" applyAlignment="1">
      <alignment horizontal="center" vertical="center" wrapText="1"/>
    </xf>
    <xf numFmtId="0" fontId="246" fillId="0" borderId="3" xfId="0" applyFont="1" applyBorder="1" applyAlignment="1">
      <alignment horizontal="center" vertical="center" wrapText="1"/>
    </xf>
    <xf numFmtId="0" fontId="246" fillId="0" borderId="5" xfId="0" applyFont="1" applyBorder="1" applyAlignment="1">
      <alignment horizontal="center" vertical="center" wrapText="1"/>
    </xf>
    <xf numFmtId="0" fontId="246" fillId="0" borderId="4" xfId="0" applyFont="1" applyBorder="1" applyAlignment="1">
      <alignment horizontal="center" vertical="center" wrapText="1"/>
    </xf>
    <xf numFmtId="0" fontId="246" fillId="0" borderId="57" xfId="0" applyFont="1" applyBorder="1" applyAlignment="1">
      <alignment horizontal="center" vertical="center" wrapText="1"/>
    </xf>
    <xf numFmtId="0" fontId="246" fillId="0" borderId="8" xfId="0" applyFont="1" applyBorder="1" applyAlignment="1">
      <alignment horizontal="center" vertical="center" wrapText="1"/>
    </xf>
    <xf numFmtId="0" fontId="246" fillId="0" borderId="7" xfId="0" applyFont="1" applyBorder="1" applyAlignment="1">
      <alignment horizontal="center" vertical="center" wrapText="1"/>
    </xf>
    <xf numFmtId="0" fontId="64" fillId="0" borderId="57"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245" fillId="0" borderId="3" xfId="0" applyFont="1" applyFill="1" applyBorder="1" applyAlignment="1">
      <alignment horizontal="center" vertical="center" wrapText="1"/>
    </xf>
    <xf numFmtId="0" fontId="245" fillId="0" borderId="5" xfId="0" applyFont="1" applyFill="1" applyBorder="1" applyAlignment="1">
      <alignment horizontal="center" vertical="center" wrapText="1"/>
    </xf>
    <xf numFmtId="169" fontId="246" fillId="0" borderId="57" xfId="0" applyNumberFormat="1" applyFont="1" applyBorder="1" applyAlignment="1">
      <alignment horizontal="center" vertical="center" wrapText="1"/>
    </xf>
    <xf numFmtId="169" fontId="246" fillId="0" borderId="8" xfId="0" applyNumberFormat="1" applyFont="1" applyBorder="1" applyAlignment="1">
      <alignment horizontal="center" vertical="center" wrapText="1"/>
    </xf>
    <xf numFmtId="169" fontId="246" fillId="0" borderId="7" xfId="0" applyNumberFormat="1" applyFont="1" applyBorder="1" applyAlignment="1">
      <alignment horizontal="center" vertical="center" wrapText="1"/>
    </xf>
    <xf numFmtId="0" fontId="232" fillId="0" borderId="55" xfId="0" applyFont="1" applyBorder="1" applyAlignment="1">
      <alignment horizontal="center" vertical="center" wrapText="1"/>
    </xf>
    <xf numFmtId="0" fontId="236" fillId="0" borderId="57" xfId="0" applyFont="1" applyFill="1" applyBorder="1" applyAlignment="1">
      <alignment horizontal="center" vertical="center" wrapText="1"/>
    </xf>
    <xf numFmtId="0" fontId="236" fillId="0" borderId="8" xfId="0" applyFont="1" applyFill="1" applyBorder="1" applyAlignment="1">
      <alignment horizontal="center" vertical="center" wrapText="1"/>
    </xf>
    <xf numFmtId="0" fontId="236" fillId="0" borderId="7" xfId="0" applyFont="1" applyFill="1" applyBorder="1" applyAlignment="1">
      <alignment horizontal="center" vertical="center" wrapText="1"/>
    </xf>
    <xf numFmtId="0" fontId="247" fillId="0" borderId="55" xfId="0" applyFont="1" applyBorder="1" applyAlignment="1">
      <alignment horizontal="center" vertical="center" wrapText="1"/>
    </xf>
    <xf numFmtId="0" fontId="247" fillId="0" borderId="57" xfId="0" applyFont="1" applyBorder="1" applyAlignment="1">
      <alignment horizontal="center" vertical="center" wrapText="1"/>
    </xf>
    <xf numFmtId="0" fontId="247" fillId="0" borderId="8" xfId="0" applyFont="1" applyBorder="1" applyAlignment="1">
      <alignment horizontal="center" vertical="center" wrapText="1"/>
    </xf>
    <xf numFmtId="0" fontId="247" fillId="0" borderId="7" xfId="0" applyFont="1" applyBorder="1" applyAlignment="1">
      <alignment horizontal="center" vertical="center" wrapText="1"/>
    </xf>
    <xf numFmtId="0" fontId="240" fillId="0" borderId="0" xfId="0" applyFont="1" applyAlignment="1">
      <alignment horizontal="center"/>
    </xf>
    <xf numFmtId="0" fontId="247" fillId="0" borderId="3" xfId="0" applyFont="1" applyBorder="1" applyAlignment="1">
      <alignment horizontal="center" vertical="center" wrapText="1"/>
    </xf>
    <xf numFmtId="0" fontId="247" fillId="0" borderId="4" xfId="0" applyFont="1" applyBorder="1" applyAlignment="1">
      <alignment horizontal="center" vertical="center" wrapText="1"/>
    </xf>
    <xf numFmtId="3" fontId="41" fillId="0" borderId="55" xfId="0" applyNumberFormat="1" applyFont="1" applyFill="1" applyBorder="1" applyAlignment="1">
      <alignment horizontal="right" vertical="center" shrinkToFit="1"/>
    </xf>
    <xf numFmtId="0" fontId="232" fillId="0" borderId="55" xfId="0" applyFont="1" applyFill="1" applyBorder="1" applyAlignment="1">
      <alignment horizontal="center" vertical="center" wrapText="1"/>
    </xf>
    <xf numFmtId="0" fontId="232" fillId="0" borderId="55" xfId="0" applyFont="1" applyFill="1" applyBorder="1" applyAlignment="1">
      <alignment horizontal="justify" vertical="center" wrapText="1"/>
    </xf>
    <xf numFmtId="0" fontId="254" fillId="0" borderId="55" xfId="0" applyFont="1" applyFill="1" applyBorder="1" applyAlignment="1">
      <alignment horizontal="justify" vertical="center" wrapText="1"/>
    </xf>
    <xf numFmtId="0" fontId="277" fillId="0" borderId="55" xfId="0" applyFont="1" applyFill="1" applyBorder="1" applyAlignment="1">
      <alignment vertical="center" wrapText="1"/>
    </xf>
    <xf numFmtId="0" fontId="254" fillId="0" borderId="55" xfId="0" applyFont="1" applyFill="1" applyBorder="1" applyAlignment="1">
      <alignment vertical="center" wrapText="1"/>
    </xf>
    <xf numFmtId="0" fontId="254" fillId="0" borderId="55" xfId="0" applyFont="1" applyFill="1" applyBorder="1" applyAlignment="1">
      <alignment horizontal="center" vertical="center" wrapText="1"/>
    </xf>
    <xf numFmtId="0" fontId="254" fillId="0" borderId="55" xfId="0" applyFont="1" applyFill="1" applyBorder="1"/>
  </cellXfs>
  <cellStyles count="4266">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0" xfId="8" xr:uid="{00000000-0005-0000-0000-000006000000}"/>
    <cellStyle name="#,##0 2" xfId="9" xr:uid="{00000000-0005-0000-0000-000007000000}"/>
    <cellStyle name="." xfId="10" xr:uid="{00000000-0005-0000-0000-000008000000}"/>
    <cellStyle name=". 2" xfId="11" xr:uid="{00000000-0005-0000-0000-000009000000}"/>
    <cellStyle name=". 3" xfId="12" xr:uid="{00000000-0005-0000-0000-00000A000000}"/>
    <cellStyle name=".d©y" xfId="13" xr:uid="{00000000-0005-0000-0000-00000B000000}"/>
    <cellStyle name="??" xfId="14" xr:uid="{00000000-0005-0000-0000-00000C000000}"/>
    <cellStyle name="?? [0.00]_ Att. 1- Cover" xfId="15" xr:uid="{00000000-0005-0000-0000-00000D000000}"/>
    <cellStyle name="?? [0]" xfId="16" xr:uid="{00000000-0005-0000-0000-00000E000000}"/>
    <cellStyle name="?? [0] 2" xfId="17" xr:uid="{00000000-0005-0000-0000-00000F000000}"/>
    <cellStyle name="?? 2" xfId="18" xr:uid="{00000000-0005-0000-0000-000010000000}"/>
    <cellStyle name="?? 3" xfId="19" xr:uid="{00000000-0005-0000-0000-000011000000}"/>
    <cellStyle name="?? 4" xfId="20" xr:uid="{00000000-0005-0000-0000-000012000000}"/>
    <cellStyle name="?? 5" xfId="21" xr:uid="{00000000-0005-0000-0000-000013000000}"/>
    <cellStyle name="?? 6" xfId="22" xr:uid="{00000000-0005-0000-0000-000014000000}"/>
    <cellStyle name="?? 7" xfId="23" xr:uid="{00000000-0005-0000-0000-000015000000}"/>
    <cellStyle name="?_x001d_??%U©÷u&amp;H©÷9_x0008_? s_x000a__x0007__x0001__x0001_" xfId="24" xr:uid="{00000000-0005-0000-0000-000016000000}"/>
    <cellStyle name="?_x001d_??%U©÷u&amp;H©÷9_x0008_? s_x000a__x0007__x0001__x0001_ 10" xfId="25" xr:uid="{00000000-0005-0000-0000-000017000000}"/>
    <cellStyle name="?_x001d_??%U©÷u&amp;H©÷9_x0008_? s_x000a__x0007__x0001__x0001_ 11" xfId="26" xr:uid="{00000000-0005-0000-0000-000018000000}"/>
    <cellStyle name="?_x001d_??%U©÷u&amp;H©÷9_x0008_? s_x000a__x0007__x0001__x0001_ 12" xfId="27" xr:uid="{00000000-0005-0000-0000-000019000000}"/>
    <cellStyle name="?_x001d_??%U©÷u&amp;H©÷9_x0008_? s_x000a__x0007__x0001__x0001_ 13" xfId="28" xr:uid="{00000000-0005-0000-0000-00001A000000}"/>
    <cellStyle name="?_x001d_??%U©÷u&amp;H©÷9_x0008_? s_x000a__x0007__x0001__x0001_ 14" xfId="29" xr:uid="{00000000-0005-0000-0000-00001B000000}"/>
    <cellStyle name="?_x001d_??%U©÷u&amp;H©÷9_x0008_? s_x000a__x0007__x0001__x0001_ 15" xfId="30" xr:uid="{00000000-0005-0000-0000-00001C000000}"/>
    <cellStyle name="?_x001d_??%U©÷u&amp;H©÷9_x0008_? s_x000a__x0007__x0001__x0001_ 2" xfId="31" xr:uid="{00000000-0005-0000-0000-00001D000000}"/>
    <cellStyle name="?_x001d_??%U©÷u&amp;H©÷9_x0008_? s_x000a__x0007__x0001__x0001_ 3" xfId="32" xr:uid="{00000000-0005-0000-0000-00001E000000}"/>
    <cellStyle name="?_x001d_??%U©÷u&amp;H©÷9_x0008_? s_x000a__x0007__x0001__x0001_ 4" xfId="33" xr:uid="{00000000-0005-0000-0000-00001F000000}"/>
    <cellStyle name="?_x001d_??%U©÷u&amp;H©÷9_x0008_? s_x000a__x0007__x0001__x0001_ 5" xfId="34" xr:uid="{00000000-0005-0000-0000-000020000000}"/>
    <cellStyle name="?_x001d_??%U©÷u&amp;H©÷9_x0008_? s_x000a__x0007__x0001__x0001_ 6" xfId="35" xr:uid="{00000000-0005-0000-0000-000021000000}"/>
    <cellStyle name="?_x001d_??%U©÷u&amp;H©÷9_x0008_? s_x000a__x0007__x0001__x0001_ 7" xfId="36" xr:uid="{00000000-0005-0000-0000-000022000000}"/>
    <cellStyle name="?_x001d_??%U©÷u&amp;H©÷9_x0008_? s_x000a__x0007__x0001__x0001_ 8" xfId="37" xr:uid="{00000000-0005-0000-0000-000023000000}"/>
    <cellStyle name="?_x001d_??%U©÷u&amp;H©÷9_x0008_? s_x000a__x0007__x0001__x0001_ 9" xfId="38" xr:uid="{00000000-0005-0000-0000-000024000000}"/>
    <cellStyle name="???? [0.00]_      " xfId="39" xr:uid="{00000000-0005-0000-0000-000025000000}"/>
    <cellStyle name="??????" xfId="40" xr:uid="{00000000-0005-0000-0000-000026000000}"/>
    <cellStyle name="????_      " xfId="41" xr:uid="{00000000-0005-0000-0000-000027000000}"/>
    <cellStyle name="???[0]_?? DI" xfId="42" xr:uid="{00000000-0005-0000-0000-000028000000}"/>
    <cellStyle name="???_?? DI" xfId="43" xr:uid="{00000000-0005-0000-0000-000029000000}"/>
    <cellStyle name="??[0]_BRE" xfId="44" xr:uid="{00000000-0005-0000-0000-00002A000000}"/>
    <cellStyle name="??_      " xfId="45" xr:uid="{00000000-0005-0000-0000-00002B000000}"/>
    <cellStyle name="??A? [0]_laroux_1_¢¬???¢â? " xfId="46" xr:uid="{00000000-0005-0000-0000-00002C000000}"/>
    <cellStyle name="??A?_laroux_1_¢¬???¢â? " xfId="47" xr:uid="{00000000-0005-0000-0000-00002D000000}"/>
    <cellStyle name="?_x005f_x001d_??%U©÷u&amp;H©÷9_x005f_x0008_? s_x005f_x000a__x005f_x0007__x005f_x0001__x005f_x0001_" xfId="48" xr:uid="{00000000-0005-0000-0000-00002E000000}"/>
    <cellStyle name="?_x005f_x001d_??%U©÷u&amp;H©÷9_x005f_x0008_?_x005f_x0009_s_x005f_x000a__x005f_x0007__x005f_x0001__x005f_x0001_" xfId="49" xr:uid="{00000000-0005-0000-0000-00002F000000}"/>
    <cellStyle name="?_x005f_x005f_x005f_x001d_??%U©÷u&amp;H©÷9_x005f_x005f_x005f_x0008_? s_x005f_x005f_x005f_x000a__x005f_x005f_x005f_x0007__x005f_x005f_x005f_x0001__x005f_x005f_x005f_x0001_" xfId="50" xr:uid="{00000000-0005-0000-0000-000030000000}"/>
    <cellStyle name="?¡±¢¥?_?¨ù??¢´¢¥_¢¬???¢â? " xfId="51" xr:uid="{00000000-0005-0000-0000-000031000000}"/>
    <cellStyle name="?ðÇ%U?&amp;H?_x0008_?s_x000a__x0007__x0001__x0001_" xfId="52" xr:uid="{00000000-0005-0000-0000-000032000000}"/>
    <cellStyle name="?ðÇ%U?&amp;H?_x0008_?s_x000a__x0007__x0001__x0001_ 10" xfId="53" xr:uid="{00000000-0005-0000-0000-000033000000}"/>
    <cellStyle name="?ðÇ%U?&amp;H?_x0008_?s_x000a__x0007__x0001__x0001_ 11" xfId="54" xr:uid="{00000000-0005-0000-0000-000034000000}"/>
    <cellStyle name="?ðÇ%U?&amp;H?_x0008_?s_x000a__x0007__x0001__x0001_ 12" xfId="55" xr:uid="{00000000-0005-0000-0000-000035000000}"/>
    <cellStyle name="?ðÇ%U?&amp;H?_x0008_?s_x000a__x0007__x0001__x0001_ 13" xfId="56" xr:uid="{00000000-0005-0000-0000-000036000000}"/>
    <cellStyle name="?ðÇ%U?&amp;H?_x0008_?s_x000a__x0007__x0001__x0001_ 14" xfId="57" xr:uid="{00000000-0005-0000-0000-000037000000}"/>
    <cellStyle name="?ðÇ%U?&amp;H?_x0008_?s_x000a__x0007__x0001__x0001_ 15" xfId="58" xr:uid="{00000000-0005-0000-0000-000038000000}"/>
    <cellStyle name="?ðÇ%U?&amp;H?_x0008_?s_x000a__x0007__x0001__x0001_ 2" xfId="59" xr:uid="{00000000-0005-0000-0000-000039000000}"/>
    <cellStyle name="?ðÇ%U?&amp;H?_x0008_?s_x000a__x0007__x0001__x0001_ 3" xfId="60" xr:uid="{00000000-0005-0000-0000-00003A000000}"/>
    <cellStyle name="?ðÇ%U?&amp;H?_x0008_?s_x000a__x0007__x0001__x0001_ 4" xfId="61" xr:uid="{00000000-0005-0000-0000-00003B000000}"/>
    <cellStyle name="?ðÇ%U?&amp;H?_x0008_?s_x000a__x0007__x0001__x0001_ 5" xfId="62" xr:uid="{00000000-0005-0000-0000-00003C000000}"/>
    <cellStyle name="?ðÇ%U?&amp;H?_x0008_?s_x000a__x0007__x0001__x0001_ 6" xfId="63" xr:uid="{00000000-0005-0000-0000-00003D000000}"/>
    <cellStyle name="?ðÇ%U?&amp;H?_x0008_?s_x000a__x0007__x0001__x0001_ 7" xfId="64" xr:uid="{00000000-0005-0000-0000-00003E000000}"/>
    <cellStyle name="?ðÇ%U?&amp;H?_x0008_?s_x000a__x0007__x0001__x0001_ 8" xfId="65" xr:uid="{00000000-0005-0000-0000-00003F000000}"/>
    <cellStyle name="?ðÇ%U?&amp;H?_x0008_?s_x000a__x0007__x0001__x0001_ 9" xfId="66" xr:uid="{00000000-0005-0000-0000-000040000000}"/>
    <cellStyle name="?ðÇ%U?&amp;H?_x005f_x0008_?s_x005f_x000a__x005f_x0007__x005f_x0001__x005f_x0001_" xfId="67" xr:uid="{00000000-0005-0000-0000-000041000000}"/>
    <cellStyle name="@ET_Style?.font5" xfId="68" xr:uid="{00000000-0005-0000-0000-000042000000}"/>
    <cellStyle name="[0]_Chi phÝ kh¸c_V" xfId="69" xr:uid="{00000000-0005-0000-0000-000043000000}"/>
    <cellStyle name="_!1 1 bao cao giao KH ve HTCMT vung TNB   12-12-2011" xfId="70" xr:uid="{00000000-0005-0000-0000-000044000000}"/>
    <cellStyle name="_x0001__!1 1 bao cao giao KH ve HTCMT vung TNB   12-12-2011" xfId="71" xr:uid="{00000000-0005-0000-0000-000045000000}"/>
    <cellStyle name="_1 TONG HOP - CA NA" xfId="72" xr:uid="{00000000-0005-0000-0000-000046000000}"/>
    <cellStyle name="_123_DONG_THANH_Moi" xfId="73" xr:uid="{00000000-0005-0000-0000-000047000000}"/>
    <cellStyle name="_123_DONG_THANH_Moi_!1 1 bao cao giao KH ve HTCMT vung TNB   12-12-2011" xfId="74" xr:uid="{00000000-0005-0000-0000-000048000000}"/>
    <cellStyle name="_123_DONG_THANH_Moi_KH TPCP vung TNB (03-1-2012)" xfId="75" xr:uid="{00000000-0005-0000-0000-000049000000}"/>
    <cellStyle name="_Bang Chi tieu (2)" xfId="76" xr:uid="{00000000-0005-0000-0000-00004A000000}"/>
    <cellStyle name="_BAO GIA NGAY 24-10-08 (co dam)" xfId="77" xr:uid="{00000000-0005-0000-0000-00004B000000}"/>
    <cellStyle name="_BC  NAM 2007" xfId="78" xr:uid="{00000000-0005-0000-0000-00004C000000}"/>
    <cellStyle name="_BC CV 6403 BKHĐT" xfId="79" xr:uid="{00000000-0005-0000-0000-00004D000000}"/>
    <cellStyle name="_BC thuc hien KH 2009" xfId="80" xr:uid="{00000000-0005-0000-0000-00004E000000}"/>
    <cellStyle name="_BC thuc hien KH 2009_15_10_2013 BC nhu cau von doi ung ODA (2014-2016) ngay 15102013 Sua" xfId="81" xr:uid="{00000000-0005-0000-0000-00004F000000}"/>
    <cellStyle name="_BC thuc hien KH 2009_BC nhu cau von doi ung ODA nganh NN (BKH)" xfId="82" xr:uid="{00000000-0005-0000-0000-000050000000}"/>
    <cellStyle name="_BC thuc hien KH 2009_BC nhu cau von doi ung ODA nganh NN (BKH)_05-12  KH trung han 2016-2020 - Liem Thinh edited" xfId="83" xr:uid="{00000000-0005-0000-0000-000051000000}"/>
    <cellStyle name="_BC thuc hien KH 2009_BC nhu cau von doi ung ODA nganh NN (BKH)_Copy of 05-12  KH trung han 2016-2020 - Liem Thinh edited (1)" xfId="84" xr:uid="{00000000-0005-0000-0000-000052000000}"/>
    <cellStyle name="_BC thuc hien KH 2009_BC Tai co cau (bieu TH)" xfId="85" xr:uid="{00000000-0005-0000-0000-000053000000}"/>
    <cellStyle name="_BC thuc hien KH 2009_BC Tai co cau (bieu TH)_05-12  KH trung han 2016-2020 - Liem Thinh edited" xfId="86" xr:uid="{00000000-0005-0000-0000-000054000000}"/>
    <cellStyle name="_BC thuc hien KH 2009_BC Tai co cau (bieu TH)_Copy of 05-12  KH trung han 2016-2020 - Liem Thinh edited (1)" xfId="87" xr:uid="{00000000-0005-0000-0000-000055000000}"/>
    <cellStyle name="_BC thuc hien KH 2009_DK 2014-2015 final" xfId="88" xr:uid="{00000000-0005-0000-0000-000056000000}"/>
    <cellStyle name="_BC thuc hien KH 2009_DK 2014-2015 final_05-12  KH trung han 2016-2020 - Liem Thinh edited" xfId="89" xr:uid="{00000000-0005-0000-0000-000057000000}"/>
    <cellStyle name="_BC thuc hien KH 2009_DK 2014-2015 final_Copy of 05-12  KH trung han 2016-2020 - Liem Thinh edited (1)" xfId="90" xr:uid="{00000000-0005-0000-0000-000058000000}"/>
    <cellStyle name="_BC thuc hien KH 2009_DK 2014-2015 new" xfId="91" xr:uid="{00000000-0005-0000-0000-000059000000}"/>
    <cellStyle name="_BC thuc hien KH 2009_DK 2014-2015 new_05-12  KH trung han 2016-2020 - Liem Thinh edited" xfId="92" xr:uid="{00000000-0005-0000-0000-00005A000000}"/>
    <cellStyle name="_BC thuc hien KH 2009_DK 2014-2015 new_Copy of 05-12  KH trung han 2016-2020 - Liem Thinh edited (1)" xfId="93" xr:uid="{00000000-0005-0000-0000-00005B000000}"/>
    <cellStyle name="_BC thuc hien KH 2009_DK KH CBDT 2014 11-11-2013" xfId="94" xr:uid="{00000000-0005-0000-0000-00005C000000}"/>
    <cellStyle name="_BC thuc hien KH 2009_DK KH CBDT 2014 11-11-2013(1)" xfId="95" xr:uid="{00000000-0005-0000-0000-00005D000000}"/>
    <cellStyle name="_BC thuc hien KH 2009_DK KH CBDT 2014 11-11-2013(1)_05-12  KH trung han 2016-2020 - Liem Thinh edited" xfId="96" xr:uid="{00000000-0005-0000-0000-00005E000000}"/>
    <cellStyle name="_BC thuc hien KH 2009_DK KH CBDT 2014 11-11-2013(1)_Copy of 05-12  KH trung han 2016-2020 - Liem Thinh edited (1)" xfId="97" xr:uid="{00000000-0005-0000-0000-00005F000000}"/>
    <cellStyle name="_BC thuc hien KH 2009_DK KH CBDT 2014 11-11-2013_05-12  KH trung han 2016-2020 - Liem Thinh edited" xfId="98" xr:uid="{00000000-0005-0000-0000-000060000000}"/>
    <cellStyle name="_BC thuc hien KH 2009_DK KH CBDT 2014 11-11-2013_Copy of 05-12  KH trung han 2016-2020 - Liem Thinh edited (1)" xfId="99" xr:uid="{00000000-0005-0000-0000-000061000000}"/>
    <cellStyle name="_BC thuc hien KH 2009_KH 2011-2015" xfId="100" xr:uid="{00000000-0005-0000-0000-000062000000}"/>
    <cellStyle name="_BC thuc hien KH 2009_tai co cau dau tu (tong hop)1" xfId="101" xr:uid="{00000000-0005-0000-0000-000063000000}"/>
    <cellStyle name="_BEN TRE" xfId="102" xr:uid="{00000000-0005-0000-0000-000064000000}"/>
    <cellStyle name="_Bieu mau cong trinh khoi cong moi 3-4" xfId="103" xr:uid="{00000000-0005-0000-0000-000065000000}"/>
    <cellStyle name="_Bieu Tay Nam Bo 25-11" xfId="104" xr:uid="{00000000-0005-0000-0000-000066000000}"/>
    <cellStyle name="_Bieu3ODA" xfId="105" xr:uid="{00000000-0005-0000-0000-000067000000}"/>
    <cellStyle name="_Bieu3ODA_1" xfId="106" xr:uid="{00000000-0005-0000-0000-000068000000}"/>
    <cellStyle name="_Bieu4HTMT" xfId="107" xr:uid="{00000000-0005-0000-0000-000069000000}"/>
    <cellStyle name="_Bieu4HTMT_!1 1 bao cao giao KH ve HTCMT vung TNB   12-12-2011" xfId="108" xr:uid="{00000000-0005-0000-0000-00006A000000}"/>
    <cellStyle name="_Bieu4HTMT_KH TPCP vung TNB (03-1-2012)" xfId="109" xr:uid="{00000000-0005-0000-0000-00006B000000}"/>
    <cellStyle name="_Book1" xfId="110" xr:uid="{00000000-0005-0000-0000-00006C000000}"/>
    <cellStyle name="_Book1 2" xfId="111" xr:uid="{00000000-0005-0000-0000-00006D000000}"/>
    <cellStyle name="_Book1_!1 1 bao cao giao KH ve HTCMT vung TNB   12-12-2011" xfId="112" xr:uid="{00000000-0005-0000-0000-00006E000000}"/>
    <cellStyle name="_Book1_1" xfId="113" xr:uid="{00000000-0005-0000-0000-00006F000000}"/>
    <cellStyle name="_Book1_BC-QT-WB-dthao" xfId="114" xr:uid="{00000000-0005-0000-0000-000070000000}"/>
    <cellStyle name="_Book1_BC-QT-WB-dthao_05-12  KH trung han 2016-2020 - Liem Thinh edited" xfId="115" xr:uid="{00000000-0005-0000-0000-000071000000}"/>
    <cellStyle name="_Book1_BC-QT-WB-dthao_Copy of 05-12  KH trung han 2016-2020 - Liem Thinh edited (1)" xfId="116" xr:uid="{00000000-0005-0000-0000-000072000000}"/>
    <cellStyle name="_Book1_BC-QT-WB-dthao_KH TPCP 2016-2020 (tong hop)" xfId="117" xr:uid="{00000000-0005-0000-0000-000073000000}"/>
    <cellStyle name="_Book1_Bieu3ODA" xfId="118" xr:uid="{00000000-0005-0000-0000-000074000000}"/>
    <cellStyle name="_Book1_Bieu4HTMT" xfId="119" xr:uid="{00000000-0005-0000-0000-000075000000}"/>
    <cellStyle name="_Book1_Bieu4HTMT_!1 1 bao cao giao KH ve HTCMT vung TNB   12-12-2011" xfId="120" xr:uid="{00000000-0005-0000-0000-000076000000}"/>
    <cellStyle name="_Book1_Bieu4HTMT_KH TPCP vung TNB (03-1-2012)" xfId="121" xr:uid="{00000000-0005-0000-0000-000077000000}"/>
    <cellStyle name="_Book1_bo sung von KCH nam 2010 va Du an tre kho khan" xfId="122" xr:uid="{00000000-0005-0000-0000-000078000000}"/>
    <cellStyle name="_Book1_bo sung von KCH nam 2010 va Du an tre kho khan_!1 1 bao cao giao KH ve HTCMT vung TNB   12-12-2011" xfId="123" xr:uid="{00000000-0005-0000-0000-000079000000}"/>
    <cellStyle name="_Book1_bo sung von KCH nam 2010 va Du an tre kho khan_KH TPCP vung TNB (03-1-2012)" xfId="124" xr:uid="{00000000-0005-0000-0000-00007A000000}"/>
    <cellStyle name="_Book1_cong hang rao" xfId="125" xr:uid="{00000000-0005-0000-0000-00007B000000}"/>
    <cellStyle name="_Book1_cong hang rao_!1 1 bao cao giao KH ve HTCMT vung TNB   12-12-2011" xfId="126" xr:uid="{00000000-0005-0000-0000-00007C000000}"/>
    <cellStyle name="_Book1_cong hang rao_KH TPCP vung TNB (03-1-2012)" xfId="127" xr:uid="{00000000-0005-0000-0000-00007D000000}"/>
    <cellStyle name="_Book1_danh muc chuan bi dau tu 2011 ngay 07-6-2011" xfId="128" xr:uid="{00000000-0005-0000-0000-00007E000000}"/>
    <cellStyle name="_Book1_danh muc chuan bi dau tu 2011 ngay 07-6-2011_!1 1 bao cao giao KH ve HTCMT vung TNB   12-12-2011" xfId="129" xr:uid="{00000000-0005-0000-0000-00007F000000}"/>
    <cellStyle name="_Book1_danh muc chuan bi dau tu 2011 ngay 07-6-2011_KH TPCP vung TNB (03-1-2012)" xfId="130" xr:uid="{00000000-0005-0000-0000-000080000000}"/>
    <cellStyle name="_Book1_Danh muc pbo nguon von XSKT, XDCB nam 2009 chuyen qua nam 2010" xfId="131" xr:uid="{00000000-0005-0000-0000-000081000000}"/>
    <cellStyle name="_Book1_Danh muc pbo nguon von XSKT, XDCB nam 2009 chuyen qua nam 2010_!1 1 bao cao giao KH ve HTCMT vung TNB   12-12-2011" xfId="132" xr:uid="{00000000-0005-0000-0000-000082000000}"/>
    <cellStyle name="_Book1_Danh muc pbo nguon von XSKT, XDCB nam 2009 chuyen qua nam 2010_KH TPCP vung TNB (03-1-2012)" xfId="133" xr:uid="{00000000-0005-0000-0000-000083000000}"/>
    <cellStyle name="_Book1_dieu chinh KH 2011 ngay 26-5-2011111" xfId="134" xr:uid="{00000000-0005-0000-0000-000084000000}"/>
    <cellStyle name="_Book1_dieu chinh KH 2011 ngay 26-5-2011111_!1 1 bao cao giao KH ve HTCMT vung TNB   12-12-2011" xfId="135" xr:uid="{00000000-0005-0000-0000-000085000000}"/>
    <cellStyle name="_Book1_dieu chinh KH 2011 ngay 26-5-2011111_KH TPCP vung TNB (03-1-2012)" xfId="136" xr:uid="{00000000-0005-0000-0000-000086000000}"/>
    <cellStyle name="_Book1_DS KCH PHAN BO VON NSDP NAM 2010" xfId="137" xr:uid="{00000000-0005-0000-0000-000087000000}"/>
    <cellStyle name="_Book1_DS KCH PHAN BO VON NSDP NAM 2010_!1 1 bao cao giao KH ve HTCMT vung TNB   12-12-2011" xfId="138" xr:uid="{00000000-0005-0000-0000-000088000000}"/>
    <cellStyle name="_Book1_DS KCH PHAN BO VON NSDP NAM 2010_KH TPCP vung TNB (03-1-2012)" xfId="139" xr:uid="{00000000-0005-0000-0000-000089000000}"/>
    <cellStyle name="_Book1_giao KH 2011 ngay 10-12-2010" xfId="140" xr:uid="{00000000-0005-0000-0000-00008A000000}"/>
    <cellStyle name="_Book1_giao KH 2011 ngay 10-12-2010_!1 1 bao cao giao KH ve HTCMT vung TNB   12-12-2011" xfId="141" xr:uid="{00000000-0005-0000-0000-00008B000000}"/>
    <cellStyle name="_Book1_giao KH 2011 ngay 10-12-2010_KH TPCP vung TNB (03-1-2012)" xfId="142" xr:uid="{00000000-0005-0000-0000-00008C000000}"/>
    <cellStyle name="_Book1_IN" xfId="143" xr:uid="{00000000-0005-0000-0000-00008D000000}"/>
    <cellStyle name="_Book1_Kh ql62 (2010) 11-09" xfId="144" xr:uid="{00000000-0005-0000-0000-00008E000000}"/>
    <cellStyle name="_Book1_KH TPCP vung TNB (03-1-2012)" xfId="145" xr:uid="{00000000-0005-0000-0000-00008F000000}"/>
    <cellStyle name="_Book1_Khung 2012" xfId="146" xr:uid="{00000000-0005-0000-0000-000090000000}"/>
    <cellStyle name="_Book1_kien giang 2" xfId="147" xr:uid="{00000000-0005-0000-0000-000091000000}"/>
    <cellStyle name="_Book1_phu luc tong ket tinh hinh TH giai doan 03-10 (ngay 30)" xfId="148" xr:uid="{00000000-0005-0000-0000-000092000000}"/>
    <cellStyle name="_Book1_phu luc tong ket tinh hinh TH giai doan 03-10 (ngay 30)_!1 1 bao cao giao KH ve HTCMT vung TNB   12-12-2011" xfId="149" xr:uid="{00000000-0005-0000-0000-000093000000}"/>
    <cellStyle name="_Book1_phu luc tong ket tinh hinh TH giai doan 03-10 (ngay 30)_KH TPCP vung TNB (03-1-2012)" xfId="150" xr:uid="{00000000-0005-0000-0000-000094000000}"/>
    <cellStyle name="_C.cong+B.luong-Sanluong" xfId="151" xr:uid="{00000000-0005-0000-0000-000095000000}"/>
    <cellStyle name="_cong hang rao" xfId="152" xr:uid="{00000000-0005-0000-0000-000096000000}"/>
    <cellStyle name="_dien chieu sang" xfId="153" xr:uid="{00000000-0005-0000-0000-000097000000}"/>
    <cellStyle name="_DK KH 2009" xfId="154" xr:uid="{00000000-0005-0000-0000-000098000000}"/>
    <cellStyle name="_DK KH 2009_15_10_2013 BC nhu cau von doi ung ODA (2014-2016) ngay 15102013 Sua" xfId="155" xr:uid="{00000000-0005-0000-0000-000099000000}"/>
    <cellStyle name="_DK KH 2009_BC nhu cau von doi ung ODA nganh NN (BKH)" xfId="156" xr:uid="{00000000-0005-0000-0000-00009A000000}"/>
    <cellStyle name="_DK KH 2009_BC nhu cau von doi ung ODA nganh NN (BKH)_05-12  KH trung han 2016-2020 - Liem Thinh edited" xfId="157" xr:uid="{00000000-0005-0000-0000-00009B000000}"/>
    <cellStyle name="_DK KH 2009_BC nhu cau von doi ung ODA nganh NN (BKH)_Copy of 05-12  KH trung han 2016-2020 - Liem Thinh edited (1)" xfId="158" xr:uid="{00000000-0005-0000-0000-00009C000000}"/>
    <cellStyle name="_DK KH 2009_BC Tai co cau (bieu TH)" xfId="159" xr:uid="{00000000-0005-0000-0000-00009D000000}"/>
    <cellStyle name="_DK KH 2009_BC Tai co cau (bieu TH)_05-12  KH trung han 2016-2020 - Liem Thinh edited" xfId="160" xr:uid="{00000000-0005-0000-0000-00009E000000}"/>
    <cellStyle name="_DK KH 2009_BC Tai co cau (bieu TH)_Copy of 05-12  KH trung han 2016-2020 - Liem Thinh edited (1)" xfId="161" xr:uid="{00000000-0005-0000-0000-00009F000000}"/>
    <cellStyle name="_DK KH 2009_DK 2014-2015 final" xfId="162" xr:uid="{00000000-0005-0000-0000-0000A0000000}"/>
    <cellStyle name="_DK KH 2009_DK 2014-2015 final_05-12  KH trung han 2016-2020 - Liem Thinh edited" xfId="163" xr:uid="{00000000-0005-0000-0000-0000A1000000}"/>
    <cellStyle name="_DK KH 2009_DK 2014-2015 final_Copy of 05-12  KH trung han 2016-2020 - Liem Thinh edited (1)" xfId="164" xr:uid="{00000000-0005-0000-0000-0000A2000000}"/>
    <cellStyle name="_DK KH 2009_DK 2014-2015 new" xfId="165" xr:uid="{00000000-0005-0000-0000-0000A3000000}"/>
    <cellStyle name="_DK KH 2009_DK 2014-2015 new_05-12  KH trung han 2016-2020 - Liem Thinh edited" xfId="166" xr:uid="{00000000-0005-0000-0000-0000A4000000}"/>
    <cellStyle name="_DK KH 2009_DK 2014-2015 new_Copy of 05-12  KH trung han 2016-2020 - Liem Thinh edited (1)" xfId="167" xr:uid="{00000000-0005-0000-0000-0000A5000000}"/>
    <cellStyle name="_DK KH 2009_DK KH CBDT 2014 11-11-2013" xfId="168" xr:uid="{00000000-0005-0000-0000-0000A6000000}"/>
    <cellStyle name="_DK KH 2009_DK KH CBDT 2014 11-11-2013(1)" xfId="169" xr:uid="{00000000-0005-0000-0000-0000A7000000}"/>
    <cellStyle name="_DK KH 2009_DK KH CBDT 2014 11-11-2013(1)_05-12  KH trung han 2016-2020 - Liem Thinh edited" xfId="170" xr:uid="{00000000-0005-0000-0000-0000A8000000}"/>
    <cellStyle name="_DK KH 2009_DK KH CBDT 2014 11-11-2013(1)_Copy of 05-12  KH trung han 2016-2020 - Liem Thinh edited (1)" xfId="171" xr:uid="{00000000-0005-0000-0000-0000A9000000}"/>
    <cellStyle name="_DK KH 2009_DK KH CBDT 2014 11-11-2013_05-12  KH trung han 2016-2020 - Liem Thinh edited" xfId="172" xr:uid="{00000000-0005-0000-0000-0000AA000000}"/>
    <cellStyle name="_DK KH 2009_DK KH CBDT 2014 11-11-2013_Copy of 05-12  KH trung han 2016-2020 - Liem Thinh edited (1)" xfId="173" xr:uid="{00000000-0005-0000-0000-0000AB000000}"/>
    <cellStyle name="_DK KH 2009_KH 2011-2015" xfId="174" xr:uid="{00000000-0005-0000-0000-0000AC000000}"/>
    <cellStyle name="_DK KH 2009_tai co cau dau tu (tong hop)1" xfId="175" xr:uid="{00000000-0005-0000-0000-0000AD000000}"/>
    <cellStyle name="_DK KH 2010" xfId="176" xr:uid="{00000000-0005-0000-0000-0000AE000000}"/>
    <cellStyle name="_DK KH 2010 (BKH)" xfId="177" xr:uid="{00000000-0005-0000-0000-0000AF000000}"/>
    <cellStyle name="_DK KH 2010_15_10_2013 BC nhu cau von doi ung ODA (2014-2016) ngay 15102013 Sua" xfId="178" xr:uid="{00000000-0005-0000-0000-0000B0000000}"/>
    <cellStyle name="_DK KH 2010_BC nhu cau von doi ung ODA nganh NN (BKH)" xfId="179" xr:uid="{00000000-0005-0000-0000-0000B1000000}"/>
    <cellStyle name="_DK KH 2010_BC nhu cau von doi ung ODA nganh NN (BKH)_05-12  KH trung han 2016-2020 - Liem Thinh edited" xfId="180" xr:uid="{00000000-0005-0000-0000-0000B2000000}"/>
    <cellStyle name="_DK KH 2010_BC nhu cau von doi ung ODA nganh NN (BKH)_Copy of 05-12  KH trung han 2016-2020 - Liem Thinh edited (1)" xfId="181" xr:uid="{00000000-0005-0000-0000-0000B3000000}"/>
    <cellStyle name="_DK KH 2010_BC Tai co cau (bieu TH)" xfId="182" xr:uid="{00000000-0005-0000-0000-0000B4000000}"/>
    <cellStyle name="_DK KH 2010_BC Tai co cau (bieu TH)_05-12  KH trung han 2016-2020 - Liem Thinh edited" xfId="183" xr:uid="{00000000-0005-0000-0000-0000B5000000}"/>
    <cellStyle name="_DK KH 2010_BC Tai co cau (bieu TH)_Copy of 05-12  KH trung han 2016-2020 - Liem Thinh edited (1)" xfId="184" xr:uid="{00000000-0005-0000-0000-0000B6000000}"/>
    <cellStyle name="_DK KH 2010_DK 2014-2015 final" xfId="185" xr:uid="{00000000-0005-0000-0000-0000B7000000}"/>
    <cellStyle name="_DK KH 2010_DK 2014-2015 final_05-12  KH trung han 2016-2020 - Liem Thinh edited" xfId="186" xr:uid="{00000000-0005-0000-0000-0000B8000000}"/>
    <cellStyle name="_DK KH 2010_DK 2014-2015 final_Copy of 05-12  KH trung han 2016-2020 - Liem Thinh edited (1)" xfId="187" xr:uid="{00000000-0005-0000-0000-0000B9000000}"/>
    <cellStyle name="_DK KH 2010_DK 2014-2015 new" xfId="188" xr:uid="{00000000-0005-0000-0000-0000BA000000}"/>
    <cellStyle name="_DK KH 2010_DK 2014-2015 new_05-12  KH trung han 2016-2020 - Liem Thinh edited" xfId="189" xr:uid="{00000000-0005-0000-0000-0000BB000000}"/>
    <cellStyle name="_DK KH 2010_DK 2014-2015 new_Copy of 05-12  KH trung han 2016-2020 - Liem Thinh edited (1)" xfId="190" xr:uid="{00000000-0005-0000-0000-0000BC000000}"/>
    <cellStyle name="_DK KH 2010_DK KH CBDT 2014 11-11-2013" xfId="191" xr:uid="{00000000-0005-0000-0000-0000BD000000}"/>
    <cellStyle name="_DK KH 2010_DK KH CBDT 2014 11-11-2013(1)" xfId="192" xr:uid="{00000000-0005-0000-0000-0000BE000000}"/>
    <cellStyle name="_DK KH 2010_DK KH CBDT 2014 11-11-2013(1)_05-12  KH trung han 2016-2020 - Liem Thinh edited" xfId="193" xr:uid="{00000000-0005-0000-0000-0000BF000000}"/>
    <cellStyle name="_DK KH 2010_DK KH CBDT 2014 11-11-2013(1)_Copy of 05-12  KH trung han 2016-2020 - Liem Thinh edited (1)" xfId="194" xr:uid="{00000000-0005-0000-0000-0000C0000000}"/>
    <cellStyle name="_DK KH 2010_DK KH CBDT 2014 11-11-2013_05-12  KH trung han 2016-2020 - Liem Thinh edited" xfId="195" xr:uid="{00000000-0005-0000-0000-0000C1000000}"/>
    <cellStyle name="_DK KH 2010_DK KH CBDT 2014 11-11-2013_Copy of 05-12  KH trung han 2016-2020 - Liem Thinh edited (1)" xfId="196" xr:uid="{00000000-0005-0000-0000-0000C2000000}"/>
    <cellStyle name="_DK KH 2010_KH 2011-2015" xfId="197" xr:uid="{00000000-0005-0000-0000-0000C3000000}"/>
    <cellStyle name="_DK KH 2010_tai co cau dau tu (tong hop)1" xfId="198" xr:uid="{00000000-0005-0000-0000-0000C4000000}"/>
    <cellStyle name="_DK TPCP 2010" xfId="199" xr:uid="{00000000-0005-0000-0000-0000C5000000}"/>
    <cellStyle name="_DO-D1500-KHONG CO TRONG DT" xfId="200" xr:uid="{00000000-0005-0000-0000-0000C6000000}"/>
    <cellStyle name="_Dong Thap" xfId="201" xr:uid="{00000000-0005-0000-0000-0000C7000000}"/>
    <cellStyle name="_Duyet TK thay đôi" xfId="202" xr:uid="{00000000-0005-0000-0000-0000C8000000}"/>
    <cellStyle name="_Duyet TK thay đôi_!1 1 bao cao giao KH ve HTCMT vung TNB   12-12-2011" xfId="203" xr:uid="{00000000-0005-0000-0000-0000C9000000}"/>
    <cellStyle name="_Duyet TK thay đôi_Bieu4HTMT" xfId="204" xr:uid="{00000000-0005-0000-0000-0000CA000000}"/>
    <cellStyle name="_Duyet TK thay đôi_Bieu4HTMT_!1 1 bao cao giao KH ve HTCMT vung TNB   12-12-2011" xfId="205" xr:uid="{00000000-0005-0000-0000-0000CB000000}"/>
    <cellStyle name="_Duyet TK thay đôi_Bieu4HTMT_KH TPCP vung TNB (03-1-2012)" xfId="206" xr:uid="{00000000-0005-0000-0000-0000CC000000}"/>
    <cellStyle name="_Duyet TK thay đôi_KH TPCP vung TNB (03-1-2012)" xfId="207" xr:uid="{00000000-0005-0000-0000-0000CD000000}"/>
    <cellStyle name="_GOITHAUSO2" xfId="208" xr:uid="{00000000-0005-0000-0000-0000CE000000}"/>
    <cellStyle name="_GOITHAUSO3" xfId="209" xr:uid="{00000000-0005-0000-0000-0000CF000000}"/>
    <cellStyle name="_GOITHAUSO4" xfId="210" xr:uid="{00000000-0005-0000-0000-0000D0000000}"/>
    <cellStyle name="_GTGT 2003" xfId="211" xr:uid="{00000000-0005-0000-0000-0000D1000000}"/>
    <cellStyle name="_Gui VU KH 5-5-09" xfId="212" xr:uid="{00000000-0005-0000-0000-0000D2000000}"/>
    <cellStyle name="_Gui VU KH 5-5-09_05-12  KH trung han 2016-2020 - Liem Thinh edited" xfId="213" xr:uid="{00000000-0005-0000-0000-0000D3000000}"/>
    <cellStyle name="_Gui VU KH 5-5-09_Copy of 05-12  KH trung han 2016-2020 - Liem Thinh edited (1)" xfId="214" xr:uid="{00000000-0005-0000-0000-0000D4000000}"/>
    <cellStyle name="_Gui VU KH 5-5-09_KH TPCP 2016-2020 (tong hop)" xfId="215" xr:uid="{00000000-0005-0000-0000-0000D5000000}"/>
    <cellStyle name="_HaHoa_TDT_DienCSang" xfId="216" xr:uid="{00000000-0005-0000-0000-0000D6000000}"/>
    <cellStyle name="_HaHoa19-5-07" xfId="217" xr:uid="{00000000-0005-0000-0000-0000D7000000}"/>
    <cellStyle name="_IN" xfId="218" xr:uid="{00000000-0005-0000-0000-0000D8000000}"/>
    <cellStyle name="_IN_!1 1 bao cao giao KH ve HTCMT vung TNB   12-12-2011" xfId="219" xr:uid="{00000000-0005-0000-0000-0000D9000000}"/>
    <cellStyle name="_IN_KH TPCP vung TNB (03-1-2012)" xfId="220" xr:uid="{00000000-0005-0000-0000-0000DA000000}"/>
    <cellStyle name="_KE KHAI THUE GTGT 2004" xfId="221" xr:uid="{00000000-0005-0000-0000-0000DB000000}"/>
    <cellStyle name="_KE KHAI THUE GTGT 2004_BCTC2004" xfId="222" xr:uid="{00000000-0005-0000-0000-0000DC000000}"/>
    <cellStyle name="_KH 2009" xfId="223" xr:uid="{00000000-0005-0000-0000-0000DD000000}"/>
    <cellStyle name="_KH 2009_15_10_2013 BC nhu cau von doi ung ODA (2014-2016) ngay 15102013 Sua" xfId="224" xr:uid="{00000000-0005-0000-0000-0000DE000000}"/>
    <cellStyle name="_KH 2009_BC nhu cau von doi ung ODA nganh NN (BKH)" xfId="225" xr:uid="{00000000-0005-0000-0000-0000DF000000}"/>
    <cellStyle name="_KH 2009_BC nhu cau von doi ung ODA nganh NN (BKH)_05-12  KH trung han 2016-2020 - Liem Thinh edited" xfId="226" xr:uid="{00000000-0005-0000-0000-0000E0000000}"/>
    <cellStyle name="_KH 2009_BC nhu cau von doi ung ODA nganh NN (BKH)_Copy of 05-12  KH trung han 2016-2020 - Liem Thinh edited (1)" xfId="227" xr:uid="{00000000-0005-0000-0000-0000E1000000}"/>
    <cellStyle name="_KH 2009_BC Tai co cau (bieu TH)" xfId="228" xr:uid="{00000000-0005-0000-0000-0000E2000000}"/>
    <cellStyle name="_KH 2009_BC Tai co cau (bieu TH)_05-12  KH trung han 2016-2020 - Liem Thinh edited" xfId="229" xr:uid="{00000000-0005-0000-0000-0000E3000000}"/>
    <cellStyle name="_KH 2009_BC Tai co cau (bieu TH)_Copy of 05-12  KH trung han 2016-2020 - Liem Thinh edited (1)" xfId="230" xr:uid="{00000000-0005-0000-0000-0000E4000000}"/>
    <cellStyle name="_KH 2009_DK 2014-2015 final" xfId="231" xr:uid="{00000000-0005-0000-0000-0000E5000000}"/>
    <cellStyle name="_KH 2009_DK 2014-2015 final_05-12  KH trung han 2016-2020 - Liem Thinh edited" xfId="232" xr:uid="{00000000-0005-0000-0000-0000E6000000}"/>
    <cellStyle name="_KH 2009_DK 2014-2015 final_Copy of 05-12  KH trung han 2016-2020 - Liem Thinh edited (1)" xfId="233" xr:uid="{00000000-0005-0000-0000-0000E7000000}"/>
    <cellStyle name="_KH 2009_DK 2014-2015 new" xfId="234" xr:uid="{00000000-0005-0000-0000-0000E8000000}"/>
    <cellStyle name="_KH 2009_DK 2014-2015 new_05-12  KH trung han 2016-2020 - Liem Thinh edited" xfId="235" xr:uid="{00000000-0005-0000-0000-0000E9000000}"/>
    <cellStyle name="_KH 2009_DK 2014-2015 new_Copy of 05-12  KH trung han 2016-2020 - Liem Thinh edited (1)" xfId="236" xr:uid="{00000000-0005-0000-0000-0000EA000000}"/>
    <cellStyle name="_KH 2009_DK KH CBDT 2014 11-11-2013" xfId="237" xr:uid="{00000000-0005-0000-0000-0000EB000000}"/>
    <cellStyle name="_KH 2009_DK KH CBDT 2014 11-11-2013(1)" xfId="238" xr:uid="{00000000-0005-0000-0000-0000EC000000}"/>
    <cellStyle name="_KH 2009_DK KH CBDT 2014 11-11-2013(1)_05-12  KH trung han 2016-2020 - Liem Thinh edited" xfId="239" xr:uid="{00000000-0005-0000-0000-0000ED000000}"/>
    <cellStyle name="_KH 2009_DK KH CBDT 2014 11-11-2013(1)_Copy of 05-12  KH trung han 2016-2020 - Liem Thinh edited (1)" xfId="240" xr:uid="{00000000-0005-0000-0000-0000EE000000}"/>
    <cellStyle name="_KH 2009_DK KH CBDT 2014 11-11-2013_05-12  KH trung han 2016-2020 - Liem Thinh edited" xfId="241" xr:uid="{00000000-0005-0000-0000-0000EF000000}"/>
    <cellStyle name="_KH 2009_DK KH CBDT 2014 11-11-2013_Copy of 05-12  KH trung han 2016-2020 - Liem Thinh edited (1)" xfId="242" xr:uid="{00000000-0005-0000-0000-0000F0000000}"/>
    <cellStyle name="_KH 2009_KH 2011-2015" xfId="243" xr:uid="{00000000-0005-0000-0000-0000F1000000}"/>
    <cellStyle name="_KH 2009_tai co cau dau tu (tong hop)1" xfId="244" xr:uid="{00000000-0005-0000-0000-0000F2000000}"/>
    <cellStyle name="_KH 2012 (TPCP) Bac Lieu (25-12-2011)" xfId="245" xr:uid="{00000000-0005-0000-0000-0000F3000000}"/>
    <cellStyle name="_Kh ql62 (2010) 11-09" xfId="246" xr:uid="{00000000-0005-0000-0000-0000F4000000}"/>
    <cellStyle name="_KH TPCP 2010 17-3-10" xfId="247" xr:uid="{00000000-0005-0000-0000-0000F5000000}"/>
    <cellStyle name="_KH TPCP vung TNB (03-1-2012)" xfId="248" xr:uid="{00000000-0005-0000-0000-0000F6000000}"/>
    <cellStyle name="_KH ung von cap bach 2009-Cuc NTTS de nghi (sua)" xfId="249" xr:uid="{00000000-0005-0000-0000-0000F7000000}"/>
    <cellStyle name="_Khung 2012" xfId="250" xr:uid="{00000000-0005-0000-0000-0000F8000000}"/>
    <cellStyle name="_Khung nam 2010" xfId="251" xr:uid="{00000000-0005-0000-0000-0000F9000000}"/>
    <cellStyle name="_x0001__kien giang 2" xfId="252" xr:uid="{00000000-0005-0000-0000-0000FA000000}"/>
    <cellStyle name="_KT (2)" xfId="253" xr:uid="{00000000-0005-0000-0000-0000FB000000}"/>
    <cellStyle name="_KT (2) 2" xfId="254" xr:uid="{00000000-0005-0000-0000-0000FC000000}"/>
    <cellStyle name="_KT (2)_05-12  KH trung han 2016-2020 - Liem Thinh edited" xfId="255" xr:uid="{00000000-0005-0000-0000-0000FD000000}"/>
    <cellStyle name="_KT (2)_1" xfId="256" xr:uid="{00000000-0005-0000-0000-0000FE000000}"/>
    <cellStyle name="_KT (2)_1 2" xfId="257" xr:uid="{00000000-0005-0000-0000-0000FF000000}"/>
    <cellStyle name="_KT (2)_1_05-12  KH trung han 2016-2020 - Liem Thinh edited" xfId="258" xr:uid="{00000000-0005-0000-0000-000000010000}"/>
    <cellStyle name="_KT (2)_1_Copy of 05-12  KH trung han 2016-2020 - Liem Thinh edited (1)" xfId="259" xr:uid="{00000000-0005-0000-0000-000001010000}"/>
    <cellStyle name="_KT (2)_1_KH TPCP 2016-2020 (tong hop)" xfId="260" xr:uid="{00000000-0005-0000-0000-000002010000}"/>
    <cellStyle name="_KT (2)_1_Lora-tungchau" xfId="261" xr:uid="{00000000-0005-0000-0000-000003010000}"/>
    <cellStyle name="_KT (2)_1_Lora-tungchau 2" xfId="262" xr:uid="{00000000-0005-0000-0000-000004010000}"/>
    <cellStyle name="_KT (2)_1_Lora-tungchau_05-12  KH trung han 2016-2020 - Liem Thinh edited" xfId="263" xr:uid="{00000000-0005-0000-0000-000005010000}"/>
    <cellStyle name="_KT (2)_1_Lora-tungchau_Copy of 05-12  KH trung han 2016-2020 - Liem Thinh edited (1)" xfId="264" xr:uid="{00000000-0005-0000-0000-000006010000}"/>
    <cellStyle name="_KT (2)_1_Lora-tungchau_KH TPCP 2016-2020 (tong hop)" xfId="265" xr:uid="{00000000-0005-0000-0000-000007010000}"/>
    <cellStyle name="_KT (2)_1_Qt-HT3PQ1(CauKho)" xfId="266" xr:uid="{00000000-0005-0000-0000-000008010000}"/>
    <cellStyle name="_KT (2)_2" xfId="267" xr:uid="{00000000-0005-0000-0000-000009010000}"/>
    <cellStyle name="_KT (2)_2_TG-TH" xfId="268" xr:uid="{00000000-0005-0000-0000-00000A010000}"/>
    <cellStyle name="_KT (2)_2_TG-TH 2" xfId="269" xr:uid="{00000000-0005-0000-0000-00000B010000}"/>
    <cellStyle name="_KT (2)_2_TG-TH_05-12  KH trung han 2016-2020 - Liem Thinh edited" xfId="270" xr:uid="{00000000-0005-0000-0000-00000C010000}"/>
    <cellStyle name="_KT (2)_2_TG-TH_ApGiaVatTu_cayxanh_latgach" xfId="271" xr:uid="{00000000-0005-0000-0000-00000D010000}"/>
    <cellStyle name="_KT (2)_2_TG-TH_BANG TONG HOP TINH HINH THANH QUYET TOAN (MOI I)" xfId="272" xr:uid="{00000000-0005-0000-0000-00000E010000}"/>
    <cellStyle name="_KT (2)_2_TG-TH_BAO CAO KLCT PT2000" xfId="273" xr:uid="{00000000-0005-0000-0000-00000F010000}"/>
    <cellStyle name="_KT (2)_2_TG-TH_BAO CAO PT2000" xfId="274" xr:uid="{00000000-0005-0000-0000-000010010000}"/>
    <cellStyle name="_KT (2)_2_TG-TH_BAO CAO PT2000_Book1" xfId="275" xr:uid="{00000000-0005-0000-0000-000011010000}"/>
    <cellStyle name="_KT (2)_2_TG-TH_Bao cao XDCB 2001 - T11 KH dieu chinh 20-11-THAI" xfId="276" xr:uid="{00000000-0005-0000-0000-000012010000}"/>
    <cellStyle name="_KT (2)_2_TG-TH_BAO GIA NGAY 24-10-08 (co dam)" xfId="277" xr:uid="{00000000-0005-0000-0000-000013010000}"/>
    <cellStyle name="_KT (2)_2_TG-TH_BC  NAM 2007" xfId="278" xr:uid="{00000000-0005-0000-0000-000014010000}"/>
    <cellStyle name="_KT (2)_2_TG-TH_BC CV 6403 BKHĐT" xfId="279" xr:uid="{00000000-0005-0000-0000-000015010000}"/>
    <cellStyle name="_KT (2)_2_TG-TH_BC NQ11-CP - chinh sua lai" xfId="280" xr:uid="{00000000-0005-0000-0000-000016010000}"/>
    <cellStyle name="_KT (2)_2_TG-TH_BC NQ11-CP-Quynh sau bieu so3" xfId="281" xr:uid="{00000000-0005-0000-0000-000017010000}"/>
    <cellStyle name="_KT (2)_2_TG-TH_BC_NQ11-CP_-_Thao_sua_lai" xfId="282" xr:uid="{00000000-0005-0000-0000-000018010000}"/>
    <cellStyle name="_KT (2)_2_TG-TH_Bieu mau cong trinh khoi cong moi 3-4" xfId="283" xr:uid="{00000000-0005-0000-0000-000019010000}"/>
    <cellStyle name="_KT (2)_2_TG-TH_Bieu3ODA" xfId="284" xr:uid="{00000000-0005-0000-0000-00001A010000}"/>
    <cellStyle name="_KT (2)_2_TG-TH_Bieu3ODA_1" xfId="285" xr:uid="{00000000-0005-0000-0000-00001B010000}"/>
    <cellStyle name="_KT (2)_2_TG-TH_Bieu4HTMT" xfId="286" xr:uid="{00000000-0005-0000-0000-00001C010000}"/>
    <cellStyle name="_KT (2)_2_TG-TH_bo sung von KCH nam 2010 va Du an tre kho khan" xfId="287" xr:uid="{00000000-0005-0000-0000-00001D010000}"/>
    <cellStyle name="_KT (2)_2_TG-TH_Book1" xfId="288" xr:uid="{00000000-0005-0000-0000-00001E010000}"/>
    <cellStyle name="_KT (2)_2_TG-TH_Book1 2" xfId="289" xr:uid="{00000000-0005-0000-0000-00001F010000}"/>
    <cellStyle name="_KT (2)_2_TG-TH_Book1_1" xfId="290" xr:uid="{00000000-0005-0000-0000-000020010000}"/>
    <cellStyle name="_KT (2)_2_TG-TH_Book1_1 2" xfId="291" xr:uid="{00000000-0005-0000-0000-000021010000}"/>
    <cellStyle name="_KT (2)_2_TG-TH_Book1_1_BC CV 6403 BKHĐT" xfId="292" xr:uid="{00000000-0005-0000-0000-000022010000}"/>
    <cellStyle name="_KT (2)_2_TG-TH_Book1_1_Bieu mau cong trinh khoi cong moi 3-4" xfId="293" xr:uid="{00000000-0005-0000-0000-000023010000}"/>
    <cellStyle name="_KT (2)_2_TG-TH_Book1_1_Bieu3ODA" xfId="294" xr:uid="{00000000-0005-0000-0000-000024010000}"/>
    <cellStyle name="_KT (2)_2_TG-TH_Book1_1_Bieu4HTMT" xfId="295" xr:uid="{00000000-0005-0000-0000-000025010000}"/>
    <cellStyle name="_KT (2)_2_TG-TH_Book1_1_Book1" xfId="296" xr:uid="{00000000-0005-0000-0000-000026010000}"/>
    <cellStyle name="_KT (2)_2_TG-TH_Book1_1_Luy ke von ung nam 2011 -Thoa gui ngay 12-8-2012" xfId="297" xr:uid="{00000000-0005-0000-0000-000027010000}"/>
    <cellStyle name="_KT (2)_2_TG-TH_Book1_2" xfId="298" xr:uid="{00000000-0005-0000-0000-000028010000}"/>
    <cellStyle name="_KT (2)_2_TG-TH_Book1_2 2" xfId="299" xr:uid="{00000000-0005-0000-0000-000029010000}"/>
    <cellStyle name="_KT (2)_2_TG-TH_Book1_2_BC CV 6403 BKHĐT" xfId="300" xr:uid="{00000000-0005-0000-0000-00002A010000}"/>
    <cellStyle name="_KT (2)_2_TG-TH_Book1_2_Bieu3ODA" xfId="301" xr:uid="{00000000-0005-0000-0000-00002B010000}"/>
    <cellStyle name="_KT (2)_2_TG-TH_Book1_2_Luy ke von ung nam 2011 -Thoa gui ngay 12-8-2012" xfId="302" xr:uid="{00000000-0005-0000-0000-00002C010000}"/>
    <cellStyle name="_KT (2)_2_TG-TH_Book1_3" xfId="303" xr:uid="{00000000-0005-0000-0000-00002D010000}"/>
    <cellStyle name="_KT (2)_2_TG-TH_Book1_3 2" xfId="304" xr:uid="{00000000-0005-0000-0000-00002E010000}"/>
    <cellStyle name="_KT (2)_2_TG-TH_Book1_BC CV 6403 BKHĐT" xfId="305" xr:uid="{00000000-0005-0000-0000-00002F010000}"/>
    <cellStyle name="_KT (2)_2_TG-TH_Book1_Bieu mau cong trinh khoi cong moi 3-4" xfId="306" xr:uid="{00000000-0005-0000-0000-000030010000}"/>
    <cellStyle name="_KT (2)_2_TG-TH_Book1_Bieu3ODA" xfId="307" xr:uid="{00000000-0005-0000-0000-000031010000}"/>
    <cellStyle name="_KT (2)_2_TG-TH_Book1_Bieu4HTMT" xfId="308" xr:uid="{00000000-0005-0000-0000-000032010000}"/>
    <cellStyle name="_KT (2)_2_TG-TH_Book1_bo sung von KCH nam 2010 va Du an tre kho khan" xfId="309" xr:uid="{00000000-0005-0000-0000-000033010000}"/>
    <cellStyle name="_KT (2)_2_TG-TH_Book1_Book1" xfId="310" xr:uid="{00000000-0005-0000-0000-000034010000}"/>
    <cellStyle name="_KT (2)_2_TG-TH_Book1_danh muc chuan bi dau tu 2011 ngay 07-6-2011" xfId="311" xr:uid="{00000000-0005-0000-0000-000035010000}"/>
    <cellStyle name="_KT (2)_2_TG-TH_Book1_Danh muc pbo nguon von XSKT, XDCB nam 2009 chuyen qua nam 2010" xfId="312" xr:uid="{00000000-0005-0000-0000-000036010000}"/>
    <cellStyle name="_KT (2)_2_TG-TH_Book1_dieu chinh KH 2011 ngay 26-5-2011111" xfId="313" xr:uid="{00000000-0005-0000-0000-000037010000}"/>
    <cellStyle name="_KT (2)_2_TG-TH_Book1_DS KCH PHAN BO VON NSDP NAM 2010" xfId="314" xr:uid="{00000000-0005-0000-0000-000038010000}"/>
    <cellStyle name="_KT (2)_2_TG-TH_Book1_giao KH 2011 ngay 10-12-2010" xfId="315" xr:uid="{00000000-0005-0000-0000-000039010000}"/>
    <cellStyle name="_KT (2)_2_TG-TH_Book1_Luy ke von ung nam 2011 -Thoa gui ngay 12-8-2012" xfId="316" xr:uid="{00000000-0005-0000-0000-00003A010000}"/>
    <cellStyle name="_KT (2)_2_TG-TH_CAU Khanh Nam(Thi Cong)" xfId="317" xr:uid="{00000000-0005-0000-0000-00003B010000}"/>
    <cellStyle name="_KT (2)_2_TG-TH_ChiHuong_ApGia" xfId="318" xr:uid="{00000000-0005-0000-0000-00003C010000}"/>
    <cellStyle name="_KT (2)_2_TG-TH_CoCauPhi (version 1)" xfId="319" xr:uid="{00000000-0005-0000-0000-00003D010000}"/>
    <cellStyle name="_KT (2)_2_TG-TH_Copy of 05-12  KH trung han 2016-2020 - Liem Thinh edited (1)" xfId="320" xr:uid="{00000000-0005-0000-0000-00003E010000}"/>
    <cellStyle name="_KT (2)_2_TG-TH_danh muc chuan bi dau tu 2011 ngay 07-6-2011" xfId="321" xr:uid="{00000000-0005-0000-0000-00003F010000}"/>
    <cellStyle name="_KT (2)_2_TG-TH_Danh muc pbo nguon von XSKT, XDCB nam 2009 chuyen qua nam 2010" xfId="322" xr:uid="{00000000-0005-0000-0000-000040010000}"/>
    <cellStyle name="_KT (2)_2_TG-TH_DAU NOI PL-CL TAI PHU LAMHC" xfId="323" xr:uid="{00000000-0005-0000-0000-000041010000}"/>
    <cellStyle name="_KT (2)_2_TG-TH_dieu chinh KH 2011 ngay 26-5-2011111" xfId="324" xr:uid="{00000000-0005-0000-0000-000042010000}"/>
    <cellStyle name="_KT (2)_2_TG-TH_DS KCH PHAN BO VON NSDP NAM 2010" xfId="325" xr:uid="{00000000-0005-0000-0000-000043010000}"/>
    <cellStyle name="_KT (2)_2_TG-TH_DTCDT MR.2N110.HOCMON.TDTOAN.CCUNG" xfId="326" xr:uid="{00000000-0005-0000-0000-000044010000}"/>
    <cellStyle name="_KT (2)_2_TG-TH_DU TRU VAT TU" xfId="327" xr:uid="{00000000-0005-0000-0000-000045010000}"/>
    <cellStyle name="_KT (2)_2_TG-TH_giao KH 2011 ngay 10-12-2010" xfId="328" xr:uid="{00000000-0005-0000-0000-000046010000}"/>
    <cellStyle name="_KT (2)_2_TG-TH_GTGT 2003" xfId="329" xr:uid="{00000000-0005-0000-0000-000047010000}"/>
    <cellStyle name="_KT (2)_2_TG-TH_KE KHAI THUE GTGT 2004" xfId="330" xr:uid="{00000000-0005-0000-0000-000048010000}"/>
    <cellStyle name="_KT (2)_2_TG-TH_KE KHAI THUE GTGT 2004_BCTC2004" xfId="331" xr:uid="{00000000-0005-0000-0000-000049010000}"/>
    <cellStyle name="_KT (2)_2_TG-TH_KH TPCP 2016-2020 (tong hop)" xfId="332" xr:uid="{00000000-0005-0000-0000-00004A010000}"/>
    <cellStyle name="_KT (2)_2_TG-TH_KH TPCP vung TNB (03-1-2012)" xfId="333" xr:uid="{00000000-0005-0000-0000-00004B010000}"/>
    <cellStyle name="_KT (2)_2_TG-TH_kien giang 2" xfId="334" xr:uid="{00000000-0005-0000-0000-00004C010000}"/>
    <cellStyle name="_KT (2)_2_TG-TH_Lora-tungchau" xfId="335" xr:uid="{00000000-0005-0000-0000-00004D010000}"/>
    <cellStyle name="_KT (2)_2_TG-TH_Luy ke von ung nam 2011 -Thoa gui ngay 12-8-2012" xfId="336" xr:uid="{00000000-0005-0000-0000-00004E010000}"/>
    <cellStyle name="_KT (2)_2_TG-TH_NhanCong" xfId="337" xr:uid="{00000000-0005-0000-0000-00004F010000}"/>
    <cellStyle name="_KT (2)_2_TG-TH_N-X-T-04" xfId="338" xr:uid="{00000000-0005-0000-0000-000050010000}"/>
    <cellStyle name="_KT (2)_2_TG-TH_PGIA-phieu tham tra Kho bac" xfId="339" xr:uid="{00000000-0005-0000-0000-000051010000}"/>
    <cellStyle name="_KT (2)_2_TG-TH_phu luc tong ket tinh hinh TH giai doan 03-10 (ngay 30)" xfId="340" xr:uid="{00000000-0005-0000-0000-000052010000}"/>
    <cellStyle name="_KT (2)_2_TG-TH_PT02-02" xfId="341" xr:uid="{00000000-0005-0000-0000-000053010000}"/>
    <cellStyle name="_KT (2)_2_TG-TH_PT02-02_Book1" xfId="342" xr:uid="{00000000-0005-0000-0000-000054010000}"/>
    <cellStyle name="_KT (2)_2_TG-TH_PT02-03" xfId="343" xr:uid="{00000000-0005-0000-0000-000055010000}"/>
    <cellStyle name="_KT (2)_2_TG-TH_PT02-03_Book1" xfId="344" xr:uid="{00000000-0005-0000-0000-000056010000}"/>
    <cellStyle name="_KT (2)_2_TG-TH_Qt-HT3PQ1(CauKho)" xfId="345" xr:uid="{00000000-0005-0000-0000-000057010000}"/>
    <cellStyle name="_KT (2)_2_TG-TH_Sheet1" xfId="346" xr:uid="{00000000-0005-0000-0000-000058010000}"/>
    <cellStyle name="_KT (2)_2_TG-TH_TK152-04" xfId="347" xr:uid="{00000000-0005-0000-0000-000059010000}"/>
    <cellStyle name="_KT (2)_2_TG-TH_ÿÿÿÿÿ" xfId="348" xr:uid="{00000000-0005-0000-0000-00005A010000}"/>
    <cellStyle name="_KT (2)_2_TG-TH_ÿÿÿÿÿ_Bieu mau cong trinh khoi cong moi 3-4" xfId="349" xr:uid="{00000000-0005-0000-0000-00005B010000}"/>
    <cellStyle name="_KT (2)_2_TG-TH_ÿÿÿÿÿ_Bieu3ODA" xfId="350" xr:uid="{00000000-0005-0000-0000-00005C010000}"/>
    <cellStyle name="_KT (2)_2_TG-TH_ÿÿÿÿÿ_Bieu4HTMT" xfId="351" xr:uid="{00000000-0005-0000-0000-00005D010000}"/>
    <cellStyle name="_KT (2)_2_TG-TH_ÿÿÿÿÿ_KH TPCP vung TNB (03-1-2012)" xfId="352" xr:uid="{00000000-0005-0000-0000-00005E010000}"/>
    <cellStyle name="_KT (2)_2_TG-TH_ÿÿÿÿÿ_kien giang 2" xfId="353" xr:uid="{00000000-0005-0000-0000-00005F010000}"/>
    <cellStyle name="_KT (2)_3" xfId="354" xr:uid="{00000000-0005-0000-0000-000060010000}"/>
    <cellStyle name="_KT (2)_3_TG-TH" xfId="355" xr:uid="{00000000-0005-0000-0000-000061010000}"/>
    <cellStyle name="_KT (2)_3_TG-TH 2" xfId="356" xr:uid="{00000000-0005-0000-0000-000062010000}"/>
    <cellStyle name="_KT (2)_3_TG-TH_05-12  KH trung han 2016-2020 - Liem Thinh edited" xfId="357" xr:uid="{00000000-0005-0000-0000-000063010000}"/>
    <cellStyle name="_KT (2)_3_TG-TH_BC  NAM 2007" xfId="358" xr:uid="{00000000-0005-0000-0000-000064010000}"/>
    <cellStyle name="_KT (2)_3_TG-TH_Bieu mau cong trinh khoi cong moi 3-4" xfId="359" xr:uid="{00000000-0005-0000-0000-000065010000}"/>
    <cellStyle name="_KT (2)_3_TG-TH_Bieu3ODA" xfId="360" xr:uid="{00000000-0005-0000-0000-000066010000}"/>
    <cellStyle name="_KT (2)_3_TG-TH_Bieu3ODA_1" xfId="361" xr:uid="{00000000-0005-0000-0000-000067010000}"/>
    <cellStyle name="_KT (2)_3_TG-TH_Bieu4HTMT" xfId="362" xr:uid="{00000000-0005-0000-0000-000068010000}"/>
    <cellStyle name="_KT (2)_3_TG-TH_bo sung von KCH nam 2010 va Du an tre kho khan" xfId="363" xr:uid="{00000000-0005-0000-0000-000069010000}"/>
    <cellStyle name="_KT (2)_3_TG-TH_Book1" xfId="364" xr:uid="{00000000-0005-0000-0000-00006A010000}"/>
    <cellStyle name="_KT (2)_3_TG-TH_Book1 2" xfId="365" xr:uid="{00000000-0005-0000-0000-00006B010000}"/>
    <cellStyle name="_KT (2)_3_TG-TH_Book1_BC-QT-WB-dthao" xfId="366" xr:uid="{00000000-0005-0000-0000-00006C010000}"/>
    <cellStyle name="_KT (2)_3_TG-TH_Book1_BC-QT-WB-dthao_05-12  KH trung han 2016-2020 - Liem Thinh edited" xfId="367" xr:uid="{00000000-0005-0000-0000-00006D010000}"/>
    <cellStyle name="_KT (2)_3_TG-TH_Book1_BC-QT-WB-dthao_Copy of 05-12  KH trung han 2016-2020 - Liem Thinh edited (1)" xfId="368" xr:uid="{00000000-0005-0000-0000-00006E010000}"/>
    <cellStyle name="_KT (2)_3_TG-TH_Book1_BC-QT-WB-dthao_KH TPCP 2016-2020 (tong hop)" xfId="369" xr:uid="{00000000-0005-0000-0000-00006F010000}"/>
    <cellStyle name="_KT (2)_3_TG-TH_Book1_KH TPCP vung TNB (03-1-2012)" xfId="370" xr:uid="{00000000-0005-0000-0000-000070010000}"/>
    <cellStyle name="_KT (2)_3_TG-TH_Book1_kien giang 2" xfId="371" xr:uid="{00000000-0005-0000-0000-000071010000}"/>
    <cellStyle name="_KT (2)_3_TG-TH_Copy of 05-12  KH trung han 2016-2020 - Liem Thinh edited (1)" xfId="372" xr:uid="{00000000-0005-0000-0000-000072010000}"/>
    <cellStyle name="_KT (2)_3_TG-TH_danh muc chuan bi dau tu 2011 ngay 07-6-2011" xfId="373" xr:uid="{00000000-0005-0000-0000-000073010000}"/>
    <cellStyle name="_KT (2)_3_TG-TH_Danh muc pbo nguon von XSKT, XDCB nam 2009 chuyen qua nam 2010" xfId="374" xr:uid="{00000000-0005-0000-0000-000074010000}"/>
    <cellStyle name="_KT (2)_3_TG-TH_dieu chinh KH 2011 ngay 26-5-2011111" xfId="375" xr:uid="{00000000-0005-0000-0000-000075010000}"/>
    <cellStyle name="_KT (2)_3_TG-TH_DS KCH PHAN BO VON NSDP NAM 2010" xfId="376" xr:uid="{00000000-0005-0000-0000-000076010000}"/>
    <cellStyle name="_KT (2)_3_TG-TH_giao KH 2011 ngay 10-12-2010" xfId="377" xr:uid="{00000000-0005-0000-0000-000077010000}"/>
    <cellStyle name="_KT (2)_3_TG-TH_GTGT 2003" xfId="378" xr:uid="{00000000-0005-0000-0000-000078010000}"/>
    <cellStyle name="_KT (2)_3_TG-TH_KE KHAI THUE GTGT 2004" xfId="379" xr:uid="{00000000-0005-0000-0000-000079010000}"/>
    <cellStyle name="_KT (2)_3_TG-TH_KE KHAI THUE GTGT 2004_BCTC2004" xfId="380" xr:uid="{00000000-0005-0000-0000-00007A010000}"/>
    <cellStyle name="_KT (2)_3_TG-TH_KH TPCP 2016-2020 (tong hop)" xfId="381" xr:uid="{00000000-0005-0000-0000-00007B010000}"/>
    <cellStyle name="_KT (2)_3_TG-TH_KH TPCP vung TNB (03-1-2012)" xfId="382" xr:uid="{00000000-0005-0000-0000-00007C010000}"/>
    <cellStyle name="_KT (2)_3_TG-TH_kien giang 2" xfId="383" xr:uid="{00000000-0005-0000-0000-00007D010000}"/>
    <cellStyle name="_KT (2)_3_TG-TH_Lora-tungchau" xfId="384" xr:uid="{00000000-0005-0000-0000-00007E010000}"/>
    <cellStyle name="_KT (2)_3_TG-TH_Lora-tungchau 2" xfId="385" xr:uid="{00000000-0005-0000-0000-00007F010000}"/>
    <cellStyle name="_KT (2)_3_TG-TH_Lora-tungchau_05-12  KH trung han 2016-2020 - Liem Thinh edited" xfId="386" xr:uid="{00000000-0005-0000-0000-000080010000}"/>
    <cellStyle name="_KT (2)_3_TG-TH_Lora-tungchau_Copy of 05-12  KH trung han 2016-2020 - Liem Thinh edited (1)" xfId="387" xr:uid="{00000000-0005-0000-0000-000081010000}"/>
    <cellStyle name="_KT (2)_3_TG-TH_Lora-tungchau_KH TPCP 2016-2020 (tong hop)" xfId="388" xr:uid="{00000000-0005-0000-0000-000082010000}"/>
    <cellStyle name="_KT (2)_3_TG-TH_N-X-T-04" xfId="389" xr:uid="{00000000-0005-0000-0000-000083010000}"/>
    <cellStyle name="_KT (2)_3_TG-TH_PERSONAL" xfId="390" xr:uid="{00000000-0005-0000-0000-000084010000}"/>
    <cellStyle name="_KT (2)_3_TG-TH_PERSONAL_BC CV 6403 BKHĐT" xfId="391" xr:uid="{00000000-0005-0000-0000-000085010000}"/>
    <cellStyle name="_KT (2)_3_TG-TH_PERSONAL_Bieu mau cong trinh khoi cong moi 3-4" xfId="392" xr:uid="{00000000-0005-0000-0000-000086010000}"/>
    <cellStyle name="_KT (2)_3_TG-TH_PERSONAL_Bieu3ODA" xfId="393" xr:uid="{00000000-0005-0000-0000-000087010000}"/>
    <cellStyle name="_KT (2)_3_TG-TH_PERSONAL_Bieu4HTMT" xfId="394" xr:uid="{00000000-0005-0000-0000-000088010000}"/>
    <cellStyle name="_KT (2)_3_TG-TH_PERSONAL_Book1" xfId="395" xr:uid="{00000000-0005-0000-0000-000089010000}"/>
    <cellStyle name="_KT (2)_3_TG-TH_PERSONAL_Book1 2" xfId="396" xr:uid="{00000000-0005-0000-0000-00008A010000}"/>
    <cellStyle name="_KT (2)_3_TG-TH_PERSONAL_HTQ.8 GD1" xfId="397" xr:uid="{00000000-0005-0000-0000-00008B010000}"/>
    <cellStyle name="_KT (2)_3_TG-TH_PERSONAL_HTQ.8 GD1_05-12  KH trung han 2016-2020 - Liem Thinh edited" xfId="398" xr:uid="{00000000-0005-0000-0000-00008C010000}"/>
    <cellStyle name="_KT (2)_3_TG-TH_PERSONAL_HTQ.8 GD1_Copy of 05-12  KH trung han 2016-2020 - Liem Thinh edited (1)" xfId="399" xr:uid="{00000000-0005-0000-0000-00008D010000}"/>
    <cellStyle name="_KT (2)_3_TG-TH_PERSONAL_HTQ.8 GD1_KH TPCP 2016-2020 (tong hop)" xfId="400" xr:uid="{00000000-0005-0000-0000-00008E010000}"/>
    <cellStyle name="_KT (2)_3_TG-TH_PERSONAL_Luy ke von ung nam 2011 -Thoa gui ngay 12-8-2012" xfId="401" xr:uid="{00000000-0005-0000-0000-00008F010000}"/>
    <cellStyle name="_KT (2)_3_TG-TH_PERSONAL_Tong hop KHCB 2001" xfId="402" xr:uid="{00000000-0005-0000-0000-000090010000}"/>
    <cellStyle name="_KT (2)_3_TG-TH_Qt-HT3PQ1(CauKho)" xfId="403" xr:uid="{00000000-0005-0000-0000-000091010000}"/>
    <cellStyle name="_KT (2)_3_TG-TH_TK152-04" xfId="404" xr:uid="{00000000-0005-0000-0000-000092010000}"/>
    <cellStyle name="_KT (2)_3_TG-TH_ÿÿÿÿÿ" xfId="405" xr:uid="{00000000-0005-0000-0000-000093010000}"/>
    <cellStyle name="_KT (2)_3_TG-TH_ÿÿÿÿÿ_KH TPCP vung TNB (03-1-2012)" xfId="406" xr:uid="{00000000-0005-0000-0000-000094010000}"/>
    <cellStyle name="_KT (2)_3_TG-TH_ÿÿÿÿÿ_kien giang 2" xfId="407" xr:uid="{00000000-0005-0000-0000-000095010000}"/>
    <cellStyle name="_KT (2)_4" xfId="408" xr:uid="{00000000-0005-0000-0000-000096010000}"/>
    <cellStyle name="_KT (2)_4 2" xfId="409" xr:uid="{00000000-0005-0000-0000-000097010000}"/>
    <cellStyle name="_KT (2)_4_05-12  KH trung han 2016-2020 - Liem Thinh edited" xfId="410" xr:uid="{00000000-0005-0000-0000-000098010000}"/>
    <cellStyle name="_KT (2)_4_ApGiaVatTu_cayxanh_latgach" xfId="411" xr:uid="{00000000-0005-0000-0000-000099010000}"/>
    <cellStyle name="_KT (2)_4_BANG TONG HOP TINH HINH THANH QUYET TOAN (MOI I)" xfId="412" xr:uid="{00000000-0005-0000-0000-00009A010000}"/>
    <cellStyle name="_KT (2)_4_BAO CAO KLCT PT2000" xfId="413" xr:uid="{00000000-0005-0000-0000-00009B010000}"/>
    <cellStyle name="_KT (2)_4_BAO CAO PT2000" xfId="414" xr:uid="{00000000-0005-0000-0000-00009C010000}"/>
    <cellStyle name="_KT (2)_4_BAO CAO PT2000_Book1" xfId="415" xr:uid="{00000000-0005-0000-0000-00009D010000}"/>
    <cellStyle name="_KT (2)_4_Bao cao XDCB 2001 - T11 KH dieu chinh 20-11-THAI" xfId="416" xr:uid="{00000000-0005-0000-0000-00009E010000}"/>
    <cellStyle name="_KT (2)_4_BAO GIA NGAY 24-10-08 (co dam)" xfId="417" xr:uid="{00000000-0005-0000-0000-00009F010000}"/>
    <cellStyle name="_KT (2)_4_BC  NAM 2007" xfId="418" xr:uid="{00000000-0005-0000-0000-0000A0010000}"/>
    <cellStyle name="_KT (2)_4_BC CV 6403 BKHĐT" xfId="419" xr:uid="{00000000-0005-0000-0000-0000A1010000}"/>
    <cellStyle name="_KT (2)_4_BC NQ11-CP - chinh sua lai" xfId="420" xr:uid="{00000000-0005-0000-0000-0000A2010000}"/>
    <cellStyle name="_KT (2)_4_BC NQ11-CP-Quynh sau bieu so3" xfId="421" xr:uid="{00000000-0005-0000-0000-0000A3010000}"/>
    <cellStyle name="_KT (2)_4_BC_NQ11-CP_-_Thao_sua_lai" xfId="422" xr:uid="{00000000-0005-0000-0000-0000A4010000}"/>
    <cellStyle name="_KT (2)_4_Bieu mau cong trinh khoi cong moi 3-4" xfId="423" xr:uid="{00000000-0005-0000-0000-0000A5010000}"/>
    <cellStyle name="_KT (2)_4_Bieu3ODA" xfId="424" xr:uid="{00000000-0005-0000-0000-0000A6010000}"/>
    <cellStyle name="_KT (2)_4_Bieu3ODA_1" xfId="425" xr:uid="{00000000-0005-0000-0000-0000A7010000}"/>
    <cellStyle name="_KT (2)_4_Bieu4HTMT" xfId="426" xr:uid="{00000000-0005-0000-0000-0000A8010000}"/>
    <cellStyle name="_KT (2)_4_bo sung von KCH nam 2010 va Du an tre kho khan" xfId="427" xr:uid="{00000000-0005-0000-0000-0000A9010000}"/>
    <cellStyle name="_KT (2)_4_Book1" xfId="428" xr:uid="{00000000-0005-0000-0000-0000AA010000}"/>
    <cellStyle name="_KT (2)_4_Book1 2" xfId="429" xr:uid="{00000000-0005-0000-0000-0000AB010000}"/>
    <cellStyle name="_KT (2)_4_Book1_1" xfId="430" xr:uid="{00000000-0005-0000-0000-0000AC010000}"/>
    <cellStyle name="_KT (2)_4_Book1_1 2" xfId="431" xr:uid="{00000000-0005-0000-0000-0000AD010000}"/>
    <cellStyle name="_KT (2)_4_Book1_1_BC CV 6403 BKHĐT" xfId="432" xr:uid="{00000000-0005-0000-0000-0000AE010000}"/>
    <cellStyle name="_KT (2)_4_Book1_1_Bieu mau cong trinh khoi cong moi 3-4" xfId="433" xr:uid="{00000000-0005-0000-0000-0000AF010000}"/>
    <cellStyle name="_KT (2)_4_Book1_1_Bieu3ODA" xfId="434" xr:uid="{00000000-0005-0000-0000-0000B0010000}"/>
    <cellStyle name="_KT (2)_4_Book1_1_Bieu4HTMT" xfId="435" xr:uid="{00000000-0005-0000-0000-0000B1010000}"/>
    <cellStyle name="_KT (2)_4_Book1_1_Book1" xfId="436" xr:uid="{00000000-0005-0000-0000-0000B2010000}"/>
    <cellStyle name="_KT (2)_4_Book1_1_Luy ke von ung nam 2011 -Thoa gui ngay 12-8-2012" xfId="437" xr:uid="{00000000-0005-0000-0000-0000B3010000}"/>
    <cellStyle name="_KT (2)_4_Book1_2" xfId="438" xr:uid="{00000000-0005-0000-0000-0000B4010000}"/>
    <cellStyle name="_KT (2)_4_Book1_2 2" xfId="439" xr:uid="{00000000-0005-0000-0000-0000B5010000}"/>
    <cellStyle name="_KT (2)_4_Book1_2_BC CV 6403 BKHĐT" xfId="440" xr:uid="{00000000-0005-0000-0000-0000B6010000}"/>
    <cellStyle name="_KT (2)_4_Book1_2_Bieu3ODA" xfId="441" xr:uid="{00000000-0005-0000-0000-0000B7010000}"/>
    <cellStyle name="_KT (2)_4_Book1_2_Luy ke von ung nam 2011 -Thoa gui ngay 12-8-2012" xfId="442" xr:uid="{00000000-0005-0000-0000-0000B8010000}"/>
    <cellStyle name="_KT (2)_4_Book1_3" xfId="443" xr:uid="{00000000-0005-0000-0000-0000B9010000}"/>
    <cellStyle name="_KT (2)_4_Book1_3 2" xfId="444" xr:uid="{00000000-0005-0000-0000-0000BA010000}"/>
    <cellStyle name="_KT (2)_4_Book1_BC CV 6403 BKHĐT" xfId="445" xr:uid="{00000000-0005-0000-0000-0000BB010000}"/>
    <cellStyle name="_KT (2)_4_Book1_Bieu mau cong trinh khoi cong moi 3-4" xfId="446" xr:uid="{00000000-0005-0000-0000-0000BC010000}"/>
    <cellStyle name="_KT (2)_4_Book1_Bieu3ODA" xfId="447" xr:uid="{00000000-0005-0000-0000-0000BD010000}"/>
    <cellStyle name="_KT (2)_4_Book1_Bieu4HTMT" xfId="448" xr:uid="{00000000-0005-0000-0000-0000BE010000}"/>
    <cellStyle name="_KT (2)_4_Book1_bo sung von KCH nam 2010 va Du an tre kho khan" xfId="449" xr:uid="{00000000-0005-0000-0000-0000BF010000}"/>
    <cellStyle name="_KT (2)_4_Book1_Book1" xfId="450" xr:uid="{00000000-0005-0000-0000-0000C0010000}"/>
    <cellStyle name="_KT (2)_4_Book1_danh muc chuan bi dau tu 2011 ngay 07-6-2011" xfId="451" xr:uid="{00000000-0005-0000-0000-0000C1010000}"/>
    <cellStyle name="_KT (2)_4_Book1_Danh muc pbo nguon von XSKT, XDCB nam 2009 chuyen qua nam 2010" xfId="452" xr:uid="{00000000-0005-0000-0000-0000C2010000}"/>
    <cellStyle name="_KT (2)_4_Book1_dieu chinh KH 2011 ngay 26-5-2011111" xfId="453" xr:uid="{00000000-0005-0000-0000-0000C3010000}"/>
    <cellStyle name="_KT (2)_4_Book1_DS KCH PHAN BO VON NSDP NAM 2010" xfId="454" xr:uid="{00000000-0005-0000-0000-0000C4010000}"/>
    <cellStyle name="_KT (2)_4_Book1_giao KH 2011 ngay 10-12-2010" xfId="455" xr:uid="{00000000-0005-0000-0000-0000C5010000}"/>
    <cellStyle name="_KT (2)_4_Book1_Luy ke von ung nam 2011 -Thoa gui ngay 12-8-2012" xfId="456" xr:uid="{00000000-0005-0000-0000-0000C6010000}"/>
    <cellStyle name="_KT (2)_4_CAU Khanh Nam(Thi Cong)" xfId="457" xr:uid="{00000000-0005-0000-0000-0000C7010000}"/>
    <cellStyle name="_KT (2)_4_ChiHuong_ApGia" xfId="458" xr:uid="{00000000-0005-0000-0000-0000C8010000}"/>
    <cellStyle name="_KT (2)_4_CoCauPhi (version 1)" xfId="459" xr:uid="{00000000-0005-0000-0000-0000C9010000}"/>
    <cellStyle name="_KT (2)_4_Copy of 05-12  KH trung han 2016-2020 - Liem Thinh edited (1)" xfId="460" xr:uid="{00000000-0005-0000-0000-0000CA010000}"/>
    <cellStyle name="_KT (2)_4_danh muc chuan bi dau tu 2011 ngay 07-6-2011" xfId="461" xr:uid="{00000000-0005-0000-0000-0000CB010000}"/>
    <cellStyle name="_KT (2)_4_Danh muc pbo nguon von XSKT, XDCB nam 2009 chuyen qua nam 2010" xfId="462" xr:uid="{00000000-0005-0000-0000-0000CC010000}"/>
    <cellStyle name="_KT (2)_4_DAU NOI PL-CL TAI PHU LAMHC" xfId="463" xr:uid="{00000000-0005-0000-0000-0000CD010000}"/>
    <cellStyle name="_KT (2)_4_dieu chinh KH 2011 ngay 26-5-2011111" xfId="464" xr:uid="{00000000-0005-0000-0000-0000CE010000}"/>
    <cellStyle name="_KT (2)_4_DS KCH PHAN BO VON NSDP NAM 2010" xfId="465" xr:uid="{00000000-0005-0000-0000-0000CF010000}"/>
    <cellStyle name="_KT (2)_4_DTCDT MR.2N110.HOCMON.TDTOAN.CCUNG" xfId="466" xr:uid="{00000000-0005-0000-0000-0000D0010000}"/>
    <cellStyle name="_KT (2)_4_DU TRU VAT TU" xfId="467" xr:uid="{00000000-0005-0000-0000-0000D1010000}"/>
    <cellStyle name="_KT (2)_4_giao KH 2011 ngay 10-12-2010" xfId="468" xr:uid="{00000000-0005-0000-0000-0000D2010000}"/>
    <cellStyle name="_KT (2)_4_GTGT 2003" xfId="469" xr:uid="{00000000-0005-0000-0000-0000D3010000}"/>
    <cellStyle name="_KT (2)_4_KE KHAI THUE GTGT 2004" xfId="470" xr:uid="{00000000-0005-0000-0000-0000D4010000}"/>
    <cellStyle name="_KT (2)_4_KE KHAI THUE GTGT 2004_BCTC2004" xfId="471" xr:uid="{00000000-0005-0000-0000-0000D5010000}"/>
    <cellStyle name="_KT (2)_4_KH TPCP 2016-2020 (tong hop)" xfId="472" xr:uid="{00000000-0005-0000-0000-0000D6010000}"/>
    <cellStyle name="_KT (2)_4_KH TPCP vung TNB (03-1-2012)" xfId="473" xr:uid="{00000000-0005-0000-0000-0000D7010000}"/>
    <cellStyle name="_KT (2)_4_kien giang 2" xfId="474" xr:uid="{00000000-0005-0000-0000-0000D8010000}"/>
    <cellStyle name="_KT (2)_4_Lora-tungchau" xfId="475" xr:uid="{00000000-0005-0000-0000-0000D9010000}"/>
    <cellStyle name="_KT (2)_4_Luy ke von ung nam 2011 -Thoa gui ngay 12-8-2012" xfId="476" xr:uid="{00000000-0005-0000-0000-0000DA010000}"/>
    <cellStyle name="_KT (2)_4_NhanCong" xfId="477" xr:uid="{00000000-0005-0000-0000-0000DB010000}"/>
    <cellStyle name="_KT (2)_4_N-X-T-04" xfId="478" xr:uid="{00000000-0005-0000-0000-0000DC010000}"/>
    <cellStyle name="_KT (2)_4_PGIA-phieu tham tra Kho bac" xfId="479" xr:uid="{00000000-0005-0000-0000-0000DD010000}"/>
    <cellStyle name="_KT (2)_4_phu luc tong ket tinh hinh TH giai doan 03-10 (ngay 30)" xfId="480" xr:uid="{00000000-0005-0000-0000-0000DE010000}"/>
    <cellStyle name="_KT (2)_4_PT02-02" xfId="481" xr:uid="{00000000-0005-0000-0000-0000DF010000}"/>
    <cellStyle name="_KT (2)_4_PT02-02_Book1" xfId="482" xr:uid="{00000000-0005-0000-0000-0000E0010000}"/>
    <cellStyle name="_KT (2)_4_PT02-03" xfId="483" xr:uid="{00000000-0005-0000-0000-0000E1010000}"/>
    <cellStyle name="_KT (2)_4_PT02-03_Book1" xfId="484" xr:uid="{00000000-0005-0000-0000-0000E2010000}"/>
    <cellStyle name="_KT (2)_4_Qt-HT3PQ1(CauKho)" xfId="485" xr:uid="{00000000-0005-0000-0000-0000E3010000}"/>
    <cellStyle name="_KT (2)_4_Sheet1" xfId="486" xr:uid="{00000000-0005-0000-0000-0000E4010000}"/>
    <cellStyle name="_KT (2)_4_TG-TH" xfId="487" xr:uid="{00000000-0005-0000-0000-0000E5010000}"/>
    <cellStyle name="_KT (2)_4_TK152-04" xfId="488" xr:uid="{00000000-0005-0000-0000-0000E6010000}"/>
    <cellStyle name="_KT (2)_4_ÿÿÿÿÿ" xfId="489" xr:uid="{00000000-0005-0000-0000-0000E7010000}"/>
    <cellStyle name="_KT (2)_4_ÿÿÿÿÿ_Bieu mau cong trinh khoi cong moi 3-4" xfId="490" xr:uid="{00000000-0005-0000-0000-0000E8010000}"/>
    <cellStyle name="_KT (2)_4_ÿÿÿÿÿ_Bieu3ODA" xfId="491" xr:uid="{00000000-0005-0000-0000-0000E9010000}"/>
    <cellStyle name="_KT (2)_4_ÿÿÿÿÿ_Bieu4HTMT" xfId="492" xr:uid="{00000000-0005-0000-0000-0000EA010000}"/>
    <cellStyle name="_KT (2)_4_ÿÿÿÿÿ_KH TPCP vung TNB (03-1-2012)" xfId="493" xr:uid="{00000000-0005-0000-0000-0000EB010000}"/>
    <cellStyle name="_KT (2)_4_ÿÿÿÿÿ_kien giang 2" xfId="494" xr:uid="{00000000-0005-0000-0000-0000EC010000}"/>
    <cellStyle name="_KT (2)_5" xfId="495" xr:uid="{00000000-0005-0000-0000-0000ED010000}"/>
    <cellStyle name="_KT (2)_5 2" xfId="496" xr:uid="{00000000-0005-0000-0000-0000EE010000}"/>
    <cellStyle name="_KT (2)_5_05-12  KH trung han 2016-2020 - Liem Thinh edited" xfId="497" xr:uid="{00000000-0005-0000-0000-0000EF010000}"/>
    <cellStyle name="_KT (2)_5_ApGiaVatTu_cayxanh_latgach" xfId="498" xr:uid="{00000000-0005-0000-0000-0000F0010000}"/>
    <cellStyle name="_KT (2)_5_BANG TONG HOP TINH HINH THANH QUYET TOAN (MOI I)" xfId="499" xr:uid="{00000000-0005-0000-0000-0000F1010000}"/>
    <cellStyle name="_KT (2)_5_BAO CAO KLCT PT2000" xfId="500" xr:uid="{00000000-0005-0000-0000-0000F2010000}"/>
    <cellStyle name="_KT (2)_5_BAO CAO PT2000" xfId="501" xr:uid="{00000000-0005-0000-0000-0000F3010000}"/>
    <cellStyle name="_KT (2)_5_BAO CAO PT2000_Book1" xfId="502" xr:uid="{00000000-0005-0000-0000-0000F4010000}"/>
    <cellStyle name="_KT (2)_5_Bao cao XDCB 2001 - T11 KH dieu chinh 20-11-THAI" xfId="503" xr:uid="{00000000-0005-0000-0000-0000F5010000}"/>
    <cellStyle name="_KT (2)_5_BAO GIA NGAY 24-10-08 (co dam)" xfId="504" xr:uid="{00000000-0005-0000-0000-0000F6010000}"/>
    <cellStyle name="_KT (2)_5_BC  NAM 2007" xfId="505" xr:uid="{00000000-0005-0000-0000-0000F7010000}"/>
    <cellStyle name="_KT (2)_5_BC CV 6403 BKHĐT" xfId="506" xr:uid="{00000000-0005-0000-0000-0000F8010000}"/>
    <cellStyle name="_KT (2)_5_BC NQ11-CP - chinh sua lai" xfId="507" xr:uid="{00000000-0005-0000-0000-0000F9010000}"/>
    <cellStyle name="_KT (2)_5_BC NQ11-CP-Quynh sau bieu so3" xfId="508" xr:uid="{00000000-0005-0000-0000-0000FA010000}"/>
    <cellStyle name="_KT (2)_5_BC_NQ11-CP_-_Thao_sua_lai" xfId="509" xr:uid="{00000000-0005-0000-0000-0000FB010000}"/>
    <cellStyle name="_KT (2)_5_Bieu mau cong trinh khoi cong moi 3-4" xfId="510" xr:uid="{00000000-0005-0000-0000-0000FC010000}"/>
    <cellStyle name="_KT (2)_5_Bieu3ODA" xfId="511" xr:uid="{00000000-0005-0000-0000-0000FD010000}"/>
    <cellStyle name="_KT (2)_5_Bieu3ODA_1" xfId="512" xr:uid="{00000000-0005-0000-0000-0000FE010000}"/>
    <cellStyle name="_KT (2)_5_Bieu4HTMT" xfId="513" xr:uid="{00000000-0005-0000-0000-0000FF010000}"/>
    <cellStyle name="_KT (2)_5_bo sung von KCH nam 2010 va Du an tre kho khan" xfId="514" xr:uid="{00000000-0005-0000-0000-000000020000}"/>
    <cellStyle name="_KT (2)_5_Book1" xfId="515" xr:uid="{00000000-0005-0000-0000-000001020000}"/>
    <cellStyle name="_KT (2)_5_Book1 2" xfId="516" xr:uid="{00000000-0005-0000-0000-000002020000}"/>
    <cellStyle name="_KT (2)_5_Book1_1" xfId="517" xr:uid="{00000000-0005-0000-0000-000003020000}"/>
    <cellStyle name="_KT (2)_5_Book1_1 2" xfId="518" xr:uid="{00000000-0005-0000-0000-000004020000}"/>
    <cellStyle name="_KT (2)_5_Book1_1_BC CV 6403 BKHĐT" xfId="519" xr:uid="{00000000-0005-0000-0000-000005020000}"/>
    <cellStyle name="_KT (2)_5_Book1_1_Bieu mau cong trinh khoi cong moi 3-4" xfId="520" xr:uid="{00000000-0005-0000-0000-000006020000}"/>
    <cellStyle name="_KT (2)_5_Book1_1_Bieu3ODA" xfId="521" xr:uid="{00000000-0005-0000-0000-000007020000}"/>
    <cellStyle name="_KT (2)_5_Book1_1_Bieu4HTMT" xfId="522" xr:uid="{00000000-0005-0000-0000-000008020000}"/>
    <cellStyle name="_KT (2)_5_Book1_1_Book1" xfId="523" xr:uid="{00000000-0005-0000-0000-000009020000}"/>
    <cellStyle name="_KT (2)_5_Book1_1_Luy ke von ung nam 2011 -Thoa gui ngay 12-8-2012" xfId="524" xr:uid="{00000000-0005-0000-0000-00000A020000}"/>
    <cellStyle name="_KT (2)_5_Book1_2" xfId="525" xr:uid="{00000000-0005-0000-0000-00000B020000}"/>
    <cellStyle name="_KT (2)_5_Book1_2 2" xfId="526" xr:uid="{00000000-0005-0000-0000-00000C020000}"/>
    <cellStyle name="_KT (2)_5_Book1_2_BC CV 6403 BKHĐT" xfId="527" xr:uid="{00000000-0005-0000-0000-00000D020000}"/>
    <cellStyle name="_KT (2)_5_Book1_2_Bieu3ODA" xfId="528" xr:uid="{00000000-0005-0000-0000-00000E020000}"/>
    <cellStyle name="_KT (2)_5_Book1_2_Luy ke von ung nam 2011 -Thoa gui ngay 12-8-2012" xfId="529" xr:uid="{00000000-0005-0000-0000-00000F020000}"/>
    <cellStyle name="_KT (2)_5_Book1_3" xfId="530" xr:uid="{00000000-0005-0000-0000-000010020000}"/>
    <cellStyle name="_KT (2)_5_Book1_BC CV 6403 BKHĐT" xfId="531" xr:uid="{00000000-0005-0000-0000-000011020000}"/>
    <cellStyle name="_KT (2)_5_Book1_BC-QT-WB-dthao" xfId="532" xr:uid="{00000000-0005-0000-0000-000012020000}"/>
    <cellStyle name="_KT (2)_5_Book1_Bieu mau cong trinh khoi cong moi 3-4" xfId="533" xr:uid="{00000000-0005-0000-0000-000013020000}"/>
    <cellStyle name="_KT (2)_5_Book1_Bieu3ODA" xfId="534" xr:uid="{00000000-0005-0000-0000-000014020000}"/>
    <cellStyle name="_KT (2)_5_Book1_Bieu4HTMT" xfId="535" xr:uid="{00000000-0005-0000-0000-000015020000}"/>
    <cellStyle name="_KT (2)_5_Book1_bo sung von KCH nam 2010 va Du an tre kho khan" xfId="536" xr:uid="{00000000-0005-0000-0000-000016020000}"/>
    <cellStyle name="_KT (2)_5_Book1_Book1" xfId="537" xr:uid="{00000000-0005-0000-0000-000017020000}"/>
    <cellStyle name="_KT (2)_5_Book1_danh muc chuan bi dau tu 2011 ngay 07-6-2011" xfId="538" xr:uid="{00000000-0005-0000-0000-000018020000}"/>
    <cellStyle name="_KT (2)_5_Book1_Danh muc pbo nguon von XSKT, XDCB nam 2009 chuyen qua nam 2010" xfId="539" xr:uid="{00000000-0005-0000-0000-000019020000}"/>
    <cellStyle name="_KT (2)_5_Book1_dieu chinh KH 2011 ngay 26-5-2011111" xfId="540" xr:uid="{00000000-0005-0000-0000-00001A020000}"/>
    <cellStyle name="_KT (2)_5_Book1_DS KCH PHAN BO VON NSDP NAM 2010" xfId="541" xr:uid="{00000000-0005-0000-0000-00001B020000}"/>
    <cellStyle name="_KT (2)_5_Book1_giao KH 2011 ngay 10-12-2010" xfId="542" xr:uid="{00000000-0005-0000-0000-00001C020000}"/>
    <cellStyle name="_KT (2)_5_Book1_Luy ke von ung nam 2011 -Thoa gui ngay 12-8-2012" xfId="543" xr:uid="{00000000-0005-0000-0000-00001D020000}"/>
    <cellStyle name="_KT (2)_5_CAU Khanh Nam(Thi Cong)" xfId="544" xr:uid="{00000000-0005-0000-0000-00001E020000}"/>
    <cellStyle name="_KT (2)_5_ChiHuong_ApGia" xfId="545" xr:uid="{00000000-0005-0000-0000-00001F020000}"/>
    <cellStyle name="_KT (2)_5_CoCauPhi (version 1)" xfId="546" xr:uid="{00000000-0005-0000-0000-000020020000}"/>
    <cellStyle name="_KT (2)_5_Copy of 05-12  KH trung han 2016-2020 - Liem Thinh edited (1)" xfId="547" xr:uid="{00000000-0005-0000-0000-000021020000}"/>
    <cellStyle name="_KT (2)_5_danh muc chuan bi dau tu 2011 ngay 07-6-2011" xfId="548" xr:uid="{00000000-0005-0000-0000-000022020000}"/>
    <cellStyle name="_KT (2)_5_Danh muc pbo nguon von XSKT, XDCB nam 2009 chuyen qua nam 2010" xfId="549" xr:uid="{00000000-0005-0000-0000-000023020000}"/>
    <cellStyle name="_KT (2)_5_DAU NOI PL-CL TAI PHU LAMHC" xfId="550" xr:uid="{00000000-0005-0000-0000-000024020000}"/>
    <cellStyle name="_KT (2)_5_dieu chinh KH 2011 ngay 26-5-2011111" xfId="551" xr:uid="{00000000-0005-0000-0000-000025020000}"/>
    <cellStyle name="_KT (2)_5_DS KCH PHAN BO VON NSDP NAM 2010" xfId="552" xr:uid="{00000000-0005-0000-0000-000026020000}"/>
    <cellStyle name="_KT (2)_5_DTCDT MR.2N110.HOCMON.TDTOAN.CCUNG" xfId="553" xr:uid="{00000000-0005-0000-0000-000027020000}"/>
    <cellStyle name="_KT (2)_5_DU TRU VAT TU" xfId="554" xr:uid="{00000000-0005-0000-0000-000028020000}"/>
    <cellStyle name="_KT (2)_5_giao KH 2011 ngay 10-12-2010" xfId="555" xr:uid="{00000000-0005-0000-0000-000029020000}"/>
    <cellStyle name="_KT (2)_5_GTGT 2003" xfId="556" xr:uid="{00000000-0005-0000-0000-00002A020000}"/>
    <cellStyle name="_KT (2)_5_KE KHAI THUE GTGT 2004" xfId="557" xr:uid="{00000000-0005-0000-0000-00002B020000}"/>
    <cellStyle name="_KT (2)_5_KE KHAI THUE GTGT 2004_BCTC2004" xfId="558" xr:uid="{00000000-0005-0000-0000-00002C020000}"/>
    <cellStyle name="_KT (2)_5_KH TPCP 2016-2020 (tong hop)" xfId="559" xr:uid="{00000000-0005-0000-0000-00002D020000}"/>
    <cellStyle name="_KT (2)_5_KH TPCP vung TNB (03-1-2012)" xfId="560" xr:uid="{00000000-0005-0000-0000-00002E020000}"/>
    <cellStyle name="_KT (2)_5_kien giang 2" xfId="561" xr:uid="{00000000-0005-0000-0000-00002F020000}"/>
    <cellStyle name="_KT (2)_5_Lora-tungchau" xfId="562" xr:uid="{00000000-0005-0000-0000-000030020000}"/>
    <cellStyle name="_KT (2)_5_Luy ke von ung nam 2011 -Thoa gui ngay 12-8-2012" xfId="563" xr:uid="{00000000-0005-0000-0000-000031020000}"/>
    <cellStyle name="_KT (2)_5_NhanCong" xfId="564" xr:uid="{00000000-0005-0000-0000-000032020000}"/>
    <cellStyle name="_KT (2)_5_N-X-T-04" xfId="565" xr:uid="{00000000-0005-0000-0000-000033020000}"/>
    <cellStyle name="_KT (2)_5_PGIA-phieu tham tra Kho bac" xfId="566" xr:uid="{00000000-0005-0000-0000-000034020000}"/>
    <cellStyle name="_KT (2)_5_phu luc tong ket tinh hinh TH giai doan 03-10 (ngay 30)" xfId="567" xr:uid="{00000000-0005-0000-0000-000035020000}"/>
    <cellStyle name="_KT (2)_5_PT02-02" xfId="568" xr:uid="{00000000-0005-0000-0000-000036020000}"/>
    <cellStyle name="_KT (2)_5_PT02-02_Book1" xfId="569" xr:uid="{00000000-0005-0000-0000-000037020000}"/>
    <cellStyle name="_KT (2)_5_PT02-03" xfId="570" xr:uid="{00000000-0005-0000-0000-000038020000}"/>
    <cellStyle name="_KT (2)_5_PT02-03_Book1" xfId="571" xr:uid="{00000000-0005-0000-0000-000039020000}"/>
    <cellStyle name="_KT (2)_5_Qt-HT3PQ1(CauKho)" xfId="572" xr:uid="{00000000-0005-0000-0000-00003A020000}"/>
    <cellStyle name="_KT (2)_5_Sheet1" xfId="573" xr:uid="{00000000-0005-0000-0000-00003B020000}"/>
    <cellStyle name="_KT (2)_5_TK152-04" xfId="574" xr:uid="{00000000-0005-0000-0000-00003C020000}"/>
    <cellStyle name="_KT (2)_5_ÿÿÿÿÿ" xfId="575" xr:uid="{00000000-0005-0000-0000-00003D020000}"/>
    <cellStyle name="_KT (2)_5_ÿÿÿÿÿ_Bieu mau cong trinh khoi cong moi 3-4" xfId="576" xr:uid="{00000000-0005-0000-0000-00003E020000}"/>
    <cellStyle name="_KT (2)_5_ÿÿÿÿÿ_Bieu3ODA" xfId="577" xr:uid="{00000000-0005-0000-0000-00003F020000}"/>
    <cellStyle name="_KT (2)_5_ÿÿÿÿÿ_Bieu4HTMT" xfId="578" xr:uid="{00000000-0005-0000-0000-000040020000}"/>
    <cellStyle name="_KT (2)_5_ÿÿÿÿÿ_KH TPCP vung TNB (03-1-2012)" xfId="579" xr:uid="{00000000-0005-0000-0000-000041020000}"/>
    <cellStyle name="_KT (2)_5_ÿÿÿÿÿ_kien giang 2" xfId="580" xr:uid="{00000000-0005-0000-0000-000042020000}"/>
    <cellStyle name="_KT (2)_BC  NAM 2007" xfId="581" xr:uid="{00000000-0005-0000-0000-000043020000}"/>
    <cellStyle name="_KT (2)_Bieu mau cong trinh khoi cong moi 3-4" xfId="582" xr:uid="{00000000-0005-0000-0000-000044020000}"/>
    <cellStyle name="_KT (2)_Bieu3ODA" xfId="583" xr:uid="{00000000-0005-0000-0000-000045020000}"/>
    <cellStyle name="_KT (2)_Bieu3ODA_1" xfId="584" xr:uid="{00000000-0005-0000-0000-000046020000}"/>
    <cellStyle name="_KT (2)_Bieu4HTMT" xfId="585" xr:uid="{00000000-0005-0000-0000-000047020000}"/>
    <cellStyle name="_KT (2)_bo sung von KCH nam 2010 va Du an tre kho khan" xfId="586" xr:uid="{00000000-0005-0000-0000-000048020000}"/>
    <cellStyle name="_KT (2)_Book1" xfId="587" xr:uid="{00000000-0005-0000-0000-000049020000}"/>
    <cellStyle name="_KT (2)_Book1 2" xfId="588" xr:uid="{00000000-0005-0000-0000-00004A020000}"/>
    <cellStyle name="_KT (2)_Book1_BC-QT-WB-dthao" xfId="589" xr:uid="{00000000-0005-0000-0000-00004B020000}"/>
    <cellStyle name="_KT (2)_Book1_BC-QT-WB-dthao_05-12  KH trung han 2016-2020 - Liem Thinh edited" xfId="590" xr:uid="{00000000-0005-0000-0000-00004C020000}"/>
    <cellStyle name="_KT (2)_Book1_BC-QT-WB-dthao_Copy of 05-12  KH trung han 2016-2020 - Liem Thinh edited (1)" xfId="591" xr:uid="{00000000-0005-0000-0000-00004D020000}"/>
    <cellStyle name="_KT (2)_Book1_BC-QT-WB-dthao_KH TPCP 2016-2020 (tong hop)" xfId="592" xr:uid="{00000000-0005-0000-0000-00004E020000}"/>
    <cellStyle name="_KT (2)_Book1_KH TPCP vung TNB (03-1-2012)" xfId="593" xr:uid="{00000000-0005-0000-0000-00004F020000}"/>
    <cellStyle name="_KT (2)_Book1_kien giang 2" xfId="594" xr:uid="{00000000-0005-0000-0000-000050020000}"/>
    <cellStyle name="_KT (2)_Copy of 05-12  KH trung han 2016-2020 - Liem Thinh edited (1)" xfId="595" xr:uid="{00000000-0005-0000-0000-000051020000}"/>
    <cellStyle name="_KT (2)_danh muc chuan bi dau tu 2011 ngay 07-6-2011" xfId="596" xr:uid="{00000000-0005-0000-0000-000052020000}"/>
    <cellStyle name="_KT (2)_Danh muc pbo nguon von XSKT, XDCB nam 2009 chuyen qua nam 2010" xfId="597" xr:uid="{00000000-0005-0000-0000-000053020000}"/>
    <cellStyle name="_KT (2)_dieu chinh KH 2011 ngay 26-5-2011111" xfId="598" xr:uid="{00000000-0005-0000-0000-000054020000}"/>
    <cellStyle name="_KT (2)_DS KCH PHAN BO VON NSDP NAM 2010" xfId="599" xr:uid="{00000000-0005-0000-0000-000055020000}"/>
    <cellStyle name="_KT (2)_giao KH 2011 ngay 10-12-2010" xfId="600" xr:uid="{00000000-0005-0000-0000-000056020000}"/>
    <cellStyle name="_KT (2)_GTGT 2003" xfId="601" xr:uid="{00000000-0005-0000-0000-000057020000}"/>
    <cellStyle name="_KT (2)_KE KHAI THUE GTGT 2004" xfId="602" xr:uid="{00000000-0005-0000-0000-000058020000}"/>
    <cellStyle name="_KT (2)_KE KHAI THUE GTGT 2004_BCTC2004" xfId="603" xr:uid="{00000000-0005-0000-0000-000059020000}"/>
    <cellStyle name="_KT (2)_KH TPCP 2016-2020 (tong hop)" xfId="604" xr:uid="{00000000-0005-0000-0000-00005A020000}"/>
    <cellStyle name="_KT (2)_KH TPCP vung TNB (03-1-2012)" xfId="605" xr:uid="{00000000-0005-0000-0000-00005B020000}"/>
    <cellStyle name="_KT (2)_kien giang 2" xfId="606" xr:uid="{00000000-0005-0000-0000-00005C020000}"/>
    <cellStyle name="_KT (2)_Lora-tungchau" xfId="607" xr:uid="{00000000-0005-0000-0000-00005D020000}"/>
    <cellStyle name="_KT (2)_Lora-tungchau 2" xfId="608" xr:uid="{00000000-0005-0000-0000-00005E020000}"/>
    <cellStyle name="_KT (2)_Lora-tungchau_05-12  KH trung han 2016-2020 - Liem Thinh edited" xfId="609" xr:uid="{00000000-0005-0000-0000-00005F020000}"/>
    <cellStyle name="_KT (2)_Lora-tungchau_Copy of 05-12  KH trung han 2016-2020 - Liem Thinh edited (1)" xfId="610" xr:uid="{00000000-0005-0000-0000-000060020000}"/>
    <cellStyle name="_KT (2)_Lora-tungchau_KH TPCP 2016-2020 (tong hop)" xfId="611" xr:uid="{00000000-0005-0000-0000-000061020000}"/>
    <cellStyle name="_KT (2)_N-X-T-04" xfId="612" xr:uid="{00000000-0005-0000-0000-000062020000}"/>
    <cellStyle name="_KT (2)_PERSONAL" xfId="613" xr:uid="{00000000-0005-0000-0000-000063020000}"/>
    <cellStyle name="_KT (2)_PERSONAL_BC CV 6403 BKHĐT" xfId="614" xr:uid="{00000000-0005-0000-0000-000064020000}"/>
    <cellStyle name="_KT (2)_PERSONAL_Bieu mau cong trinh khoi cong moi 3-4" xfId="615" xr:uid="{00000000-0005-0000-0000-000065020000}"/>
    <cellStyle name="_KT (2)_PERSONAL_Bieu3ODA" xfId="616" xr:uid="{00000000-0005-0000-0000-000066020000}"/>
    <cellStyle name="_KT (2)_PERSONAL_Bieu4HTMT" xfId="617" xr:uid="{00000000-0005-0000-0000-000067020000}"/>
    <cellStyle name="_KT (2)_PERSONAL_Book1" xfId="618" xr:uid="{00000000-0005-0000-0000-000068020000}"/>
    <cellStyle name="_KT (2)_PERSONAL_Book1 2" xfId="619" xr:uid="{00000000-0005-0000-0000-000069020000}"/>
    <cellStyle name="_KT (2)_PERSONAL_HTQ.8 GD1" xfId="620" xr:uid="{00000000-0005-0000-0000-00006A020000}"/>
    <cellStyle name="_KT (2)_PERSONAL_HTQ.8 GD1_05-12  KH trung han 2016-2020 - Liem Thinh edited" xfId="621" xr:uid="{00000000-0005-0000-0000-00006B020000}"/>
    <cellStyle name="_KT (2)_PERSONAL_HTQ.8 GD1_Copy of 05-12  KH trung han 2016-2020 - Liem Thinh edited (1)" xfId="622" xr:uid="{00000000-0005-0000-0000-00006C020000}"/>
    <cellStyle name="_KT (2)_PERSONAL_HTQ.8 GD1_KH TPCP 2016-2020 (tong hop)" xfId="623" xr:uid="{00000000-0005-0000-0000-00006D020000}"/>
    <cellStyle name="_KT (2)_PERSONAL_Luy ke von ung nam 2011 -Thoa gui ngay 12-8-2012" xfId="624" xr:uid="{00000000-0005-0000-0000-00006E020000}"/>
    <cellStyle name="_KT (2)_PERSONAL_Tong hop KHCB 2001" xfId="625" xr:uid="{00000000-0005-0000-0000-00006F020000}"/>
    <cellStyle name="_KT (2)_Qt-HT3PQ1(CauKho)" xfId="626" xr:uid="{00000000-0005-0000-0000-000070020000}"/>
    <cellStyle name="_KT (2)_TG-TH" xfId="627" xr:uid="{00000000-0005-0000-0000-000071020000}"/>
    <cellStyle name="_KT (2)_TK152-04" xfId="628" xr:uid="{00000000-0005-0000-0000-000072020000}"/>
    <cellStyle name="_KT (2)_ÿÿÿÿÿ" xfId="629" xr:uid="{00000000-0005-0000-0000-000073020000}"/>
    <cellStyle name="_KT (2)_ÿÿÿÿÿ_KH TPCP vung TNB (03-1-2012)" xfId="630" xr:uid="{00000000-0005-0000-0000-000074020000}"/>
    <cellStyle name="_KT (2)_ÿÿÿÿÿ_kien giang 2" xfId="631" xr:uid="{00000000-0005-0000-0000-000075020000}"/>
    <cellStyle name="_KT_TG" xfId="632" xr:uid="{00000000-0005-0000-0000-000076020000}"/>
    <cellStyle name="_KT_TG_1" xfId="633" xr:uid="{00000000-0005-0000-0000-000077020000}"/>
    <cellStyle name="_KT_TG_1 2" xfId="634" xr:uid="{00000000-0005-0000-0000-000078020000}"/>
    <cellStyle name="_KT_TG_1_05-12  KH trung han 2016-2020 - Liem Thinh edited" xfId="635" xr:uid="{00000000-0005-0000-0000-000079020000}"/>
    <cellStyle name="_KT_TG_1_ApGiaVatTu_cayxanh_latgach" xfId="636" xr:uid="{00000000-0005-0000-0000-00007A020000}"/>
    <cellStyle name="_KT_TG_1_BANG TONG HOP TINH HINH THANH QUYET TOAN (MOI I)" xfId="637" xr:uid="{00000000-0005-0000-0000-00007B020000}"/>
    <cellStyle name="_KT_TG_1_BAO CAO KLCT PT2000" xfId="638" xr:uid="{00000000-0005-0000-0000-00007C020000}"/>
    <cellStyle name="_KT_TG_1_BAO CAO PT2000" xfId="639" xr:uid="{00000000-0005-0000-0000-00007D020000}"/>
    <cellStyle name="_KT_TG_1_BAO CAO PT2000_Book1" xfId="640" xr:uid="{00000000-0005-0000-0000-00007E020000}"/>
    <cellStyle name="_KT_TG_1_Bao cao XDCB 2001 - T11 KH dieu chinh 20-11-THAI" xfId="641" xr:uid="{00000000-0005-0000-0000-00007F020000}"/>
    <cellStyle name="_KT_TG_1_BAO GIA NGAY 24-10-08 (co dam)" xfId="642" xr:uid="{00000000-0005-0000-0000-000080020000}"/>
    <cellStyle name="_KT_TG_1_BC  NAM 2007" xfId="643" xr:uid="{00000000-0005-0000-0000-000081020000}"/>
    <cellStyle name="_KT_TG_1_BC CV 6403 BKHĐT" xfId="644" xr:uid="{00000000-0005-0000-0000-000082020000}"/>
    <cellStyle name="_KT_TG_1_BC NQ11-CP - chinh sua lai" xfId="645" xr:uid="{00000000-0005-0000-0000-000083020000}"/>
    <cellStyle name="_KT_TG_1_BC NQ11-CP-Quynh sau bieu so3" xfId="646" xr:uid="{00000000-0005-0000-0000-000084020000}"/>
    <cellStyle name="_KT_TG_1_BC_NQ11-CP_-_Thao_sua_lai" xfId="647" xr:uid="{00000000-0005-0000-0000-000085020000}"/>
    <cellStyle name="_KT_TG_1_Bieu mau cong trinh khoi cong moi 3-4" xfId="648" xr:uid="{00000000-0005-0000-0000-000086020000}"/>
    <cellStyle name="_KT_TG_1_Bieu3ODA" xfId="649" xr:uid="{00000000-0005-0000-0000-000087020000}"/>
    <cellStyle name="_KT_TG_1_Bieu3ODA_1" xfId="650" xr:uid="{00000000-0005-0000-0000-000088020000}"/>
    <cellStyle name="_KT_TG_1_Bieu4HTMT" xfId="651" xr:uid="{00000000-0005-0000-0000-000089020000}"/>
    <cellStyle name="_KT_TG_1_bo sung von KCH nam 2010 va Du an tre kho khan" xfId="652" xr:uid="{00000000-0005-0000-0000-00008A020000}"/>
    <cellStyle name="_KT_TG_1_Book1" xfId="653" xr:uid="{00000000-0005-0000-0000-00008B020000}"/>
    <cellStyle name="_KT_TG_1_Book1 2" xfId="654" xr:uid="{00000000-0005-0000-0000-00008C020000}"/>
    <cellStyle name="_KT_TG_1_Book1_1" xfId="655" xr:uid="{00000000-0005-0000-0000-00008D020000}"/>
    <cellStyle name="_KT_TG_1_Book1_1 2" xfId="656" xr:uid="{00000000-0005-0000-0000-00008E020000}"/>
    <cellStyle name="_KT_TG_1_Book1_1_BC CV 6403 BKHĐT" xfId="657" xr:uid="{00000000-0005-0000-0000-00008F020000}"/>
    <cellStyle name="_KT_TG_1_Book1_1_Bieu mau cong trinh khoi cong moi 3-4" xfId="658" xr:uid="{00000000-0005-0000-0000-000090020000}"/>
    <cellStyle name="_KT_TG_1_Book1_1_Bieu3ODA" xfId="659" xr:uid="{00000000-0005-0000-0000-000091020000}"/>
    <cellStyle name="_KT_TG_1_Book1_1_Bieu4HTMT" xfId="660" xr:uid="{00000000-0005-0000-0000-000092020000}"/>
    <cellStyle name="_KT_TG_1_Book1_1_Book1" xfId="661" xr:uid="{00000000-0005-0000-0000-000093020000}"/>
    <cellStyle name="_KT_TG_1_Book1_1_Luy ke von ung nam 2011 -Thoa gui ngay 12-8-2012" xfId="662" xr:uid="{00000000-0005-0000-0000-000094020000}"/>
    <cellStyle name="_KT_TG_1_Book1_2" xfId="663" xr:uid="{00000000-0005-0000-0000-000095020000}"/>
    <cellStyle name="_KT_TG_1_Book1_2 2" xfId="664" xr:uid="{00000000-0005-0000-0000-000096020000}"/>
    <cellStyle name="_KT_TG_1_Book1_2_BC CV 6403 BKHĐT" xfId="665" xr:uid="{00000000-0005-0000-0000-000097020000}"/>
    <cellStyle name="_KT_TG_1_Book1_2_Bieu3ODA" xfId="666" xr:uid="{00000000-0005-0000-0000-000098020000}"/>
    <cellStyle name="_KT_TG_1_Book1_2_Luy ke von ung nam 2011 -Thoa gui ngay 12-8-2012" xfId="667" xr:uid="{00000000-0005-0000-0000-000099020000}"/>
    <cellStyle name="_KT_TG_1_Book1_3" xfId="668" xr:uid="{00000000-0005-0000-0000-00009A020000}"/>
    <cellStyle name="_KT_TG_1_Book1_BC CV 6403 BKHĐT" xfId="669" xr:uid="{00000000-0005-0000-0000-00009B020000}"/>
    <cellStyle name="_KT_TG_1_Book1_BC-QT-WB-dthao" xfId="670" xr:uid="{00000000-0005-0000-0000-00009C020000}"/>
    <cellStyle name="_KT_TG_1_Book1_Bieu mau cong trinh khoi cong moi 3-4" xfId="671" xr:uid="{00000000-0005-0000-0000-00009D020000}"/>
    <cellStyle name="_KT_TG_1_Book1_Bieu3ODA" xfId="672" xr:uid="{00000000-0005-0000-0000-00009E020000}"/>
    <cellStyle name="_KT_TG_1_Book1_Bieu4HTMT" xfId="673" xr:uid="{00000000-0005-0000-0000-00009F020000}"/>
    <cellStyle name="_KT_TG_1_Book1_bo sung von KCH nam 2010 va Du an tre kho khan" xfId="674" xr:uid="{00000000-0005-0000-0000-0000A0020000}"/>
    <cellStyle name="_KT_TG_1_Book1_Book1" xfId="675" xr:uid="{00000000-0005-0000-0000-0000A1020000}"/>
    <cellStyle name="_KT_TG_1_Book1_danh muc chuan bi dau tu 2011 ngay 07-6-2011" xfId="676" xr:uid="{00000000-0005-0000-0000-0000A2020000}"/>
    <cellStyle name="_KT_TG_1_Book1_Danh muc pbo nguon von XSKT, XDCB nam 2009 chuyen qua nam 2010" xfId="677" xr:uid="{00000000-0005-0000-0000-0000A3020000}"/>
    <cellStyle name="_KT_TG_1_Book1_dieu chinh KH 2011 ngay 26-5-2011111" xfId="678" xr:uid="{00000000-0005-0000-0000-0000A4020000}"/>
    <cellStyle name="_KT_TG_1_Book1_DS KCH PHAN BO VON NSDP NAM 2010" xfId="679" xr:uid="{00000000-0005-0000-0000-0000A5020000}"/>
    <cellStyle name="_KT_TG_1_Book1_giao KH 2011 ngay 10-12-2010" xfId="680" xr:uid="{00000000-0005-0000-0000-0000A6020000}"/>
    <cellStyle name="_KT_TG_1_Book1_Luy ke von ung nam 2011 -Thoa gui ngay 12-8-2012" xfId="681" xr:uid="{00000000-0005-0000-0000-0000A7020000}"/>
    <cellStyle name="_KT_TG_1_CAU Khanh Nam(Thi Cong)" xfId="682" xr:uid="{00000000-0005-0000-0000-0000A8020000}"/>
    <cellStyle name="_KT_TG_1_ChiHuong_ApGia" xfId="683" xr:uid="{00000000-0005-0000-0000-0000A9020000}"/>
    <cellStyle name="_KT_TG_1_CoCauPhi (version 1)" xfId="684" xr:uid="{00000000-0005-0000-0000-0000AA020000}"/>
    <cellStyle name="_KT_TG_1_Copy of 05-12  KH trung han 2016-2020 - Liem Thinh edited (1)" xfId="685" xr:uid="{00000000-0005-0000-0000-0000AB020000}"/>
    <cellStyle name="_KT_TG_1_danh muc chuan bi dau tu 2011 ngay 07-6-2011" xfId="686" xr:uid="{00000000-0005-0000-0000-0000AC020000}"/>
    <cellStyle name="_KT_TG_1_Danh muc pbo nguon von XSKT, XDCB nam 2009 chuyen qua nam 2010" xfId="687" xr:uid="{00000000-0005-0000-0000-0000AD020000}"/>
    <cellStyle name="_KT_TG_1_DAU NOI PL-CL TAI PHU LAMHC" xfId="688" xr:uid="{00000000-0005-0000-0000-0000AE020000}"/>
    <cellStyle name="_KT_TG_1_dieu chinh KH 2011 ngay 26-5-2011111" xfId="689" xr:uid="{00000000-0005-0000-0000-0000AF020000}"/>
    <cellStyle name="_KT_TG_1_DS KCH PHAN BO VON NSDP NAM 2010" xfId="690" xr:uid="{00000000-0005-0000-0000-0000B0020000}"/>
    <cellStyle name="_KT_TG_1_DTCDT MR.2N110.HOCMON.TDTOAN.CCUNG" xfId="691" xr:uid="{00000000-0005-0000-0000-0000B1020000}"/>
    <cellStyle name="_KT_TG_1_DU TRU VAT TU" xfId="692" xr:uid="{00000000-0005-0000-0000-0000B2020000}"/>
    <cellStyle name="_KT_TG_1_giao KH 2011 ngay 10-12-2010" xfId="693" xr:uid="{00000000-0005-0000-0000-0000B3020000}"/>
    <cellStyle name="_KT_TG_1_GTGT 2003" xfId="694" xr:uid="{00000000-0005-0000-0000-0000B4020000}"/>
    <cellStyle name="_KT_TG_1_KE KHAI THUE GTGT 2004" xfId="695" xr:uid="{00000000-0005-0000-0000-0000B5020000}"/>
    <cellStyle name="_KT_TG_1_KE KHAI THUE GTGT 2004_BCTC2004" xfId="696" xr:uid="{00000000-0005-0000-0000-0000B6020000}"/>
    <cellStyle name="_KT_TG_1_KH TPCP 2016-2020 (tong hop)" xfId="697" xr:uid="{00000000-0005-0000-0000-0000B7020000}"/>
    <cellStyle name="_KT_TG_1_KH TPCP vung TNB (03-1-2012)" xfId="698" xr:uid="{00000000-0005-0000-0000-0000B8020000}"/>
    <cellStyle name="_KT_TG_1_kien giang 2" xfId="699" xr:uid="{00000000-0005-0000-0000-0000B9020000}"/>
    <cellStyle name="_KT_TG_1_Lora-tungchau" xfId="700" xr:uid="{00000000-0005-0000-0000-0000BA020000}"/>
    <cellStyle name="_KT_TG_1_Luy ke von ung nam 2011 -Thoa gui ngay 12-8-2012" xfId="701" xr:uid="{00000000-0005-0000-0000-0000BB020000}"/>
    <cellStyle name="_KT_TG_1_NhanCong" xfId="702" xr:uid="{00000000-0005-0000-0000-0000BC020000}"/>
    <cellStyle name="_KT_TG_1_N-X-T-04" xfId="703" xr:uid="{00000000-0005-0000-0000-0000BD020000}"/>
    <cellStyle name="_KT_TG_1_PGIA-phieu tham tra Kho bac" xfId="704" xr:uid="{00000000-0005-0000-0000-0000BE020000}"/>
    <cellStyle name="_KT_TG_1_phu luc tong ket tinh hinh TH giai doan 03-10 (ngay 30)" xfId="705" xr:uid="{00000000-0005-0000-0000-0000BF020000}"/>
    <cellStyle name="_KT_TG_1_PT02-02" xfId="706" xr:uid="{00000000-0005-0000-0000-0000C0020000}"/>
    <cellStyle name="_KT_TG_1_PT02-02_Book1" xfId="707" xr:uid="{00000000-0005-0000-0000-0000C1020000}"/>
    <cellStyle name="_KT_TG_1_PT02-03" xfId="708" xr:uid="{00000000-0005-0000-0000-0000C2020000}"/>
    <cellStyle name="_KT_TG_1_PT02-03_Book1" xfId="709" xr:uid="{00000000-0005-0000-0000-0000C3020000}"/>
    <cellStyle name="_KT_TG_1_Qt-HT3PQ1(CauKho)" xfId="710" xr:uid="{00000000-0005-0000-0000-0000C4020000}"/>
    <cellStyle name="_KT_TG_1_Sheet1" xfId="711" xr:uid="{00000000-0005-0000-0000-0000C5020000}"/>
    <cellStyle name="_KT_TG_1_TK152-04" xfId="712" xr:uid="{00000000-0005-0000-0000-0000C6020000}"/>
    <cellStyle name="_KT_TG_1_ÿÿÿÿÿ" xfId="713" xr:uid="{00000000-0005-0000-0000-0000C7020000}"/>
    <cellStyle name="_KT_TG_1_ÿÿÿÿÿ_Bieu mau cong trinh khoi cong moi 3-4" xfId="714" xr:uid="{00000000-0005-0000-0000-0000C8020000}"/>
    <cellStyle name="_KT_TG_1_ÿÿÿÿÿ_Bieu3ODA" xfId="715" xr:uid="{00000000-0005-0000-0000-0000C9020000}"/>
    <cellStyle name="_KT_TG_1_ÿÿÿÿÿ_Bieu4HTMT" xfId="716" xr:uid="{00000000-0005-0000-0000-0000CA020000}"/>
    <cellStyle name="_KT_TG_1_ÿÿÿÿÿ_KH TPCP vung TNB (03-1-2012)" xfId="717" xr:uid="{00000000-0005-0000-0000-0000CB020000}"/>
    <cellStyle name="_KT_TG_1_ÿÿÿÿÿ_kien giang 2" xfId="718" xr:uid="{00000000-0005-0000-0000-0000CC020000}"/>
    <cellStyle name="_KT_TG_2" xfId="719" xr:uid="{00000000-0005-0000-0000-0000CD020000}"/>
    <cellStyle name="_KT_TG_2 2" xfId="720" xr:uid="{00000000-0005-0000-0000-0000CE020000}"/>
    <cellStyle name="_KT_TG_2_05-12  KH trung han 2016-2020 - Liem Thinh edited" xfId="721" xr:uid="{00000000-0005-0000-0000-0000CF020000}"/>
    <cellStyle name="_KT_TG_2_ApGiaVatTu_cayxanh_latgach" xfId="722" xr:uid="{00000000-0005-0000-0000-0000D0020000}"/>
    <cellStyle name="_KT_TG_2_BANG TONG HOP TINH HINH THANH QUYET TOAN (MOI I)" xfId="723" xr:uid="{00000000-0005-0000-0000-0000D1020000}"/>
    <cellStyle name="_KT_TG_2_BAO CAO KLCT PT2000" xfId="724" xr:uid="{00000000-0005-0000-0000-0000D2020000}"/>
    <cellStyle name="_KT_TG_2_BAO CAO PT2000" xfId="725" xr:uid="{00000000-0005-0000-0000-0000D3020000}"/>
    <cellStyle name="_KT_TG_2_BAO CAO PT2000_Book1" xfId="726" xr:uid="{00000000-0005-0000-0000-0000D4020000}"/>
    <cellStyle name="_KT_TG_2_Bao cao XDCB 2001 - T11 KH dieu chinh 20-11-THAI" xfId="727" xr:uid="{00000000-0005-0000-0000-0000D5020000}"/>
    <cellStyle name="_KT_TG_2_BAO GIA NGAY 24-10-08 (co dam)" xfId="728" xr:uid="{00000000-0005-0000-0000-0000D6020000}"/>
    <cellStyle name="_KT_TG_2_BC  NAM 2007" xfId="729" xr:uid="{00000000-0005-0000-0000-0000D7020000}"/>
    <cellStyle name="_KT_TG_2_BC CV 6403 BKHĐT" xfId="730" xr:uid="{00000000-0005-0000-0000-0000D8020000}"/>
    <cellStyle name="_KT_TG_2_BC NQ11-CP - chinh sua lai" xfId="731" xr:uid="{00000000-0005-0000-0000-0000D9020000}"/>
    <cellStyle name="_KT_TG_2_BC NQ11-CP-Quynh sau bieu so3" xfId="732" xr:uid="{00000000-0005-0000-0000-0000DA020000}"/>
    <cellStyle name="_KT_TG_2_BC_NQ11-CP_-_Thao_sua_lai" xfId="733" xr:uid="{00000000-0005-0000-0000-0000DB020000}"/>
    <cellStyle name="_KT_TG_2_Bieu mau cong trinh khoi cong moi 3-4" xfId="734" xr:uid="{00000000-0005-0000-0000-0000DC020000}"/>
    <cellStyle name="_KT_TG_2_Bieu3ODA" xfId="735" xr:uid="{00000000-0005-0000-0000-0000DD020000}"/>
    <cellStyle name="_KT_TG_2_Bieu3ODA_1" xfId="736" xr:uid="{00000000-0005-0000-0000-0000DE020000}"/>
    <cellStyle name="_KT_TG_2_Bieu4HTMT" xfId="737" xr:uid="{00000000-0005-0000-0000-0000DF020000}"/>
    <cellStyle name="_KT_TG_2_bo sung von KCH nam 2010 va Du an tre kho khan" xfId="738" xr:uid="{00000000-0005-0000-0000-0000E0020000}"/>
    <cellStyle name="_KT_TG_2_Book1" xfId="739" xr:uid="{00000000-0005-0000-0000-0000E1020000}"/>
    <cellStyle name="_KT_TG_2_Book1 2" xfId="740" xr:uid="{00000000-0005-0000-0000-0000E2020000}"/>
    <cellStyle name="_KT_TG_2_Book1_1" xfId="741" xr:uid="{00000000-0005-0000-0000-0000E3020000}"/>
    <cellStyle name="_KT_TG_2_Book1_1 2" xfId="742" xr:uid="{00000000-0005-0000-0000-0000E4020000}"/>
    <cellStyle name="_KT_TG_2_Book1_1_BC CV 6403 BKHĐT" xfId="743" xr:uid="{00000000-0005-0000-0000-0000E5020000}"/>
    <cellStyle name="_KT_TG_2_Book1_1_Bieu mau cong trinh khoi cong moi 3-4" xfId="744" xr:uid="{00000000-0005-0000-0000-0000E6020000}"/>
    <cellStyle name="_KT_TG_2_Book1_1_Bieu3ODA" xfId="745" xr:uid="{00000000-0005-0000-0000-0000E7020000}"/>
    <cellStyle name="_KT_TG_2_Book1_1_Bieu4HTMT" xfId="746" xr:uid="{00000000-0005-0000-0000-0000E8020000}"/>
    <cellStyle name="_KT_TG_2_Book1_1_Book1" xfId="747" xr:uid="{00000000-0005-0000-0000-0000E9020000}"/>
    <cellStyle name="_KT_TG_2_Book1_1_Luy ke von ung nam 2011 -Thoa gui ngay 12-8-2012" xfId="748" xr:uid="{00000000-0005-0000-0000-0000EA020000}"/>
    <cellStyle name="_KT_TG_2_Book1_2" xfId="749" xr:uid="{00000000-0005-0000-0000-0000EB020000}"/>
    <cellStyle name="_KT_TG_2_Book1_2 2" xfId="750" xr:uid="{00000000-0005-0000-0000-0000EC020000}"/>
    <cellStyle name="_KT_TG_2_Book1_2_BC CV 6403 BKHĐT" xfId="751" xr:uid="{00000000-0005-0000-0000-0000ED020000}"/>
    <cellStyle name="_KT_TG_2_Book1_2_Bieu3ODA" xfId="752" xr:uid="{00000000-0005-0000-0000-0000EE020000}"/>
    <cellStyle name="_KT_TG_2_Book1_2_Luy ke von ung nam 2011 -Thoa gui ngay 12-8-2012" xfId="753" xr:uid="{00000000-0005-0000-0000-0000EF020000}"/>
    <cellStyle name="_KT_TG_2_Book1_3" xfId="754" xr:uid="{00000000-0005-0000-0000-0000F0020000}"/>
    <cellStyle name="_KT_TG_2_Book1_3 2" xfId="755" xr:uid="{00000000-0005-0000-0000-0000F1020000}"/>
    <cellStyle name="_KT_TG_2_Book1_BC CV 6403 BKHĐT" xfId="756" xr:uid="{00000000-0005-0000-0000-0000F2020000}"/>
    <cellStyle name="_KT_TG_2_Book1_Bieu mau cong trinh khoi cong moi 3-4" xfId="757" xr:uid="{00000000-0005-0000-0000-0000F3020000}"/>
    <cellStyle name="_KT_TG_2_Book1_Bieu3ODA" xfId="758" xr:uid="{00000000-0005-0000-0000-0000F4020000}"/>
    <cellStyle name="_KT_TG_2_Book1_Bieu4HTMT" xfId="759" xr:uid="{00000000-0005-0000-0000-0000F5020000}"/>
    <cellStyle name="_KT_TG_2_Book1_bo sung von KCH nam 2010 va Du an tre kho khan" xfId="760" xr:uid="{00000000-0005-0000-0000-0000F6020000}"/>
    <cellStyle name="_KT_TG_2_Book1_Book1" xfId="761" xr:uid="{00000000-0005-0000-0000-0000F7020000}"/>
    <cellStyle name="_KT_TG_2_Book1_danh muc chuan bi dau tu 2011 ngay 07-6-2011" xfId="762" xr:uid="{00000000-0005-0000-0000-0000F8020000}"/>
    <cellStyle name="_KT_TG_2_Book1_Danh muc pbo nguon von XSKT, XDCB nam 2009 chuyen qua nam 2010" xfId="763" xr:uid="{00000000-0005-0000-0000-0000F9020000}"/>
    <cellStyle name="_KT_TG_2_Book1_dieu chinh KH 2011 ngay 26-5-2011111" xfId="764" xr:uid="{00000000-0005-0000-0000-0000FA020000}"/>
    <cellStyle name="_KT_TG_2_Book1_DS KCH PHAN BO VON NSDP NAM 2010" xfId="765" xr:uid="{00000000-0005-0000-0000-0000FB020000}"/>
    <cellStyle name="_KT_TG_2_Book1_giao KH 2011 ngay 10-12-2010" xfId="766" xr:uid="{00000000-0005-0000-0000-0000FC020000}"/>
    <cellStyle name="_KT_TG_2_Book1_Luy ke von ung nam 2011 -Thoa gui ngay 12-8-2012" xfId="767" xr:uid="{00000000-0005-0000-0000-0000FD020000}"/>
    <cellStyle name="_KT_TG_2_CAU Khanh Nam(Thi Cong)" xfId="768" xr:uid="{00000000-0005-0000-0000-0000FE020000}"/>
    <cellStyle name="_KT_TG_2_ChiHuong_ApGia" xfId="769" xr:uid="{00000000-0005-0000-0000-0000FF020000}"/>
    <cellStyle name="_KT_TG_2_CoCauPhi (version 1)" xfId="770" xr:uid="{00000000-0005-0000-0000-000000030000}"/>
    <cellStyle name="_KT_TG_2_Copy of 05-12  KH trung han 2016-2020 - Liem Thinh edited (1)" xfId="771" xr:uid="{00000000-0005-0000-0000-000001030000}"/>
    <cellStyle name="_KT_TG_2_danh muc chuan bi dau tu 2011 ngay 07-6-2011" xfId="772" xr:uid="{00000000-0005-0000-0000-000002030000}"/>
    <cellStyle name="_KT_TG_2_Danh muc pbo nguon von XSKT, XDCB nam 2009 chuyen qua nam 2010" xfId="773" xr:uid="{00000000-0005-0000-0000-000003030000}"/>
    <cellStyle name="_KT_TG_2_DAU NOI PL-CL TAI PHU LAMHC" xfId="774" xr:uid="{00000000-0005-0000-0000-000004030000}"/>
    <cellStyle name="_KT_TG_2_dieu chinh KH 2011 ngay 26-5-2011111" xfId="775" xr:uid="{00000000-0005-0000-0000-000005030000}"/>
    <cellStyle name="_KT_TG_2_DS KCH PHAN BO VON NSDP NAM 2010" xfId="776" xr:uid="{00000000-0005-0000-0000-000006030000}"/>
    <cellStyle name="_KT_TG_2_DTCDT MR.2N110.HOCMON.TDTOAN.CCUNG" xfId="777" xr:uid="{00000000-0005-0000-0000-000007030000}"/>
    <cellStyle name="_KT_TG_2_DU TRU VAT TU" xfId="778" xr:uid="{00000000-0005-0000-0000-000008030000}"/>
    <cellStyle name="_KT_TG_2_giao KH 2011 ngay 10-12-2010" xfId="779" xr:uid="{00000000-0005-0000-0000-000009030000}"/>
    <cellStyle name="_KT_TG_2_GTGT 2003" xfId="780" xr:uid="{00000000-0005-0000-0000-00000A030000}"/>
    <cellStyle name="_KT_TG_2_KE KHAI THUE GTGT 2004" xfId="781" xr:uid="{00000000-0005-0000-0000-00000B030000}"/>
    <cellStyle name="_KT_TG_2_KE KHAI THUE GTGT 2004_BCTC2004" xfId="782" xr:uid="{00000000-0005-0000-0000-00000C030000}"/>
    <cellStyle name="_KT_TG_2_KH TPCP 2016-2020 (tong hop)" xfId="783" xr:uid="{00000000-0005-0000-0000-00000D030000}"/>
    <cellStyle name="_KT_TG_2_KH TPCP vung TNB (03-1-2012)" xfId="784" xr:uid="{00000000-0005-0000-0000-00000E030000}"/>
    <cellStyle name="_KT_TG_2_kien giang 2" xfId="785" xr:uid="{00000000-0005-0000-0000-00000F030000}"/>
    <cellStyle name="_KT_TG_2_Lora-tungchau" xfId="786" xr:uid="{00000000-0005-0000-0000-000010030000}"/>
    <cellStyle name="_KT_TG_2_Luy ke von ung nam 2011 -Thoa gui ngay 12-8-2012" xfId="787" xr:uid="{00000000-0005-0000-0000-000011030000}"/>
    <cellStyle name="_KT_TG_2_NhanCong" xfId="788" xr:uid="{00000000-0005-0000-0000-000012030000}"/>
    <cellStyle name="_KT_TG_2_N-X-T-04" xfId="789" xr:uid="{00000000-0005-0000-0000-000013030000}"/>
    <cellStyle name="_KT_TG_2_PGIA-phieu tham tra Kho bac" xfId="790" xr:uid="{00000000-0005-0000-0000-000014030000}"/>
    <cellStyle name="_KT_TG_2_phu luc tong ket tinh hinh TH giai doan 03-10 (ngay 30)" xfId="791" xr:uid="{00000000-0005-0000-0000-000015030000}"/>
    <cellStyle name="_KT_TG_2_PT02-02" xfId="792" xr:uid="{00000000-0005-0000-0000-000016030000}"/>
    <cellStyle name="_KT_TG_2_PT02-02_Book1" xfId="793" xr:uid="{00000000-0005-0000-0000-000017030000}"/>
    <cellStyle name="_KT_TG_2_PT02-03" xfId="794" xr:uid="{00000000-0005-0000-0000-000018030000}"/>
    <cellStyle name="_KT_TG_2_PT02-03_Book1" xfId="795" xr:uid="{00000000-0005-0000-0000-000019030000}"/>
    <cellStyle name="_KT_TG_2_Qt-HT3PQ1(CauKho)" xfId="796" xr:uid="{00000000-0005-0000-0000-00001A030000}"/>
    <cellStyle name="_KT_TG_2_Sheet1" xfId="797" xr:uid="{00000000-0005-0000-0000-00001B030000}"/>
    <cellStyle name="_KT_TG_2_TK152-04" xfId="798" xr:uid="{00000000-0005-0000-0000-00001C030000}"/>
    <cellStyle name="_KT_TG_2_ÿÿÿÿÿ" xfId="799" xr:uid="{00000000-0005-0000-0000-00001D030000}"/>
    <cellStyle name="_KT_TG_2_ÿÿÿÿÿ_Bieu mau cong trinh khoi cong moi 3-4" xfId="800" xr:uid="{00000000-0005-0000-0000-00001E030000}"/>
    <cellStyle name="_KT_TG_2_ÿÿÿÿÿ_Bieu3ODA" xfId="801" xr:uid="{00000000-0005-0000-0000-00001F030000}"/>
    <cellStyle name="_KT_TG_2_ÿÿÿÿÿ_Bieu4HTMT" xfId="802" xr:uid="{00000000-0005-0000-0000-000020030000}"/>
    <cellStyle name="_KT_TG_2_ÿÿÿÿÿ_KH TPCP vung TNB (03-1-2012)" xfId="803" xr:uid="{00000000-0005-0000-0000-000021030000}"/>
    <cellStyle name="_KT_TG_2_ÿÿÿÿÿ_kien giang 2" xfId="804" xr:uid="{00000000-0005-0000-0000-000022030000}"/>
    <cellStyle name="_KT_TG_3" xfId="805" xr:uid="{00000000-0005-0000-0000-000023030000}"/>
    <cellStyle name="_KT_TG_4" xfId="806" xr:uid="{00000000-0005-0000-0000-000024030000}"/>
    <cellStyle name="_KT_TG_4 2" xfId="807" xr:uid="{00000000-0005-0000-0000-000025030000}"/>
    <cellStyle name="_KT_TG_4_05-12  KH trung han 2016-2020 - Liem Thinh edited" xfId="808" xr:uid="{00000000-0005-0000-0000-000026030000}"/>
    <cellStyle name="_KT_TG_4_Copy of 05-12  KH trung han 2016-2020 - Liem Thinh edited (1)" xfId="809" xr:uid="{00000000-0005-0000-0000-000027030000}"/>
    <cellStyle name="_KT_TG_4_KH TPCP 2016-2020 (tong hop)" xfId="810" xr:uid="{00000000-0005-0000-0000-000028030000}"/>
    <cellStyle name="_KT_TG_4_Lora-tungchau" xfId="811" xr:uid="{00000000-0005-0000-0000-000029030000}"/>
    <cellStyle name="_KT_TG_4_Lora-tungchau 2" xfId="812" xr:uid="{00000000-0005-0000-0000-00002A030000}"/>
    <cellStyle name="_KT_TG_4_Lora-tungchau_05-12  KH trung han 2016-2020 - Liem Thinh edited" xfId="813" xr:uid="{00000000-0005-0000-0000-00002B030000}"/>
    <cellStyle name="_KT_TG_4_Lora-tungchau_Copy of 05-12  KH trung han 2016-2020 - Liem Thinh edited (1)" xfId="814" xr:uid="{00000000-0005-0000-0000-00002C030000}"/>
    <cellStyle name="_KT_TG_4_Lora-tungchau_KH TPCP 2016-2020 (tong hop)" xfId="815" xr:uid="{00000000-0005-0000-0000-00002D030000}"/>
    <cellStyle name="_KT_TG_4_Qt-HT3PQ1(CauKho)" xfId="816" xr:uid="{00000000-0005-0000-0000-00002E030000}"/>
    <cellStyle name="_Lora-tungchau" xfId="817" xr:uid="{00000000-0005-0000-0000-00002F030000}"/>
    <cellStyle name="_Lora-tungchau 2" xfId="818" xr:uid="{00000000-0005-0000-0000-000030030000}"/>
    <cellStyle name="_Lora-tungchau_05-12  KH trung han 2016-2020 - Liem Thinh edited" xfId="819" xr:uid="{00000000-0005-0000-0000-000031030000}"/>
    <cellStyle name="_Lora-tungchau_Copy of 05-12  KH trung han 2016-2020 - Liem Thinh edited (1)" xfId="820" xr:uid="{00000000-0005-0000-0000-000032030000}"/>
    <cellStyle name="_Lora-tungchau_KH TPCP 2016-2020 (tong hop)" xfId="821" xr:uid="{00000000-0005-0000-0000-000033030000}"/>
    <cellStyle name="_Luy ke von ung nam 2011 -Thoa gui ngay 12-8-2012" xfId="822" xr:uid="{00000000-0005-0000-0000-000034030000}"/>
    <cellStyle name="_mau so 3" xfId="823" xr:uid="{00000000-0005-0000-0000-000035030000}"/>
    <cellStyle name="_MauThanTKKT-goi7-DonGia2143(vl t7)" xfId="824" xr:uid="{00000000-0005-0000-0000-000036030000}"/>
    <cellStyle name="_MauThanTKKT-goi7-DonGia2143(vl t7)_!1 1 bao cao giao KH ve HTCMT vung TNB   12-12-2011" xfId="825" xr:uid="{00000000-0005-0000-0000-000037030000}"/>
    <cellStyle name="_MauThanTKKT-goi7-DonGia2143(vl t7)_Bieu4HTMT" xfId="826" xr:uid="{00000000-0005-0000-0000-000038030000}"/>
    <cellStyle name="_MauThanTKKT-goi7-DonGia2143(vl t7)_Bieu4HTMT_!1 1 bao cao giao KH ve HTCMT vung TNB   12-12-2011" xfId="827" xr:uid="{00000000-0005-0000-0000-000039030000}"/>
    <cellStyle name="_MauThanTKKT-goi7-DonGia2143(vl t7)_Bieu4HTMT_KH TPCP vung TNB (03-1-2012)" xfId="828" xr:uid="{00000000-0005-0000-0000-00003A030000}"/>
    <cellStyle name="_MauThanTKKT-goi7-DonGia2143(vl t7)_KH TPCP vung TNB (03-1-2012)" xfId="829" xr:uid="{00000000-0005-0000-0000-00003B030000}"/>
    <cellStyle name="_Nhu cau von ung truoc 2011 Tha h Hoa + Nge An gui TW" xfId="830" xr:uid="{00000000-0005-0000-0000-00003C030000}"/>
    <cellStyle name="_Nhu cau von ung truoc 2011 Tha h Hoa + Nge An gui TW_!1 1 bao cao giao KH ve HTCMT vung TNB   12-12-2011" xfId="831" xr:uid="{00000000-0005-0000-0000-00003D030000}"/>
    <cellStyle name="_Nhu cau von ung truoc 2011 Tha h Hoa + Nge An gui TW_Bieu4HTMT" xfId="832" xr:uid="{00000000-0005-0000-0000-00003E030000}"/>
    <cellStyle name="_Nhu cau von ung truoc 2011 Tha h Hoa + Nge An gui TW_Bieu4HTMT_!1 1 bao cao giao KH ve HTCMT vung TNB   12-12-2011" xfId="833" xr:uid="{00000000-0005-0000-0000-00003F030000}"/>
    <cellStyle name="_Nhu cau von ung truoc 2011 Tha h Hoa + Nge An gui TW_Bieu4HTMT_KH TPCP vung TNB (03-1-2012)" xfId="834" xr:uid="{00000000-0005-0000-0000-000040030000}"/>
    <cellStyle name="_Nhu cau von ung truoc 2011 Tha h Hoa + Nge An gui TW_KH TPCP vung TNB (03-1-2012)" xfId="835" xr:uid="{00000000-0005-0000-0000-000041030000}"/>
    <cellStyle name="_N-X-T-04" xfId="836" xr:uid="{00000000-0005-0000-0000-000042030000}"/>
    <cellStyle name="_PERSONAL" xfId="837" xr:uid="{00000000-0005-0000-0000-000043030000}"/>
    <cellStyle name="_PERSONAL_BC CV 6403 BKHĐT" xfId="838" xr:uid="{00000000-0005-0000-0000-000044030000}"/>
    <cellStyle name="_PERSONAL_Bieu mau cong trinh khoi cong moi 3-4" xfId="839" xr:uid="{00000000-0005-0000-0000-000045030000}"/>
    <cellStyle name="_PERSONAL_Bieu3ODA" xfId="840" xr:uid="{00000000-0005-0000-0000-000046030000}"/>
    <cellStyle name="_PERSONAL_Bieu4HTMT" xfId="841" xr:uid="{00000000-0005-0000-0000-000047030000}"/>
    <cellStyle name="_PERSONAL_Book1" xfId="842" xr:uid="{00000000-0005-0000-0000-000048030000}"/>
    <cellStyle name="_PERSONAL_Book1 2" xfId="843" xr:uid="{00000000-0005-0000-0000-000049030000}"/>
    <cellStyle name="_PERSONAL_HTQ.8 GD1" xfId="844" xr:uid="{00000000-0005-0000-0000-00004A030000}"/>
    <cellStyle name="_PERSONAL_HTQ.8 GD1_05-12  KH trung han 2016-2020 - Liem Thinh edited" xfId="845" xr:uid="{00000000-0005-0000-0000-00004B030000}"/>
    <cellStyle name="_PERSONAL_HTQ.8 GD1_Copy of 05-12  KH trung han 2016-2020 - Liem Thinh edited (1)" xfId="846" xr:uid="{00000000-0005-0000-0000-00004C030000}"/>
    <cellStyle name="_PERSONAL_HTQ.8 GD1_KH TPCP 2016-2020 (tong hop)" xfId="847" xr:uid="{00000000-0005-0000-0000-00004D030000}"/>
    <cellStyle name="_PERSONAL_Luy ke von ung nam 2011 -Thoa gui ngay 12-8-2012" xfId="848" xr:uid="{00000000-0005-0000-0000-00004E030000}"/>
    <cellStyle name="_PERSONAL_Tong hop KHCB 2001" xfId="849" xr:uid="{00000000-0005-0000-0000-00004F030000}"/>
    <cellStyle name="_Phan bo KH 2009 TPCP" xfId="850" xr:uid="{00000000-0005-0000-0000-000050030000}"/>
    <cellStyle name="_phong bo mon22" xfId="851" xr:uid="{00000000-0005-0000-0000-000051030000}"/>
    <cellStyle name="_phong bo mon22_!1 1 bao cao giao KH ve HTCMT vung TNB   12-12-2011" xfId="852" xr:uid="{00000000-0005-0000-0000-000052030000}"/>
    <cellStyle name="_phong bo mon22_KH TPCP vung TNB (03-1-2012)" xfId="853" xr:uid="{00000000-0005-0000-0000-000053030000}"/>
    <cellStyle name="_Phu luc 2 (Bieu 2) TH KH 2010" xfId="854" xr:uid="{00000000-0005-0000-0000-000054030000}"/>
    <cellStyle name="_phu luc tong ket tinh hinh TH giai doan 03-10 (ngay 30)" xfId="855" xr:uid="{00000000-0005-0000-0000-000055030000}"/>
    <cellStyle name="_Phuluckinhphi_DC_lan 4_YL" xfId="856" xr:uid="{00000000-0005-0000-0000-000056030000}"/>
    <cellStyle name="_Q TOAN  SCTX QL.62 QUI I ( oanh)" xfId="857" xr:uid="{00000000-0005-0000-0000-000057030000}"/>
    <cellStyle name="_Q TOAN  SCTX QL.62 QUI II ( oanh)" xfId="858" xr:uid="{00000000-0005-0000-0000-000058030000}"/>
    <cellStyle name="_QT SCTXQL62_QT1 (Cty QL)" xfId="859" xr:uid="{00000000-0005-0000-0000-000059030000}"/>
    <cellStyle name="_Qt-HT3PQ1(CauKho)" xfId="860" xr:uid="{00000000-0005-0000-0000-00005A030000}"/>
    <cellStyle name="_Sheet1" xfId="861" xr:uid="{00000000-0005-0000-0000-00005B030000}"/>
    <cellStyle name="_Sheet2" xfId="862" xr:uid="{00000000-0005-0000-0000-00005C030000}"/>
    <cellStyle name="_TG-TH" xfId="863" xr:uid="{00000000-0005-0000-0000-00005D030000}"/>
    <cellStyle name="_TG-TH_1" xfId="864" xr:uid="{00000000-0005-0000-0000-00005E030000}"/>
    <cellStyle name="_TG-TH_1 2" xfId="865" xr:uid="{00000000-0005-0000-0000-00005F030000}"/>
    <cellStyle name="_TG-TH_1_05-12  KH trung han 2016-2020 - Liem Thinh edited" xfId="866" xr:uid="{00000000-0005-0000-0000-000060030000}"/>
    <cellStyle name="_TG-TH_1_ApGiaVatTu_cayxanh_latgach" xfId="867" xr:uid="{00000000-0005-0000-0000-000061030000}"/>
    <cellStyle name="_TG-TH_1_BANG TONG HOP TINH HINH THANH QUYET TOAN (MOI I)" xfId="868" xr:uid="{00000000-0005-0000-0000-000062030000}"/>
    <cellStyle name="_TG-TH_1_BAO CAO KLCT PT2000" xfId="869" xr:uid="{00000000-0005-0000-0000-000063030000}"/>
    <cellStyle name="_TG-TH_1_BAO CAO PT2000" xfId="870" xr:uid="{00000000-0005-0000-0000-000064030000}"/>
    <cellStyle name="_TG-TH_1_BAO CAO PT2000_Book1" xfId="871" xr:uid="{00000000-0005-0000-0000-000065030000}"/>
    <cellStyle name="_TG-TH_1_Bao cao XDCB 2001 - T11 KH dieu chinh 20-11-THAI" xfId="872" xr:uid="{00000000-0005-0000-0000-000066030000}"/>
    <cellStyle name="_TG-TH_1_BAO GIA NGAY 24-10-08 (co dam)" xfId="873" xr:uid="{00000000-0005-0000-0000-000067030000}"/>
    <cellStyle name="_TG-TH_1_BC  NAM 2007" xfId="874" xr:uid="{00000000-0005-0000-0000-000068030000}"/>
    <cellStyle name="_TG-TH_1_BC CV 6403 BKHĐT" xfId="875" xr:uid="{00000000-0005-0000-0000-000069030000}"/>
    <cellStyle name="_TG-TH_1_BC NQ11-CP - chinh sua lai" xfId="876" xr:uid="{00000000-0005-0000-0000-00006A030000}"/>
    <cellStyle name="_TG-TH_1_BC NQ11-CP-Quynh sau bieu so3" xfId="877" xr:uid="{00000000-0005-0000-0000-00006B030000}"/>
    <cellStyle name="_TG-TH_1_BC_NQ11-CP_-_Thao_sua_lai" xfId="878" xr:uid="{00000000-0005-0000-0000-00006C030000}"/>
    <cellStyle name="_TG-TH_1_Bieu mau cong trinh khoi cong moi 3-4" xfId="879" xr:uid="{00000000-0005-0000-0000-00006D030000}"/>
    <cellStyle name="_TG-TH_1_Bieu3ODA" xfId="880" xr:uid="{00000000-0005-0000-0000-00006E030000}"/>
    <cellStyle name="_TG-TH_1_Bieu3ODA_1" xfId="881" xr:uid="{00000000-0005-0000-0000-00006F030000}"/>
    <cellStyle name="_TG-TH_1_Bieu4HTMT" xfId="882" xr:uid="{00000000-0005-0000-0000-000070030000}"/>
    <cellStyle name="_TG-TH_1_bo sung von KCH nam 2010 va Du an tre kho khan" xfId="883" xr:uid="{00000000-0005-0000-0000-000071030000}"/>
    <cellStyle name="_TG-TH_1_Book1" xfId="884" xr:uid="{00000000-0005-0000-0000-000072030000}"/>
    <cellStyle name="_TG-TH_1_Book1 2" xfId="885" xr:uid="{00000000-0005-0000-0000-000073030000}"/>
    <cellStyle name="_TG-TH_1_Book1_1" xfId="886" xr:uid="{00000000-0005-0000-0000-000074030000}"/>
    <cellStyle name="_TG-TH_1_Book1_1 2" xfId="887" xr:uid="{00000000-0005-0000-0000-000075030000}"/>
    <cellStyle name="_TG-TH_1_Book1_1_BC CV 6403 BKHĐT" xfId="888" xr:uid="{00000000-0005-0000-0000-000076030000}"/>
    <cellStyle name="_TG-TH_1_Book1_1_Bieu mau cong trinh khoi cong moi 3-4" xfId="889" xr:uid="{00000000-0005-0000-0000-000077030000}"/>
    <cellStyle name="_TG-TH_1_Book1_1_Bieu3ODA" xfId="890" xr:uid="{00000000-0005-0000-0000-000078030000}"/>
    <cellStyle name="_TG-TH_1_Book1_1_Bieu4HTMT" xfId="891" xr:uid="{00000000-0005-0000-0000-000079030000}"/>
    <cellStyle name="_TG-TH_1_Book1_1_Book1" xfId="892" xr:uid="{00000000-0005-0000-0000-00007A030000}"/>
    <cellStyle name="_TG-TH_1_Book1_1_Luy ke von ung nam 2011 -Thoa gui ngay 12-8-2012" xfId="893" xr:uid="{00000000-0005-0000-0000-00007B030000}"/>
    <cellStyle name="_TG-TH_1_Book1_2" xfId="894" xr:uid="{00000000-0005-0000-0000-00007C030000}"/>
    <cellStyle name="_TG-TH_1_Book1_2 2" xfId="895" xr:uid="{00000000-0005-0000-0000-00007D030000}"/>
    <cellStyle name="_TG-TH_1_Book1_2_BC CV 6403 BKHĐT" xfId="896" xr:uid="{00000000-0005-0000-0000-00007E030000}"/>
    <cellStyle name="_TG-TH_1_Book1_2_Bieu3ODA" xfId="897" xr:uid="{00000000-0005-0000-0000-00007F030000}"/>
    <cellStyle name="_TG-TH_1_Book1_2_Luy ke von ung nam 2011 -Thoa gui ngay 12-8-2012" xfId="898" xr:uid="{00000000-0005-0000-0000-000080030000}"/>
    <cellStyle name="_TG-TH_1_Book1_3" xfId="899" xr:uid="{00000000-0005-0000-0000-000081030000}"/>
    <cellStyle name="_TG-TH_1_Book1_BC CV 6403 BKHĐT" xfId="900" xr:uid="{00000000-0005-0000-0000-000082030000}"/>
    <cellStyle name="_TG-TH_1_Book1_BC-QT-WB-dthao" xfId="901" xr:uid="{00000000-0005-0000-0000-000083030000}"/>
    <cellStyle name="_TG-TH_1_Book1_Bieu mau cong trinh khoi cong moi 3-4" xfId="902" xr:uid="{00000000-0005-0000-0000-000084030000}"/>
    <cellStyle name="_TG-TH_1_Book1_Bieu3ODA" xfId="903" xr:uid="{00000000-0005-0000-0000-000085030000}"/>
    <cellStyle name="_TG-TH_1_Book1_Bieu4HTMT" xfId="904" xr:uid="{00000000-0005-0000-0000-000086030000}"/>
    <cellStyle name="_TG-TH_1_Book1_bo sung von KCH nam 2010 va Du an tre kho khan" xfId="905" xr:uid="{00000000-0005-0000-0000-000087030000}"/>
    <cellStyle name="_TG-TH_1_Book1_Book1" xfId="906" xr:uid="{00000000-0005-0000-0000-000088030000}"/>
    <cellStyle name="_TG-TH_1_Book1_danh muc chuan bi dau tu 2011 ngay 07-6-2011" xfId="907" xr:uid="{00000000-0005-0000-0000-000089030000}"/>
    <cellStyle name="_TG-TH_1_Book1_Danh muc pbo nguon von XSKT, XDCB nam 2009 chuyen qua nam 2010" xfId="908" xr:uid="{00000000-0005-0000-0000-00008A030000}"/>
    <cellStyle name="_TG-TH_1_Book1_dieu chinh KH 2011 ngay 26-5-2011111" xfId="909" xr:uid="{00000000-0005-0000-0000-00008B030000}"/>
    <cellStyle name="_TG-TH_1_Book1_DS KCH PHAN BO VON NSDP NAM 2010" xfId="910" xr:uid="{00000000-0005-0000-0000-00008C030000}"/>
    <cellStyle name="_TG-TH_1_Book1_giao KH 2011 ngay 10-12-2010" xfId="911" xr:uid="{00000000-0005-0000-0000-00008D030000}"/>
    <cellStyle name="_TG-TH_1_Book1_Luy ke von ung nam 2011 -Thoa gui ngay 12-8-2012" xfId="912" xr:uid="{00000000-0005-0000-0000-00008E030000}"/>
    <cellStyle name="_TG-TH_1_CAU Khanh Nam(Thi Cong)" xfId="913" xr:uid="{00000000-0005-0000-0000-00008F030000}"/>
    <cellStyle name="_TG-TH_1_ChiHuong_ApGia" xfId="914" xr:uid="{00000000-0005-0000-0000-000090030000}"/>
    <cellStyle name="_TG-TH_1_CoCauPhi (version 1)" xfId="915" xr:uid="{00000000-0005-0000-0000-000091030000}"/>
    <cellStyle name="_TG-TH_1_Copy of 05-12  KH trung han 2016-2020 - Liem Thinh edited (1)" xfId="916" xr:uid="{00000000-0005-0000-0000-000092030000}"/>
    <cellStyle name="_TG-TH_1_danh muc chuan bi dau tu 2011 ngay 07-6-2011" xfId="917" xr:uid="{00000000-0005-0000-0000-000093030000}"/>
    <cellStyle name="_TG-TH_1_Danh muc pbo nguon von XSKT, XDCB nam 2009 chuyen qua nam 2010" xfId="918" xr:uid="{00000000-0005-0000-0000-000094030000}"/>
    <cellStyle name="_TG-TH_1_DAU NOI PL-CL TAI PHU LAMHC" xfId="919" xr:uid="{00000000-0005-0000-0000-000095030000}"/>
    <cellStyle name="_TG-TH_1_dieu chinh KH 2011 ngay 26-5-2011111" xfId="920" xr:uid="{00000000-0005-0000-0000-000096030000}"/>
    <cellStyle name="_TG-TH_1_DS KCH PHAN BO VON NSDP NAM 2010" xfId="921" xr:uid="{00000000-0005-0000-0000-000097030000}"/>
    <cellStyle name="_TG-TH_1_DTCDT MR.2N110.HOCMON.TDTOAN.CCUNG" xfId="922" xr:uid="{00000000-0005-0000-0000-000098030000}"/>
    <cellStyle name="_TG-TH_1_DU TRU VAT TU" xfId="923" xr:uid="{00000000-0005-0000-0000-000099030000}"/>
    <cellStyle name="_TG-TH_1_giao KH 2011 ngay 10-12-2010" xfId="924" xr:uid="{00000000-0005-0000-0000-00009A030000}"/>
    <cellStyle name="_TG-TH_1_GTGT 2003" xfId="925" xr:uid="{00000000-0005-0000-0000-00009B030000}"/>
    <cellStyle name="_TG-TH_1_KE KHAI THUE GTGT 2004" xfId="926" xr:uid="{00000000-0005-0000-0000-00009C030000}"/>
    <cellStyle name="_TG-TH_1_KE KHAI THUE GTGT 2004_BCTC2004" xfId="927" xr:uid="{00000000-0005-0000-0000-00009D030000}"/>
    <cellStyle name="_TG-TH_1_KH TPCP 2016-2020 (tong hop)" xfId="928" xr:uid="{00000000-0005-0000-0000-00009E030000}"/>
    <cellStyle name="_TG-TH_1_KH TPCP vung TNB (03-1-2012)" xfId="929" xr:uid="{00000000-0005-0000-0000-00009F030000}"/>
    <cellStyle name="_TG-TH_1_kien giang 2" xfId="930" xr:uid="{00000000-0005-0000-0000-0000A0030000}"/>
    <cellStyle name="_TG-TH_1_Lora-tungchau" xfId="931" xr:uid="{00000000-0005-0000-0000-0000A1030000}"/>
    <cellStyle name="_TG-TH_1_Luy ke von ung nam 2011 -Thoa gui ngay 12-8-2012" xfId="932" xr:uid="{00000000-0005-0000-0000-0000A2030000}"/>
    <cellStyle name="_TG-TH_1_NhanCong" xfId="933" xr:uid="{00000000-0005-0000-0000-0000A3030000}"/>
    <cellStyle name="_TG-TH_1_N-X-T-04" xfId="934" xr:uid="{00000000-0005-0000-0000-0000A4030000}"/>
    <cellStyle name="_TG-TH_1_PGIA-phieu tham tra Kho bac" xfId="935" xr:uid="{00000000-0005-0000-0000-0000A5030000}"/>
    <cellStyle name="_TG-TH_1_phu luc tong ket tinh hinh TH giai doan 03-10 (ngay 30)" xfId="936" xr:uid="{00000000-0005-0000-0000-0000A6030000}"/>
    <cellStyle name="_TG-TH_1_PT02-02" xfId="937" xr:uid="{00000000-0005-0000-0000-0000A7030000}"/>
    <cellStyle name="_TG-TH_1_PT02-02_Book1" xfId="938" xr:uid="{00000000-0005-0000-0000-0000A8030000}"/>
    <cellStyle name="_TG-TH_1_PT02-03" xfId="939" xr:uid="{00000000-0005-0000-0000-0000A9030000}"/>
    <cellStyle name="_TG-TH_1_PT02-03_Book1" xfId="940" xr:uid="{00000000-0005-0000-0000-0000AA030000}"/>
    <cellStyle name="_TG-TH_1_Qt-HT3PQ1(CauKho)" xfId="941" xr:uid="{00000000-0005-0000-0000-0000AB030000}"/>
    <cellStyle name="_TG-TH_1_Sheet1" xfId="942" xr:uid="{00000000-0005-0000-0000-0000AC030000}"/>
    <cellStyle name="_TG-TH_1_TK152-04" xfId="943" xr:uid="{00000000-0005-0000-0000-0000AD030000}"/>
    <cellStyle name="_TG-TH_1_ÿÿÿÿÿ" xfId="944" xr:uid="{00000000-0005-0000-0000-0000AE030000}"/>
    <cellStyle name="_TG-TH_1_ÿÿÿÿÿ_Bieu mau cong trinh khoi cong moi 3-4" xfId="945" xr:uid="{00000000-0005-0000-0000-0000AF030000}"/>
    <cellStyle name="_TG-TH_1_ÿÿÿÿÿ_Bieu3ODA" xfId="946" xr:uid="{00000000-0005-0000-0000-0000B0030000}"/>
    <cellStyle name="_TG-TH_1_ÿÿÿÿÿ_Bieu4HTMT" xfId="947" xr:uid="{00000000-0005-0000-0000-0000B1030000}"/>
    <cellStyle name="_TG-TH_1_ÿÿÿÿÿ_KH TPCP vung TNB (03-1-2012)" xfId="948" xr:uid="{00000000-0005-0000-0000-0000B2030000}"/>
    <cellStyle name="_TG-TH_1_ÿÿÿÿÿ_kien giang 2" xfId="949" xr:uid="{00000000-0005-0000-0000-0000B3030000}"/>
    <cellStyle name="_TG-TH_2" xfId="950" xr:uid="{00000000-0005-0000-0000-0000B4030000}"/>
    <cellStyle name="_TG-TH_2 2" xfId="951" xr:uid="{00000000-0005-0000-0000-0000B5030000}"/>
    <cellStyle name="_TG-TH_2_05-12  KH trung han 2016-2020 - Liem Thinh edited" xfId="952" xr:uid="{00000000-0005-0000-0000-0000B6030000}"/>
    <cellStyle name="_TG-TH_2_ApGiaVatTu_cayxanh_latgach" xfId="953" xr:uid="{00000000-0005-0000-0000-0000B7030000}"/>
    <cellStyle name="_TG-TH_2_BANG TONG HOP TINH HINH THANH QUYET TOAN (MOI I)" xfId="954" xr:uid="{00000000-0005-0000-0000-0000B8030000}"/>
    <cellStyle name="_TG-TH_2_BAO CAO KLCT PT2000" xfId="955" xr:uid="{00000000-0005-0000-0000-0000B9030000}"/>
    <cellStyle name="_TG-TH_2_BAO CAO PT2000" xfId="956" xr:uid="{00000000-0005-0000-0000-0000BA030000}"/>
    <cellStyle name="_TG-TH_2_BAO CAO PT2000_Book1" xfId="957" xr:uid="{00000000-0005-0000-0000-0000BB030000}"/>
    <cellStyle name="_TG-TH_2_Bao cao XDCB 2001 - T11 KH dieu chinh 20-11-THAI" xfId="958" xr:uid="{00000000-0005-0000-0000-0000BC030000}"/>
    <cellStyle name="_TG-TH_2_BAO GIA NGAY 24-10-08 (co dam)" xfId="959" xr:uid="{00000000-0005-0000-0000-0000BD030000}"/>
    <cellStyle name="_TG-TH_2_BC  NAM 2007" xfId="960" xr:uid="{00000000-0005-0000-0000-0000BE030000}"/>
    <cellStyle name="_TG-TH_2_BC CV 6403 BKHĐT" xfId="961" xr:uid="{00000000-0005-0000-0000-0000BF030000}"/>
    <cellStyle name="_TG-TH_2_BC NQ11-CP - chinh sua lai" xfId="962" xr:uid="{00000000-0005-0000-0000-0000C0030000}"/>
    <cellStyle name="_TG-TH_2_BC NQ11-CP-Quynh sau bieu so3" xfId="963" xr:uid="{00000000-0005-0000-0000-0000C1030000}"/>
    <cellStyle name="_TG-TH_2_BC_NQ11-CP_-_Thao_sua_lai" xfId="964" xr:uid="{00000000-0005-0000-0000-0000C2030000}"/>
    <cellStyle name="_TG-TH_2_Bieu mau cong trinh khoi cong moi 3-4" xfId="965" xr:uid="{00000000-0005-0000-0000-0000C3030000}"/>
    <cellStyle name="_TG-TH_2_Bieu3ODA" xfId="966" xr:uid="{00000000-0005-0000-0000-0000C4030000}"/>
    <cellStyle name="_TG-TH_2_Bieu3ODA_1" xfId="967" xr:uid="{00000000-0005-0000-0000-0000C5030000}"/>
    <cellStyle name="_TG-TH_2_Bieu4HTMT" xfId="968" xr:uid="{00000000-0005-0000-0000-0000C6030000}"/>
    <cellStyle name="_TG-TH_2_bo sung von KCH nam 2010 va Du an tre kho khan" xfId="969" xr:uid="{00000000-0005-0000-0000-0000C7030000}"/>
    <cellStyle name="_TG-TH_2_Book1" xfId="970" xr:uid="{00000000-0005-0000-0000-0000C8030000}"/>
    <cellStyle name="_TG-TH_2_Book1 2" xfId="971" xr:uid="{00000000-0005-0000-0000-0000C9030000}"/>
    <cellStyle name="_TG-TH_2_Book1_1" xfId="972" xr:uid="{00000000-0005-0000-0000-0000CA030000}"/>
    <cellStyle name="_TG-TH_2_Book1_1 2" xfId="973" xr:uid="{00000000-0005-0000-0000-0000CB030000}"/>
    <cellStyle name="_TG-TH_2_Book1_1_BC CV 6403 BKHĐT" xfId="974" xr:uid="{00000000-0005-0000-0000-0000CC030000}"/>
    <cellStyle name="_TG-TH_2_Book1_1_Bieu mau cong trinh khoi cong moi 3-4" xfId="975" xr:uid="{00000000-0005-0000-0000-0000CD030000}"/>
    <cellStyle name="_TG-TH_2_Book1_1_Bieu3ODA" xfId="976" xr:uid="{00000000-0005-0000-0000-0000CE030000}"/>
    <cellStyle name="_TG-TH_2_Book1_1_Bieu4HTMT" xfId="977" xr:uid="{00000000-0005-0000-0000-0000CF030000}"/>
    <cellStyle name="_TG-TH_2_Book1_1_Book1" xfId="978" xr:uid="{00000000-0005-0000-0000-0000D0030000}"/>
    <cellStyle name="_TG-TH_2_Book1_1_Luy ke von ung nam 2011 -Thoa gui ngay 12-8-2012" xfId="979" xr:uid="{00000000-0005-0000-0000-0000D1030000}"/>
    <cellStyle name="_TG-TH_2_Book1_2" xfId="980" xr:uid="{00000000-0005-0000-0000-0000D2030000}"/>
    <cellStyle name="_TG-TH_2_Book1_2 2" xfId="981" xr:uid="{00000000-0005-0000-0000-0000D3030000}"/>
    <cellStyle name="_TG-TH_2_Book1_2_BC CV 6403 BKHĐT" xfId="982" xr:uid="{00000000-0005-0000-0000-0000D4030000}"/>
    <cellStyle name="_TG-TH_2_Book1_2_Bieu3ODA" xfId="983" xr:uid="{00000000-0005-0000-0000-0000D5030000}"/>
    <cellStyle name="_TG-TH_2_Book1_2_Luy ke von ung nam 2011 -Thoa gui ngay 12-8-2012" xfId="984" xr:uid="{00000000-0005-0000-0000-0000D6030000}"/>
    <cellStyle name="_TG-TH_2_Book1_3" xfId="985" xr:uid="{00000000-0005-0000-0000-0000D7030000}"/>
    <cellStyle name="_TG-TH_2_Book1_3 2" xfId="986" xr:uid="{00000000-0005-0000-0000-0000D8030000}"/>
    <cellStyle name="_TG-TH_2_Book1_BC CV 6403 BKHĐT" xfId="987" xr:uid="{00000000-0005-0000-0000-0000D9030000}"/>
    <cellStyle name="_TG-TH_2_Book1_Bieu mau cong trinh khoi cong moi 3-4" xfId="988" xr:uid="{00000000-0005-0000-0000-0000DA030000}"/>
    <cellStyle name="_TG-TH_2_Book1_Bieu3ODA" xfId="989" xr:uid="{00000000-0005-0000-0000-0000DB030000}"/>
    <cellStyle name="_TG-TH_2_Book1_Bieu4HTMT" xfId="990" xr:uid="{00000000-0005-0000-0000-0000DC030000}"/>
    <cellStyle name="_TG-TH_2_Book1_bo sung von KCH nam 2010 va Du an tre kho khan" xfId="991" xr:uid="{00000000-0005-0000-0000-0000DD030000}"/>
    <cellStyle name="_TG-TH_2_Book1_Book1" xfId="992" xr:uid="{00000000-0005-0000-0000-0000DE030000}"/>
    <cellStyle name="_TG-TH_2_Book1_danh muc chuan bi dau tu 2011 ngay 07-6-2011" xfId="993" xr:uid="{00000000-0005-0000-0000-0000DF030000}"/>
    <cellStyle name="_TG-TH_2_Book1_Danh muc pbo nguon von XSKT, XDCB nam 2009 chuyen qua nam 2010" xfId="994" xr:uid="{00000000-0005-0000-0000-0000E0030000}"/>
    <cellStyle name="_TG-TH_2_Book1_dieu chinh KH 2011 ngay 26-5-2011111" xfId="995" xr:uid="{00000000-0005-0000-0000-0000E1030000}"/>
    <cellStyle name="_TG-TH_2_Book1_DS KCH PHAN BO VON NSDP NAM 2010" xfId="996" xr:uid="{00000000-0005-0000-0000-0000E2030000}"/>
    <cellStyle name="_TG-TH_2_Book1_giao KH 2011 ngay 10-12-2010" xfId="997" xr:uid="{00000000-0005-0000-0000-0000E3030000}"/>
    <cellStyle name="_TG-TH_2_Book1_Luy ke von ung nam 2011 -Thoa gui ngay 12-8-2012" xfId="998" xr:uid="{00000000-0005-0000-0000-0000E4030000}"/>
    <cellStyle name="_TG-TH_2_CAU Khanh Nam(Thi Cong)" xfId="999" xr:uid="{00000000-0005-0000-0000-0000E5030000}"/>
    <cellStyle name="_TG-TH_2_ChiHuong_ApGia" xfId="1000" xr:uid="{00000000-0005-0000-0000-0000E6030000}"/>
    <cellStyle name="_TG-TH_2_CoCauPhi (version 1)" xfId="1001" xr:uid="{00000000-0005-0000-0000-0000E7030000}"/>
    <cellStyle name="_TG-TH_2_Copy of 05-12  KH trung han 2016-2020 - Liem Thinh edited (1)" xfId="1002" xr:uid="{00000000-0005-0000-0000-0000E8030000}"/>
    <cellStyle name="_TG-TH_2_danh muc chuan bi dau tu 2011 ngay 07-6-2011" xfId="1003" xr:uid="{00000000-0005-0000-0000-0000E9030000}"/>
    <cellStyle name="_TG-TH_2_Danh muc pbo nguon von XSKT, XDCB nam 2009 chuyen qua nam 2010" xfId="1004" xr:uid="{00000000-0005-0000-0000-0000EA030000}"/>
    <cellStyle name="_TG-TH_2_DAU NOI PL-CL TAI PHU LAMHC" xfId="1005" xr:uid="{00000000-0005-0000-0000-0000EB030000}"/>
    <cellStyle name="_TG-TH_2_dieu chinh KH 2011 ngay 26-5-2011111" xfId="1006" xr:uid="{00000000-0005-0000-0000-0000EC030000}"/>
    <cellStyle name="_TG-TH_2_DS KCH PHAN BO VON NSDP NAM 2010" xfId="1007" xr:uid="{00000000-0005-0000-0000-0000ED030000}"/>
    <cellStyle name="_TG-TH_2_DTCDT MR.2N110.HOCMON.TDTOAN.CCUNG" xfId="1008" xr:uid="{00000000-0005-0000-0000-0000EE030000}"/>
    <cellStyle name="_TG-TH_2_DU TRU VAT TU" xfId="1009" xr:uid="{00000000-0005-0000-0000-0000EF030000}"/>
    <cellStyle name="_TG-TH_2_giao KH 2011 ngay 10-12-2010" xfId="1010" xr:uid="{00000000-0005-0000-0000-0000F0030000}"/>
    <cellStyle name="_TG-TH_2_GTGT 2003" xfId="1011" xr:uid="{00000000-0005-0000-0000-0000F1030000}"/>
    <cellStyle name="_TG-TH_2_KE KHAI THUE GTGT 2004" xfId="1012" xr:uid="{00000000-0005-0000-0000-0000F2030000}"/>
    <cellStyle name="_TG-TH_2_KE KHAI THUE GTGT 2004_BCTC2004" xfId="1013" xr:uid="{00000000-0005-0000-0000-0000F3030000}"/>
    <cellStyle name="_TG-TH_2_KH TPCP 2016-2020 (tong hop)" xfId="1014" xr:uid="{00000000-0005-0000-0000-0000F4030000}"/>
    <cellStyle name="_TG-TH_2_KH TPCP vung TNB (03-1-2012)" xfId="1015" xr:uid="{00000000-0005-0000-0000-0000F5030000}"/>
    <cellStyle name="_TG-TH_2_kien giang 2" xfId="1016" xr:uid="{00000000-0005-0000-0000-0000F6030000}"/>
    <cellStyle name="_TG-TH_2_Lora-tungchau" xfId="1017" xr:uid="{00000000-0005-0000-0000-0000F7030000}"/>
    <cellStyle name="_TG-TH_2_Luy ke von ung nam 2011 -Thoa gui ngay 12-8-2012" xfId="1018" xr:uid="{00000000-0005-0000-0000-0000F8030000}"/>
    <cellStyle name="_TG-TH_2_NhanCong" xfId="1019" xr:uid="{00000000-0005-0000-0000-0000F9030000}"/>
    <cellStyle name="_TG-TH_2_N-X-T-04" xfId="1020" xr:uid="{00000000-0005-0000-0000-0000FA030000}"/>
    <cellStyle name="_TG-TH_2_PGIA-phieu tham tra Kho bac" xfId="1021" xr:uid="{00000000-0005-0000-0000-0000FB030000}"/>
    <cellStyle name="_TG-TH_2_phu luc tong ket tinh hinh TH giai doan 03-10 (ngay 30)" xfId="1022" xr:uid="{00000000-0005-0000-0000-0000FC030000}"/>
    <cellStyle name="_TG-TH_2_PT02-02" xfId="1023" xr:uid="{00000000-0005-0000-0000-0000FD030000}"/>
    <cellStyle name="_TG-TH_2_PT02-02_Book1" xfId="1024" xr:uid="{00000000-0005-0000-0000-0000FE030000}"/>
    <cellStyle name="_TG-TH_2_PT02-03" xfId="1025" xr:uid="{00000000-0005-0000-0000-0000FF030000}"/>
    <cellStyle name="_TG-TH_2_PT02-03_Book1" xfId="1026" xr:uid="{00000000-0005-0000-0000-000000040000}"/>
    <cellStyle name="_TG-TH_2_Qt-HT3PQ1(CauKho)" xfId="1027" xr:uid="{00000000-0005-0000-0000-000001040000}"/>
    <cellStyle name="_TG-TH_2_Sheet1" xfId="1028" xr:uid="{00000000-0005-0000-0000-000002040000}"/>
    <cellStyle name="_TG-TH_2_TK152-04" xfId="1029" xr:uid="{00000000-0005-0000-0000-000003040000}"/>
    <cellStyle name="_TG-TH_2_ÿÿÿÿÿ" xfId="1030" xr:uid="{00000000-0005-0000-0000-000004040000}"/>
    <cellStyle name="_TG-TH_2_ÿÿÿÿÿ_Bieu mau cong trinh khoi cong moi 3-4" xfId="1031" xr:uid="{00000000-0005-0000-0000-000005040000}"/>
    <cellStyle name="_TG-TH_2_ÿÿÿÿÿ_Bieu3ODA" xfId="1032" xr:uid="{00000000-0005-0000-0000-000006040000}"/>
    <cellStyle name="_TG-TH_2_ÿÿÿÿÿ_Bieu4HTMT" xfId="1033" xr:uid="{00000000-0005-0000-0000-000007040000}"/>
    <cellStyle name="_TG-TH_2_ÿÿÿÿÿ_KH TPCP vung TNB (03-1-2012)" xfId="1034" xr:uid="{00000000-0005-0000-0000-000008040000}"/>
    <cellStyle name="_TG-TH_2_ÿÿÿÿÿ_kien giang 2" xfId="1035" xr:uid="{00000000-0005-0000-0000-000009040000}"/>
    <cellStyle name="_TG-TH_3" xfId="1036" xr:uid="{00000000-0005-0000-0000-00000A040000}"/>
    <cellStyle name="_TG-TH_3 2" xfId="1037" xr:uid="{00000000-0005-0000-0000-00000B040000}"/>
    <cellStyle name="_TG-TH_3_05-12  KH trung han 2016-2020 - Liem Thinh edited" xfId="1038" xr:uid="{00000000-0005-0000-0000-00000C040000}"/>
    <cellStyle name="_TG-TH_3_Copy of 05-12  KH trung han 2016-2020 - Liem Thinh edited (1)" xfId="1039" xr:uid="{00000000-0005-0000-0000-00000D040000}"/>
    <cellStyle name="_TG-TH_3_KH TPCP 2016-2020 (tong hop)" xfId="1040" xr:uid="{00000000-0005-0000-0000-00000E040000}"/>
    <cellStyle name="_TG-TH_3_Lora-tungchau" xfId="1041" xr:uid="{00000000-0005-0000-0000-00000F040000}"/>
    <cellStyle name="_TG-TH_3_Lora-tungchau 2" xfId="1042" xr:uid="{00000000-0005-0000-0000-000010040000}"/>
    <cellStyle name="_TG-TH_3_Lora-tungchau_05-12  KH trung han 2016-2020 - Liem Thinh edited" xfId="1043" xr:uid="{00000000-0005-0000-0000-000011040000}"/>
    <cellStyle name="_TG-TH_3_Lora-tungchau_Copy of 05-12  KH trung han 2016-2020 - Liem Thinh edited (1)" xfId="1044" xr:uid="{00000000-0005-0000-0000-000012040000}"/>
    <cellStyle name="_TG-TH_3_Lora-tungchau_KH TPCP 2016-2020 (tong hop)" xfId="1045" xr:uid="{00000000-0005-0000-0000-000013040000}"/>
    <cellStyle name="_TG-TH_3_Qt-HT3PQ1(CauKho)" xfId="1046" xr:uid="{00000000-0005-0000-0000-000014040000}"/>
    <cellStyle name="_TG-TH_4" xfId="1047" xr:uid="{00000000-0005-0000-0000-000015040000}"/>
    <cellStyle name="_TH KH 2010" xfId="1048" xr:uid="{00000000-0005-0000-0000-000016040000}"/>
    <cellStyle name="_TK152-04" xfId="1049" xr:uid="{00000000-0005-0000-0000-000017040000}"/>
    <cellStyle name="_Tong dutoan PP LAHAI" xfId="1050" xr:uid="{00000000-0005-0000-0000-000018040000}"/>
    <cellStyle name="_TPCP GT-24-5-Mien Nui" xfId="1051" xr:uid="{00000000-0005-0000-0000-000019040000}"/>
    <cellStyle name="_TPCP GT-24-5-Mien Nui_!1 1 bao cao giao KH ve HTCMT vung TNB   12-12-2011" xfId="1052" xr:uid="{00000000-0005-0000-0000-00001A040000}"/>
    <cellStyle name="_TPCP GT-24-5-Mien Nui_Bieu4HTMT" xfId="1053" xr:uid="{00000000-0005-0000-0000-00001B040000}"/>
    <cellStyle name="_TPCP GT-24-5-Mien Nui_Bieu4HTMT_!1 1 bao cao giao KH ve HTCMT vung TNB   12-12-2011" xfId="1054" xr:uid="{00000000-0005-0000-0000-00001C040000}"/>
    <cellStyle name="_TPCP GT-24-5-Mien Nui_Bieu4HTMT_KH TPCP vung TNB (03-1-2012)" xfId="1055" xr:uid="{00000000-0005-0000-0000-00001D040000}"/>
    <cellStyle name="_TPCP GT-24-5-Mien Nui_KH TPCP vung TNB (03-1-2012)" xfId="1056" xr:uid="{00000000-0005-0000-0000-00001E040000}"/>
    <cellStyle name="_ung truoc 2011 NSTW Thanh Hoa + Nge An gui Thu 12-5" xfId="1057" xr:uid="{00000000-0005-0000-0000-00001F040000}"/>
    <cellStyle name="_ung truoc 2011 NSTW Thanh Hoa + Nge An gui Thu 12-5_!1 1 bao cao giao KH ve HTCMT vung TNB   12-12-2011" xfId="1058" xr:uid="{00000000-0005-0000-0000-000020040000}"/>
    <cellStyle name="_ung truoc 2011 NSTW Thanh Hoa + Nge An gui Thu 12-5_Bieu4HTMT" xfId="1059" xr:uid="{00000000-0005-0000-0000-000021040000}"/>
    <cellStyle name="_ung truoc 2011 NSTW Thanh Hoa + Nge An gui Thu 12-5_Bieu4HTMT_!1 1 bao cao giao KH ve HTCMT vung TNB   12-12-2011" xfId="1060" xr:uid="{00000000-0005-0000-0000-000022040000}"/>
    <cellStyle name="_ung truoc 2011 NSTW Thanh Hoa + Nge An gui Thu 12-5_Bieu4HTMT_KH TPCP vung TNB (03-1-2012)" xfId="1061" xr:uid="{00000000-0005-0000-0000-000023040000}"/>
    <cellStyle name="_ung truoc 2011 NSTW Thanh Hoa + Nge An gui Thu 12-5_KH TPCP vung TNB (03-1-2012)" xfId="1062" xr:uid="{00000000-0005-0000-0000-000024040000}"/>
    <cellStyle name="_ung truoc cua long an (6-5-2010)" xfId="1063" xr:uid="{00000000-0005-0000-0000-000025040000}"/>
    <cellStyle name="_Ung von nam 2011 vung TNB - Doan Cong tac (12-5-2010)" xfId="1064" xr:uid="{00000000-0005-0000-0000-000026040000}"/>
    <cellStyle name="_Ung von nam 2011 vung TNB - Doan Cong tac (12-5-2010)_!1 1 bao cao giao KH ve HTCMT vung TNB   12-12-2011" xfId="1065" xr:uid="{00000000-0005-0000-0000-000027040000}"/>
    <cellStyle name="_Ung von nam 2011 vung TNB - Doan Cong tac (12-5-2010)_Bieu4HTMT" xfId="1066" xr:uid="{00000000-0005-0000-0000-000028040000}"/>
    <cellStyle name="_Ung von nam 2011 vung TNB - Doan Cong tac (12-5-2010)_Bieu4HTMT_!1 1 bao cao giao KH ve HTCMT vung TNB   12-12-2011" xfId="1067" xr:uid="{00000000-0005-0000-0000-000029040000}"/>
    <cellStyle name="_Ung von nam 2011 vung TNB - Doan Cong tac (12-5-2010)_Bieu4HTMT_KH TPCP vung TNB (03-1-2012)" xfId="1068" xr:uid="{00000000-0005-0000-0000-00002A040000}"/>
    <cellStyle name="_Ung von nam 2011 vung TNB - Doan Cong tac (12-5-2010)_Chuẩn bị đầu tư 2011 (sep Hung)_KH 2012 (T3-2013)" xfId="1069" xr:uid="{00000000-0005-0000-0000-00002B040000}"/>
    <cellStyle name="_Ung von nam 2011 vung TNB - Doan Cong tac (12-5-2010)_Cong trinh co y kien LD_Dang_NN_2011-Tay nguyen-9-10" xfId="1070" xr:uid="{00000000-0005-0000-0000-00002C040000}"/>
    <cellStyle name="_Ung von nam 2011 vung TNB - Doan Cong tac (12-5-2010)_Cong trinh co y kien LD_Dang_NN_2011-Tay nguyen-9-10_!1 1 bao cao giao KH ve HTCMT vung TNB   12-12-2011" xfId="1071" xr:uid="{00000000-0005-0000-0000-00002D040000}"/>
    <cellStyle name="_Ung von nam 2011 vung TNB - Doan Cong tac (12-5-2010)_Cong trinh co y kien LD_Dang_NN_2011-Tay nguyen-9-10_Bieu4HTMT" xfId="1072" xr:uid="{00000000-0005-0000-0000-00002E040000}"/>
    <cellStyle name="_Ung von nam 2011 vung TNB - Doan Cong tac (12-5-2010)_Cong trinh co y kien LD_Dang_NN_2011-Tay nguyen-9-10_Bieu4HTMT_!1 1 bao cao giao KH ve HTCMT vung TNB   12-12-2011" xfId="1073" xr:uid="{00000000-0005-0000-0000-00002F040000}"/>
    <cellStyle name="_Ung von nam 2011 vung TNB - Doan Cong tac (12-5-2010)_Cong trinh co y kien LD_Dang_NN_2011-Tay nguyen-9-10_Bieu4HTMT_KH TPCP vung TNB (03-1-2012)" xfId="1074" xr:uid="{00000000-0005-0000-0000-000030040000}"/>
    <cellStyle name="_Ung von nam 2011 vung TNB - Doan Cong tac (12-5-2010)_Cong trinh co y kien LD_Dang_NN_2011-Tay nguyen-9-10_KH TPCP vung TNB (03-1-2012)" xfId="1075" xr:uid="{00000000-0005-0000-0000-000031040000}"/>
    <cellStyle name="_Ung von nam 2011 vung TNB - Doan Cong tac (12-5-2010)_KH TPCP vung TNB (03-1-2012)" xfId="1076" xr:uid="{00000000-0005-0000-0000-000032040000}"/>
    <cellStyle name="_Ung von nam 2011 vung TNB - Doan Cong tac (12-5-2010)_TN - Ho tro khac 2011" xfId="1077" xr:uid="{00000000-0005-0000-0000-000033040000}"/>
    <cellStyle name="_Ung von nam 2011 vung TNB - Doan Cong tac (12-5-2010)_TN - Ho tro khac 2011_!1 1 bao cao giao KH ve HTCMT vung TNB   12-12-2011" xfId="1078" xr:uid="{00000000-0005-0000-0000-000034040000}"/>
    <cellStyle name="_Ung von nam 2011 vung TNB - Doan Cong tac (12-5-2010)_TN - Ho tro khac 2011_Bieu4HTMT" xfId="1079" xr:uid="{00000000-0005-0000-0000-000035040000}"/>
    <cellStyle name="_Ung von nam 2011 vung TNB - Doan Cong tac (12-5-2010)_TN - Ho tro khac 2011_Bieu4HTMT_!1 1 bao cao giao KH ve HTCMT vung TNB   12-12-2011" xfId="1080" xr:uid="{00000000-0005-0000-0000-000036040000}"/>
    <cellStyle name="_Ung von nam 2011 vung TNB - Doan Cong tac (12-5-2010)_TN - Ho tro khac 2011_Bieu4HTMT_KH TPCP vung TNB (03-1-2012)" xfId="1081" xr:uid="{00000000-0005-0000-0000-000037040000}"/>
    <cellStyle name="_Ung von nam 2011 vung TNB - Doan Cong tac (12-5-2010)_TN - Ho tro khac 2011_KH TPCP vung TNB (03-1-2012)" xfId="1082" xr:uid="{00000000-0005-0000-0000-000038040000}"/>
    <cellStyle name="_Von dau tu 2006-2020 (TL chien luoc)" xfId="1083" xr:uid="{00000000-0005-0000-0000-000039040000}"/>
    <cellStyle name="_Von dau tu 2006-2020 (TL chien luoc)_15_10_2013 BC nhu cau von doi ung ODA (2014-2016) ngay 15102013 Sua" xfId="1084" xr:uid="{00000000-0005-0000-0000-00003A040000}"/>
    <cellStyle name="_Von dau tu 2006-2020 (TL chien luoc)_BC nhu cau von doi ung ODA nganh NN (BKH)" xfId="1085" xr:uid="{00000000-0005-0000-0000-00003B040000}"/>
    <cellStyle name="_Von dau tu 2006-2020 (TL chien luoc)_BC nhu cau von doi ung ODA nganh NN (BKH)_05-12  KH trung han 2016-2020 - Liem Thinh edited" xfId="1086" xr:uid="{00000000-0005-0000-0000-00003C040000}"/>
    <cellStyle name="_Von dau tu 2006-2020 (TL chien luoc)_BC nhu cau von doi ung ODA nganh NN (BKH)_Copy of 05-12  KH trung han 2016-2020 - Liem Thinh edited (1)" xfId="1087" xr:uid="{00000000-0005-0000-0000-00003D040000}"/>
    <cellStyle name="_Von dau tu 2006-2020 (TL chien luoc)_BC Tai co cau (bieu TH)" xfId="1088" xr:uid="{00000000-0005-0000-0000-00003E040000}"/>
    <cellStyle name="_Von dau tu 2006-2020 (TL chien luoc)_BC Tai co cau (bieu TH)_05-12  KH trung han 2016-2020 - Liem Thinh edited" xfId="1089" xr:uid="{00000000-0005-0000-0000-00003F040000}"/>
    <cellStyle name="_Von dau tu 2006-2020 (TL chien luoc)_BC Tai co cau (bieu TH)_Copy of 05-12  KH trung han 2016-2020 - Liem Thinh edited (1)" xfId="1090" xr:uid="{00000000-0005-0000-0000-000040040000}"/>
    <cellStyle name="_Von dau tu 2006-2020 (TL chien luoc)_DK 2014-2015 final" xfId="1091" xr:uid="{00000000-0005-0000-0000-000041040000}"/>
    <cellStyle name="_Von dau tu 2006-2020 (TL chien luoc)_DK 2014-2015 final_05-12  KH trung han 2016-2020 - Liem Thinh edited" xfId="1092" xr:uid="{00000000-0005-0000-0000-000042040000}"/>
    <cellStyle name="_Von dau tu 2006-2020 (TL chien luoc)_DK 2014-2015 final_Copy of 05-12  KH trung han 2016-2020 - Liem Thinh edited (1)" xfId="1093" xr:uid="{00000000-0005-0000-0000-000043040000}"/>
    <cellStyle name="_Von dau tu 2006-2020 (TL chien luoc)_DK 2014-2015 new" xfId="1094" xr:uid="{00000000-0005-0000-0000-000044040000}"/>
    <cellStyle name="_Von dau tu 2006-2020 (TL chien luoc)_DK 2014-2015 new_05-12  KH trung han 2016-2020 - Liem Thinh edited" xfId="1095" xr:uid="{00000000-0005-0000-0000-000045040000}"/>
    <cellStyle name="_Von dau tu 2006-2020 (TL chien luoc)_DK 2014-2015 new_Copy of 05-12  KH trung han 2016-2020 - Liem Thinh edited (1)" xfId="1096" xr:uid="{00000000-0005-0000-0000-000046040000}"/>
    <cellStyle name="_Von dau tu 2006-2020 (TL chien luoc)_DK KH CBDT 2014 11-11-2013" xfId="1097" xr:uid="{00000000-0005-0000-0000-000047040000}"/>
    <cellStyle name="_Von dau tu 2006-2020 (TL chien luoc)_DK KH CBDT 2014 11-11-2013(1)" xfId="1098" xr:uid="{00000000-0005-0000-0000-000048040000}"/>
    <cellStyle name="_Von dau tu 2006-2020 (TL chien luoc)_DK KH CBDT 2014 11-11-2013(1)_05-12  KH trung han 2016-2020 - Liem Thinh edited" xfId="1099" xr:uid="{00000000-0005-0000-0000-000049040000}"/>
    <cellStyle name="_Von dau tu 2006-2020 (TL chien luoc)_DK KH CBDT 2014 11-11-2013(1)_Copy of 05-12  KH trung han 2016-2020 - Liem Thinh edited (1)" xfId="1100" xr:uid="{00000000-0005-0000-0000-00004A040000}"/>
    <cellStyle name="_Von dau tu 2006-2020 (TL chien luoc)_DK KH CBDT 2014 11-11-2013_05-12  KH trung han 2016-2020 - Liem Thinh edited" xfId="1101" xr:uid="{00000000-0005-0000-0000-00004B040000}"/>
    <cellStyle name="_Von dau tu 2006-2020 (TL chien luoc)_DK KH CBDT 2014 11-11-2013_Copy of 05-12  KH trung han 2016-2020 - Liem Thinh edited (1)" xfId="1102" xr:uid="{00000000-0005-0000-0000-00004C040000}"/>
    <cellStyle name="_Von dau tu 2006-2020 (TL chien luoc)_KH 2011-2015" xfId="1103" xr:uid="{00000000-0005-0000-0000-00004D040000}"/>
    <cellStyle name="_Von dau tu 2006-2020 (TL chien luoc)_tai co cau dau tu (tong hop)1" xfId="1104" xr:uid="{00000000-0005-0000-0000-00004E040000}"/>
    <cellStyle name="_x005f_x0001_" xfId="1105" xr:uid="{00000000-0005-0000-0000-00004F040000}"/>
    <cellStyle name="_x005f_x0001__!1 1 bao cao giao KH ve HTCMT vung TNB   12-12-2011" xfId="1106" xr:uid="{00000000-0005-0000-0000-000050040000}"/>
    <cellStyle name="_x005f_x0001__kien giang 2" xfId="1107" xr:uid="{00000000-0005-0000-0000-000051040000}"/>
    <cellStyle name="_x005f_x000d__x005f_x000a_JournalTemplate=C:\COMFO\CTALK\JOURSTD.TPL_x005f_x000d__x005f_x000a_LbStateAddress=3 3 0 251 1 89 2 311_x005f_x000d__x005f_x000a_LbStateJou" xfId="1108" xr:uid="{00000000-0005-0000-0000-000052040000}"/>
    <cellStyle name="_x005f_x005f_x005f_x0001_" xfId="1109" xr:uid="{00000000-0005-0000-0000-000053040000}"/>
    <cellStyle name="_x005f_x005f_x005f_x0001__!1 1 bao cao giao KH ve HTCMT vung TNB   12-12-2011" xfId="1110" xr:uid="{00000000-0005-0000-0000-000054040000}"/>
    <cellStyle name="_x005f_x005f_x005f_x0001__kien giang 2" xfId="1111"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112" xr:uid="{00000000-0005-0000-0000-000056040000}"/>
    <cellStyle name="_XDCB thang 12.2010" xfId="1113" xr:uid="{00000000-0005-0000-0000-000057040000}"/>
    <cellStyle name="_ÿÿÿÿÿ" xfId="1114" xr:uid="{00000000-0005-0000-0000-000058040000}"/>
    <cellStyle name="_ÿÿÿÿÿ_Bieu mau cong trinh khoi cong moi 3-4" xfId="1115" xr:uid="{00000000-0005-0000-0000-000059040000}"/>
    <cellStyle name="_ÿÿÿÿÿ_Bieu mau cong trinh khoi cong moi 3-4_!1 1 bao cao giao KH ve HTCMT vung TNB   12-12-2011" xfId="1116" xr:uid="{00000000-0005-0000-0000-00005A040000}"/>
    <cellStyle name="_ÿÿÿÿÿ_Bieu mau cong trinh khoi cong moi 3-4_KH TPCP vung TNB (03-1-2012)" xfId="1117" xr:uid="{00000000-0005-0000-0000-00005B040000}"/>
    <cellStyle name="_ÿÿÿÿÿ_Bieu3ODA" xfId="1118" xr:uid="{00000000-0005-0000-0000-00005C040000}"/>
    <cellStyle name="_ÿÿÿÿÿ_Bieu3ODA_!1 1 bao cao giao KH ve HTCMT vung TNB   12-12-2011" xfId="1119" xr:uid="{00000000-0005-0000-0000-00005D040000}"/>
    <cellStyle name="_ÿÿÿÿÿ_Bieu3ODA_KH TPCP vung TNB (03-1-2012)" xfId="1120" xr:uid="{00000000-0005-0000-0000-00005E040000}"/>
    <cellStyle name="_ÿÿÿÿÿ_Bieu4HTMT" xfId="1121" xr:uid="{00000000-0005-0000-0000-00005F040000}"/>
    <cellStyle name="_ÿÿÿÿÿ_Bieu4HTMT_!1 1 bao cao giao KH ve HTCMT vung TNB   12-12-2011" xfId="1122" xr:uid="{00000000-0005-0000-0000-000060040000}"/>
    <cellStyle name="_ÿÿÿÿÿ_Bieu4HTMT_KH TPCP vung TNB (03-1-2012)" xfId="1123" xr:uid="{00000000-0005-0000-0000-000061040000}"/>
    <cellStyle name="_ÿÿÿÿÿ_Kh ql62 (2010) 11-09" xfId="1124" xr:uid="{00000000-0005-0000-0000-000062040000}"/>
    <cellStyle name="_ÿÿÿÿÿ_KH TPCP vung TNB (03-1-2012)" xfId="1125" xr:uid="{00000000-0005-0000-0000-000063040000}"/>
    <cellStyle name="_ÿÿÿÿÿ_Khung 2012" xfId="1126" xr:uid="{00000000-0005-0000-0000-000064040000}"/>
    <cellStyle name="_ÿÿÿÿÿ_kien giang 2" xfId="1127" xr:uid="{00000000-0005-0000-0000-000065040000}"/>
    <cellStyle name="~1" xfId="1128" xr:uid="{00000000-0005-0000-0000-000066040000}"/>
    <cellStyle name="’Ê‰Ý [0.00]_laroux" xfId="1129" xr:uid="{00000000-0005-0000-0000-000067040000}"/>
    <cellStyle name="’Ê‰Ý_laroux" xfId="1130" xr:uid="{00000000-0005-0000-0000-000068040000}"/>
    <cellStyle name="¤@¯ë_CHI PHI QUAN LY 1-00" xfId="1131" xr:uid="{00000000-0005-0000-0000-000069040000}"/>
    <cellStyle name="•W?_Format" xfId="1132" xr:uid="{00000000-0005-0000-0000-00006A040000}"/>
    <cellStyle name="•W€_’·Šú‰p•¶" xfId="1133" xr:uid="{00000000-0005-0000-0000-00006B040000}"/>
    <cellStyle name="•W_’·Šú‰p•¶" xfId="1134" xr:uid="{00000000-0005-0000-0000-00006C040000}"/>
    <cellStyle name="W_MARINE" xfId="1135" xr:uid="{00000000-0005-0000-0000-00006D040000}"/>
    <cellStyle name="0" xfId="1136" xr:uid="{00000000-0005-0000-0000-00006E040000}"/>
    <cellStyle name="0 2" xfId="1137" xr:uid="{00000000-0005-0000-0000-00006F040000}"/>
    <cellStyle name="0,0_x000a__x000a_NA_x000a__x000a_" xfId="1138" xr:uid="{00000000-0005-0000-0000-000070040000}"/>
    <cellStyle name="0,0_x000d__x000a_NA_x000d__x000a_" xfId="1139" xr:uid="{00000000-0005-0000-0000-000071040000}"/>
    <cellStyle name="0,0_x000d__x000a_NA_x000d__x000a_ 2" xfId="1140" xr:uid="{00000000-0005-0000-0000-000072040000}"/>
    <cellStyle name="0,0_x000d__x000a_NA_x000d__x000a__Thanh hoa chinh thuc 28-2" xfId="1141" xr:uid="{00000000-0005-0000-0000-000073040000}"/>
    <cellStyle name="0,0_x005f_x000d__x005f_x000a_NA_x005f_x000d__x005f_x000a_" xfId="1142" xr:uid="{00000000-0005-0000-0000-000074040000}"/>
    <cellStyle name="0.0" xfId="1143" xr:uid="{00000000-0005-0000-0000-000075040000}"/>
    <cellStyle name="0.0 2" xfId="1144" xr:uid="{00000000-0005-0000-0000-000076040000}"/>
    <cellStyle name="0.00" xfId="1145" xr:uid="{00000000-0005-0000-0000-000077040000}"/>
    <cellStyle name="0.00 2" xfId="1146" xr:uid="{00000000-0005-0000-0000-000078040000}"/>
    <cellStyle name="1" xfId="1147" xr:uid="{00000000-0005-0000-0000-000079040000}"/>
    <cellStyle name="1 2" xfId="1148" xr:uid="{00000000-0005-0000-0000-00007A040000}"/>
    <cellStyle name="1_!1 1 bao cao giao KH ve HTCMT vung TNB   12-12-2011" xfId="1149" xr:uid="{00000000-0005-0000-0000-00007B040000}"/>
    <cellStyle name="1_BAO GIA NGAY 24-10-08 (co dam)" xfId="1150" xr:uid="{00000000-0005-0000-0000-00007C040000}"/>
    <cellStyle name="1_Bieu4HTMT" xfId="1151" xr:uid="{00000000-0005-0000-0000-00007D040000}"/>
    <cellStyle name="1_Book1" xfId="1152" xr:uid="{00000000-0005-0000-0000-00007E040000}"/>
    <cellStyle name="1_Book1_1" xfId="1153" xr:uid="{00000000-0005-0000-0000-00007F040000}"/>
    <cellStyle name="1_Book1_1_!1 1 bao cao giao KH ve HTCMT vung TNB   12-12-2011" xfId="1154" xr:uid="{00000000-0005-0000-0000-000080040000}"/>
    <cellStyle name="1_Book1_1_Bieu4HTMT" xfId="1155" xr:uid="{00000000-0005-0000-0000-000081040000}"/>
    <cellStyle name="1_Book1_1_Bieu4HTMT_!1 1 bao cao giao KH ve HTCMT vung TNB   12-12-2011" xfId="1156" xr:uid="{00000000-0005-0000-0000-000082040000}"/>
    <cellStyle name="1_Book1_1_Bieu4HTMT_KH TPCP vung TNB (03-1-2012)" xfId="1157" xr:uid="{00000000-0005-0000-0000-000083040000}"/>
    <cellStyle name="1_Book1_1_KH TPCP vung TNB (03-1-2012)" xfId="1158" xr:uid="{00000000-0005-0000-0000-000084040000}"/>
    <cellStyle name="1_Cau thuy dien Ban La (Cu Anh)" xfId="1159" xr:uid="{00000000-0005-0000-0000-000085040000}"/>
    <cellStyle name="1_Cau thuy dien Ban La (Cu Anh)_!1 1 bao cao giao KH ve HTCMT vung TNB   12-12-2011" xfId="1160" xr:uid="{00000000-0005-0000-0000-000086040000}"/>
    <cellStyle name="1_Cau thuy dien Ban La (Cu Anh)_Bieu4HTMT" xfId="1161" xr:uid="{00000000-0005-0000-0000-000087040000}"/>
    <cellStyle name="1_Cau thuy dien Ban La (Cu Anh)_Bieu4HTMT_!1 1 bao cao giao KH ve HTCMT vung TNB   12-12-2011" xfId="1162" xr:uid="{00000000-0005-0000-0000-000088040000}"/>
    <cellStyle name="1_Cau thuy dien Ban La (Cu Anh)_Bieu4HTMT_KH TPCP vung TNB (03-1-2012)" xfId="1163" xr:uid="{00000000-0005-0000-0000-000089040000}"/>
    <cellStyle name="1_Cau thuy dien Ban La (Cu Anh)_KH TPCP vung TNB (03-1-2012)" xfId="1164" xr:uid="{00000000-0005-0000-0000-00008A040000}"/>
    <cellStyle name="1_Cong trinh co y kien LD_Dang_NN_2011-Tay nguyen-9-10" xfId="1165" xr:uid="{00000000-0005-0000-0000-00008B040000}"/>
    <cellStyle name="1_Du toan 558 (Km17+508.12 - Km 22)" xfId="1166" xr:uid="{00000000-0005-0000-0000-00008C040000}"/>
    <cellStyle name="1_Du toan 558 (Km17+508.12 - Km 22)_!1 1 bao cao giao KH ve HTCMT vung TNB   12-12-2011" xfId="1167" xr:uid="{00000000-0005-0000-0000-00008D040000}"/>
    <cellStyle name="1_Du toan 558 (Km17+508.12 - Km 22)_Bieu4HTMT" xfId="1168" xr:uid="{00000000-0005-0000-0000-00008E040000}"/>
    <cellStyle name="1_Du toan 558 (Km17+508.12 - Km 22)_Bieu4HTMT_!1 1 bao cao giao KH ve HTCMT vung TNB   12-12-2011" xfId="1169" xr:uid="{00000000-0005-0000-0000-00008F040000}"/>
    <cellStyle name="1_Du toan 558 (Km17+508.12 - Km 22)_Bieu4HTMT_KH TPCP vung TNB (03-1-2012)" xfId="1170" xr:uid="{00000000-0005-0000-0000-000090040000}"/>
    <cellStyle name="1_Du toan 558 (Km17+508.12 - Km 22)_KH TPCP vung TNB (03-1-2012)" xfId="1171" xr:uid="{00000000-0005-0000-0000-000091040000}"/>
    <cellStyle name="1_Gia_VLQL48_duyet " xfId="1172" xr:uid="{00000000-0005-0000-0000-000092040000}"/>
    <cellStyle name="1_Gia_VLQL48_duyet _!1 1 bao cao giao KH ve HTCMT vung TNB   12-12-2011" xfId="1173" xr:uid="{00000000-0005-0000-0000-000093040000}"/>
    <cellStyle name="1_Gia_VLQL48_duyet _Bieu4HTMT" xfId="1174" xr:uid="{00000000-0005-0000-0000-000094040000}"/>
    <cellStyle name="1_Gia_VLQL48_duyet _Bieu4HTMT_!1 1 bao cao giao KH ve HTCMT vung TNB   12-12-2011" xfId="1175" xr:uid="{00000000-0005-0000-0000-000095040000}"/>
    <cellStyle name="1_Gia_VLQL48_duyet _Bieu4HTMT_KH TPCP vung TNB (03-1-2012)" xfId="1176" xr:uid="{00000000-0005-0000-0000-000096040000}"/>
    <cellStyle name="1_Gia_VLQL48_duyet _KH TPCP vung TNB (03-1-2012)" xfId="1177" xr:uid="{00000000-0005-0000-0000-000097040000}"/>
    <cellStyle name="1_Kh ql62 (2010) 11-09" xfId="1178" xr:uid="{00000000-0005-0000-0000-000098040000}"/>
    <cellStyle name="1_KH TPCP vung TNB (03-1-2012)" xfId="1179" xr:uid="{00000000-0005-0000-0000-000099040000}"/>
    <cellStyle name="1_Khung 2012" xfId="1180" xr:uid="{00000000-0005-0000-0000-00009A040000}"/>
    <cellStyle name="1_KlQdinhduyet" xfId="1181" xr:uid="{00000000-0005-0000-0000-00009B040000}"/>
    <cellStyle name="1_KlQdinhduyet_!1 1 bao cao giao KH ve HTCMT vung TNB   12-12-2011" xfId="1182" xr:uid="{00000000-0005-0000-0000-00009C040000}"/>
    <cellStyle name="1_KlQdinhduyet_Bieu4HTMT" xfId="1183" xr:uid="{00000000-0005-0000-0000-00009D040000}"/>
    <cellStyle name="1_KlQdinhduyet_Bieu4HTMT_!1 1 bao cao giao KH ve HTCMT vung TNB   12-12-2011" xfId="1184" xr:uid="{00000000-0005-0000-0000-00009E040000}"/>
    <cellStyle name="1_KlQdinhduyet_Bieu4HTMT_KH TPCP vung TNB (03-1-2012)" xfId="1185" xr:uid="{00000000-0005-0000-0000-00009F040000}"/>
    <cellStyle name="1_KlQdinhduyet_KH TPCP vung TNB (03-1-2012)" xfId="1186" xr:uid="{00000000-0005-0000-0000-0000A0040000}"/>
    <cellStyle name="1_TN - Ho tro khac 2011" xfId="1187" xr:uid="{00000000-0005-0000-0000-0000A1040000}"/>
    <cellStyle name="1_TRUNG PMU 5" xfId="1188" xr:uid="{00000000-0005-0000-0000-0000A2040000}"/>
    <cellStyle name="1_ÿÿÿÿÿ" xfId="1189" xr:uid="{00000000-0005-0000-0000-0000A3040000}"/>
    <cellStyle name="1_ÿÿÿÿÿ_Bieu tong hop nhu cau ung 2011 da chon loc -Mien nui" xfId="1190" xr:uid="{00000000-0005-0000-0000-0000A4040000}"/>
    <cellStyle name="1_ÿÿÿÿÿ_Bieu tong hop nhu cau ung 2011 da chon loc -Mien nui 2" xfId="1191" xr:uid="{00000000-0005-0000-0000-0000A5040000}"/>
    <cellStyle name="1_ÿÿÿÿÿ_Kh ql62 (2010) 11-09" xfId="1192" xr:uid="{00000000-0005-0000-0000-0000A6040000}"/>
    <cellStyle name="1_ÿÿÿÿÿ_Khung 2012" xfId="1193" xr:uid="{00000000-0005-0000-0000-0000A7040000}"/>
    <cellStyle name="15" xfId="1194" xr:uid="{00000000-0005-0000-0000-0000A8040000}"/>
    <cellStyle name="18" xfId="1195" xr:uid="{00000000-0005-0000-0000-0000A9040000}"/>
    <cellStyle name="¹éºÐÀ²_      " xfId="1196" xr:uid="{00000000-0005-0000-0000-0000AA040000}"/>
    <cellStyle name="2" xfId="1197" xr:uid="{00000000-0005-0000-0000-0000AB040000}"/>
    <cellStyle name="2_Book1" xfId="1198" xr:uid="{00000000-0005-0000-0000-0000AC040000}"/>
    <cellStyle name="2_Book1_1" xfId="1199" xr:uid="{00000000-0005-0000-0000-0000AD040000}"/>
    <cellStyle name="2_Book1_1_!1 1 bao cao giao KH ve HTCMT vung TNB   12-12-2011" xfId="1200" xr:uid="{00000000-0005-0000-0000-0000AE040000}"/>
    <cellStyle name="2_Book1_1_Bieu4HTMT" xfId="1201" xr:uid="{00000000-0005-0000-0000-0000AF040000}"/>
    <cellStyle name="2_Book1_1_Bieu4HTMT_!1 1 bao cao giao KH ve HTCMT vung TNB   12-12-2011" xfId="1202" xr:uid="{00000000-0005-0000-0000-0000B0040000}"/>
    <cellStyle name="2_Book1_1_Bieu4HTMT_KH TPCP vung TNB (03-1-2012)" xfId="1203" xr:uid="{00000000-0005-0000-0000-0000B1040000}"/>
    <cellStyle name="2_Book1_1_KH TPCP vung TNB (03-1-2012)" xfId="1204" xr:uid="{00000000-0005-0000-0000-0000B2040000}"/>
    <cellStyle name="2_Cau thuy dien Ban La (Cu Anh)" xfId="1205" xr:uid="{00000000-0005-0000-0000-0000B3040000}"/>
    <cellStyle name="2_Cau thuy dien Ban La (Cu Anh)_!1 1 bao cao giao KH ve HTCMT vung TNB   12-12-2011" xfId="1206" xr:uid="{00000000-0005-0000-0000-0000B4040000}"/>
    <cellStyle name="2_Cau thuy dien Ban La (Cu Anh)_Bieu4HTMT" xfId="1207" xr:uid="{00000000-0005-0000-0000-0000B5040000}"/>
    <cellStyle name="2_Cau thuy dien Ban La (Cu Anh)_Bieu4HTMT_!1 1 bao cao giao KH ve HTCMT vung TNB   12-12-2011" xfId="1208" xr:uid="{00000000-0005-0000-0000-0000B6040000}"/>
    <cellStyle name="2_Cau thuy dien Ban La (Cu Anh)_Bieu4HTMT_KH TPCP vung TNB (03-1-2012)" xfId="1209" xr:uid="{00000000-0005-0000-0000-0000B7040000}"/>
    <cellStyle name="2_Cau thuy dien Ban La (Cu Anh)_KH TPCP vung TNB (03-1-2012)" xfId="1210" xr:uid="{00000000-0005-0000-0000-0000B8040000}"/>
    <cellStyle name="2_Du toan 558 (Km17+508.12 - Km 22)" xfId="1211" xr:uid="{00000000-0005-0000-0000-0000B9040000}"/>
    <cellStyle name="2_Du toan 558 (Km17+508.12 - Km 22)_!1 1 bao cao giao KH ve HTCMT vung TNB   12-12-2011" xfId="1212" xr:uid="{00000000-0005-0000-0000-0000BA040000}"/>
    <cellStyle name="2_Du toan 558 (Km17+508.12 - Km 22)_Bieu4HTMT" xfId="1213" xr:uid="{00000000-0005-0000-0000-0000BB040000}"/>
    <cellStyle name="2_Du toan 558 (Km17+508.12 - Km 22)_Bieu4HTMT_!1 1 bao cao giao KH ve HTCMT vung TNB   12-12-2011" xfId="1214" xr:uid="{00000000-0005-0000-0000-0000BC040000}"/>
    <cellStyle name="2_Du toan 558 (Km17+508.12 - Km 22)_Bieu4HTMT_KH TPCP vung TNB (03-1-2012)" xfId="1215" xr:uid="{00000000-0005-0000-0000-0000BD040000}"/>
    <cellStyle name="2_Du toan 558 (Km17+508.12 - Km 22)_KH TPCP vung TNB (03-1-2012)" xfId="1216" xr:uid="{00000000-0005-0000-0000-0000BE040000}"/>
    <cellStyle name="2_Gia_VLQL48_duyet " xfId="1217" xr:uid="{00000000-0005-0000-0000-0000BF040000}"/>
    <cellStyle name="2_Gia_VLQL48_duyet _!1 1 bao cao giao KH ve HTCMT vung TNB   12-12-2011" xfId="1218" xr:uid="{00000000-0005-0000-0000-0000C0040000}"/>
    <cellStyle name="2_Gia_VLQL48_duyet _Bieu4HTMT" xfId="1219" xr:uid="{00000000-0005-0000-0000-0000C1040000}"/>
    <cellStyle name="2_Gia_VLQL48_duyet _Bieu4HTMT_!1 1 bao cao giao KH ve HTCMT vung TNB   12-12-2011" xfId="1220" xr:uid="{00000000-0005-0000-0000-0000C2040000}"/>
    <cellStyle name="2_Gia_VLQL48_duyet _Bieu4HTMT_KH TPCP vung TNB (03-1-2012)" xfId="1221" xr:uid="{00000000-0005-0000-0000-0000C3040000}"/>
    <cellStyle name="2_Gia_VLQL48_duyet _KH TPCP vung TNB (03-1-2012)" xfId="1222" xr:uid="{00000000-0005-0000-0000-0000C4040000}"/>
    <cellStyle name="2_KlQdinhduyet" xfId="1223" xr:uid="{00000000-0005-0000-0000-0000C5040000}"/>
    <cellStyle name="2_KlQdinhduyet_!1 1 bao cao giao KH ve HTCMT vung TNB   12-12-2011" xfId="1224" xr:uid="{00000000-0005-0000-0000-0000C6040000}"/>
    <cellStyle name="2_KlQdinhduyet_Bieu4HTMT" xfId="1225" xr:uid="{00000000-0005-0000-0000-0000C7040000}"/>
    <cellStyle name="2_KlQdinhduyet_Bieu4HTMT_!1 1 bao cao giao KH ve HTCMT vung TNB   12-12-2011" xfId="1226" xr:uid="{00000000-0005-0000-0000-0000C8040000}"/>
    <cellStyle name="2_KlQdinhduyet_Bieu4HTMT_KH TPCP vung TNB (03-1-2012)" xfId="1227" xr:uid="{00000000-0005-0000-0000-0000C9040000}"/>
    <cellStyle name="2_KlQdinhduyet_KH TPCP vung TNB (03-1-2012)" xfId="1228" xr:uid="{00000000-0005-0000-0000-0000CA040000}"/>
    <cellStyle name="2_TRUNG PMU 5" xfId="1229" xr:uid="{00000000-0005-0000-0000-0000CB040000}"/>
    <cellStyle name="2_ÿÿÿÿÿ" xfId="1230" xr:uid="{00000000-0005-0000-0000-0000CC040000}"/>
    <cellStyle name="2_ÿÿÿÿÿ_Bieu tong hop nhu cau ung 2011 da chon loc -Mien nui" xfId="1231" xr:uid="{00000000-0005-0000-0000-0000CD040000}"/>
    <cellStyle name="2_ÿÿÿÿÿ_Bieu tong hop nhu cau ung 2011 da chon loc -Mien nui 2" xfId="1232" xr:uid="{00000000-0005-0000-0000-0000CE040000}"/>
    <cellStyle name="20% - Accent1 2" xfId="1233" xr:uid="{00000000-0005-0000-0000-0000CF040000}"/>
    <cellStyle name="20% - Accent2 2" xfId="1234" xr:uid="{00000000-0005-0000-0000-0000D0040000}"/>
    <cellStyle name="20% - Accent3 2" xfId="1235" xr:uid="{00000000-0005-0000-0000-0000D1040000}"/>
    <cellStyle name="20% - Accent4 2" xfId="1236" xr:uid="{00000000-0005-0000-0000-0000D2040000}"/>
    <cellStyle name="20% - Accent5 2" xfId="1237" xr:uid="{00000000-0005-0000-0000-0000D3040000}"/>
    <cellStyle name="20% - Accent6 2" xfId="1238" xr:uid="{00000000-0005-0000-0000-0000D4040000}"/>
    <cellStyle name="-2001" xfId="1239" xr:uid="{00000000-0005-0000-0000-0000D5040000}"/>
    <cellStyle name="3" xfId="1240" xr:uid="{00000000-0005-0000-0000-0000D6040000}"/>
    <cellStyle name="3_Book1" xfId="1241" xr:uid="{00000000-0005-0000-0000-0000D7040000}"/>
    <cellStyle name="3_Book1_1" xfId="1242" xr:uid="{00000000-0005-0000-0000-0000D8040000}"/>
    <cellStyle name="3_Book1_1_!1 1 bao cao giao KH ve HTCMT vung TNB   12-12-2011" xfId="1243" xr:uid="{00000000-0005-0000-0000-0000D9040000}"/>
    <cellStyle name="3_Book1_1_Bieu4HTMT" xfId="1244" xr:uid="{00000000-0005-0000-0000-0000DA040000}"/>
    <cellStyle name="3_Book1_1_Bieu4HTMT_!1 1 bao cao giao KH ve HTCMT vung TNB   12-12-2011" xfId="1245" xr:uid="{00000000-0005-0000-0000-0000DB040000}"/>
    <cellStyle name="3_Book1_1_Bieu4HTMT_KH TPCP vung TNB (03-1-2012)" xfId="1246" xr:uid="{00000000-0005-0000-0000-0000DC040000}"/>
    <cellStyle name="3_Book1_1_KH TPCP vung TNB (03-1-2012)" xfId="1247" xr:uid="{00000000-0005-0000-0000-0000DD040000}"/>
    <cellStyle name="3_Cau thuy dien Ban La (Cu Anh)" xfId="1248" xr:uid="{00000000-0005-0000-0000-0000DE040000}"/>
    <cellStyle name="3_Cau thuy dien Ban La (Cu Anh)_!1 1 bao cao giao KH ve HTCMT vung TNB   12-12-2011" xfId="1249" xr:uid="{00000000-0005-0000-0000-0000DF040000}"/>
    <cellStyle name="3_Cau thuy dien Ban La (Cu Anh)_Bieu4HTMT" xfId="1250" xr:uid="{00000000-0005-0000-0000-0000E0040000}"/>
    <cellStyle name="3_Cau thuy dien Ban La (Cu Anh)_Bieu4HTMT_!1 1 bao cao giao KH ve HTCMT vung TNB   12-12-2011" xfId="1251" xr:uid="{00000000-0005-0000-0000-0000E1040000}"/>
    <cellStyle name="3_Cau thuy dien Ban La (Cu Anh)_Bieu4HTMT_KH TPCP vung TNB (03-1-2012)" xfId="1252" xr:uid="{00000000-0005-0000-0000-0000E2040000}"/>
    <cellStyle name="3_Cau thuy dien Ban La (Cu Anh)_KH TPCP vung TNB (03-1-2012)" xfId="1253" xr:uid="{00000000-0005-0000-0000-0000E3040000}"/>
    <cellStyle name="3_Du toan 558 (Km17+508.12 - Km 22)" xfId="1254" xr:uid="{00000000-0005-0000-0000-0000E4040000}"/>
    <cellStyle name="3_Du toan 558 (Km17+508.12 - Km 22)_!1 1 bao cao giao KH ve HTCMT vung TNB   12-12-2011" xfId="1255" xr:uid="{00000000-0005-0000-0000-0000E5040000}"/>
    <cellStyle name="3_Du toan 558 (Km17+508.12 - Km 22)_Bieu4HTMT" xfId="1256" xr:uid="{00000000-0005-0000-0000-0000E6040000}"/>
    <cellStyle name="3_Du toan 558 (Km17+508.12 - Km 22)_Bieu4HTMT_!1 1 bao cao giao KH ve HTCMT vung TNB   12-12-2011" xfId="1257" xr:uid="{00000000-0005-0000-0000-0000E7040000}"/>
    <cellStyle name="3_Du toan 558 (Km17+508.12 - Km 22)_Bieu4HTMT_KH TPCP vung TNB (03-1-2012)" xfId="1258" xr:uid="{00000000-0005-0000-0000-0000E8040000}"/>
    <cellStyle name="3_Du toan 558 (Km17+508.12 - Km 22)_KH TPCP vung TNB (03-1-2012)" xfId="1259" xr:uid="{00000000-0005-0000-0000-0000E9040000}"/>
    <cellStyle name="3_Gia_VLQL48_duyet " xfId="1260" xr:uid="{00000000-0005-0000-0000-0000EA040000}"/>
    <cellStyle name="3_Gia_VLQL48_duyet _!1 1 bao cao giao KH ve HTCMT vung TNB   12-12-2011" xfId="1261" xr:uid="{00000000-0005-0000-0000-0000EB040000}"/>
    <cellStyle name="3_Gia_VLQL48_duyet _Bieu4HTMT" xfId="1262" xr:uid="{00000000-0005-0000-0000-0000EC040000}"/>
    <cellStyle name="3_Gia_VLQL48_duyet _Bieu4HTMT_!1 1 bao cao giao KH ve HTCMT vung TNB   12-12-2011" xfId="1263" xr:uid="{00000000-0005-0000-0000-0000ED040000}"/>
    <cellStyle name="3_Gia_VLQL48_duyet _Bieu4HTMT_KH TPCP vung TNB (03-1-2012)" xfId="1264" xr:uid="{00000000-0005-0000-0000-0000EE040000}"/>
    <cellStyle name="3_Gia_VLQL48_duyet _KH TPCP vung TNB (03-1-2012)" xfId="1265" xr:uid="{00000000-0005-0000-0000-0000EF040000}"/>
    <cellStyle name="3_KlQdinhduyet" xfId="1266" xr:uid="{00000000-0005-0000-0000-0000F0040000}"/>
    <cellStyle name="3_KlQdinhduyet_!1 1 bao cao giao KH ve HTCMT vung TNB   12-12-2011" xfId="1267" xr:uid="{00000000-0005-0000-0000-0000F1040000}"/>
    <cellStyle name="3_KlQdinhduyet_Bieu4HTMT" xfId="1268" xr:uid="{00000000-0005-0000-0000-0000F2040000}"/>
    <cellStyle name="3_KlQdinhduyet_Bieu4HTMT_!1 1 bao cao giao KH ve HTCMT vung TNB   12-12-2011" xfId="1269" xr:uid="{00000000-0005-0000-0000-0000F3040000}"/>
    <cellStyle name="3_KlQdinhduyet_Bieu4HTMT_KH TPCP vung TNB (03-1-2012)" xfId="1270" xr:uid="{00000000-0005-0000-0000-0000F4040000}"/>
    <cellStyle name="3_KlQdinhduyet_KH TPCP vung TNB (03-1-2012)" xfId="1271" xr:uid="{00000000-0005-0000-0000-0000F5040000}"/>
    <cellStyle name="3_ÿÿÿÿÿ" xfId="1272" xr:uid="{00000000-0005-0000-0000-0000F6040000}"/>
    <cellStyle name="4" xfId="1273" xr:uid="{00000000-0005-0000-0000-0000F7040000}"/>
    <cellStyle name="4_Book1" xfId="1274" xr:uid="{00000000-0005-0000-0000-0000F8040000}"/>
    <cellStyle name="4_Book1_1" xfId="1275" xr:uid="{00000000-0005-0000-0000-0000F9040000}"/>
    <cellStyle name="4_Book1_1_!1 1 bao cao giao KH ve HTCMT vung TNB   12-12-2011" xfId="1276" xr:uid="{00000000-0005-0000-0000-0000FA040000}"/>
    <cellStyle name="4_Book1_1_Bieu4HTMT" xfId="1277" xr:uid="{00000000-0005-0000-0000-0000FB040000}"/>
    <cellStyle name="4_Book1_1_Bieu4HTMT_!1 1 bao cao giao KH ve HTCMT vung TNB   12-12-2011" xfId="1278" xr:uid="{00000000-0005-0000-0000-0000FC040000}"/>
    <cellStyle name="4_Book1_1_Bieu4HTMT_KH TPCP vung TNB (03-1-2012)" xfId="1279" xr:uid="{00000000-0005-0000-0000-0000FD040000}"/>
    <cellStyle name="4_Book1_1_KH TPCP vung TNB (03-1-2012)" xfId="1280" xr:uid="{00000000-0005-0000-0000-0000FE040000}"/>
    <cellStyle name="4_Cau thuy dien Ban La (Cu Anh)" xfId="1281" xr:uid="{00000000-0005-0000-0000-0000FF040000}"/>
    <cellStyle name="4_Cau thuy dien Ban La (Cu Anh)_!1 1 bao cao giao KH ve HTCMT vung TNB   12-12-2011" xfId="1282" xr:uid="{00000000-0005-0000-0000-000000050000}"/>
    <cellStyle name="4_Cau thuy dien Ban La (Cu Anh)_Bieu4HTMT" xfId="1283" xr:uid="{00000000-0005-0000-0000-000001050000}"/>
    <cellStyle name="4_Cau thuy dien Ban La (Cu Anh)_Bieu4HTMT_!1 1 bao cao giao KH ve HTCMT vung TNB   12-12-2011" xfId="1284" xr:uid="{00000000-0005-0000-0000-000002050000}"/>
    <cellStyle name="4_Cau thuy dien Ban La (Cu Anh)_Bieu4HTMT_KH TPCP vung TNB (03-1-2012)" xfId="1285" xr:uid="{00000000-0005-0000-0000-000003050000}"/>
    <cellStyle name="4_Cau thuy dien Ban La (Cu Anh)_KH TPCP vung TNB (03-1-2012)" xfId="1286" xr:uid="{00000000-0005-0000-0000-000004050000}"/>
    <cellStyle name="4_Du toan 558 (Km17+508.12 - Km 22)" xfId="1287" xr:uid="{00000000-0005-0000-0000-000005050000}"/>
    <cellStyle name="4_Du toan 558 (Km17+508.12 - Km 22)_!1 1 bao cao giao KH ve HTCMT vung TNB   12-12-2011" xfId="1288" xr:uid="{00000000-0005-0000-0000-000006050000}"/>
    <cellStyle name="4_Du toan 558 (Km17+508.12 - Km 22)_Bieu4HTMT" xfId="1289" xr:uid="{00000000-0005-0000-0000-000007050000}"/>
    <cellStyle name="4_Du toan 558 (Km17+508.12 - Km 22)_Bieu4HTMT_!1 1 bao cao giao KH ve HTCMT vung TNB   12-12-2011" xfId="1290" xr:uid="{00000000-0005-0000-0000-000008050000}"/>
    <cellStyle name="4_Du toan 558 (Km17+508.12 - Km 22)_Bieu4HTMT_KH TPCP vung TNB (03-1-2012)" xfId="1291" xr:uid="{00000000-0005-0000-0000-000009050000}"/>
    <cellStyle name="4_Du toan 558 (Km17+508.12 - Km 22)_KH TPCP vung TNB (03-1-2012)" xfId="1292" xr:uid="{00000000-0005-0000-0000-00000A050000}"/>
    <cellStyle name="4_Gia_VLQL48_duyet " xfId="1293" xr:uid="{00000000-0005-0000-0000-00000B050000}"/>
    <cellStyle name="4_Gia_VLQL48_duyet _!1 1 bao cao giao KH ve HTCMT vung TNB   12-12-2011" xfId="1294" xr:uid="{00000000-0005-0000-0000-00000C050000}"/>
    <cellStyle name="4_Gia_VLQL48_duyet _Bieu4HTMT" xfId="1295" xr:uid="{00000000-0005-0000-0000-00000D050000}"/>
    <cellStyle name="4_Gia_VLQL48_duyet _Bieu4HTMT_!1 1 bao cao giao KH ve HTCMT vung TNB   12-12-2011" xfId="1296" xr:uid="{00000000-0005-0000-0000-00000E050000}"/>
    <cellStyle name="4_Gia_VLQL48_duyet _Bieu4HTMT_KH TPCP vung TNB (03-1-2012)" xfId="1297" xr:uid="{00000000-0005-0000-0000-00000F050000}"/>
    <cellStyle name="4_Gia_VLQL48_duyet _KH TPCP vung TNB (03-1-2012)" xfId="1298" xr:uid="{00000000-0005-0000-0000-000010050000}"/>
    <cellStyle name="4_KlQdinhduyet" xfId="1299" xr:uid="{00000000-0005-0000-0000-000011050000}"/>
    <cellStyle name="4_KlQdinhduyet_!1 1 bao cao giao KH ve HTCMT vung TNB   12-12-2011" xfId="1300" xr:uid="{00000000-0005-0000-0000-000012050000}"/>
    <cellStyle name="4_KlQdinhduyet_Bieu4HTMT" xfId="1301" xr:uid="{00000000-0005-0000-0000-000013050000}"/>
    <cellStyle name="4_KlQdinhduyet_Bieu4HTMT_!1 1 bao cao giao KH ve HTCMT vung TNB   12-12-2011" xfId="1302" xr:uid="{00000000-0005-0000-0000-000014050000}"/>
    <cellStyle name="4_KlQdinhduyet_Bieu4HTMT_KH TPCP vung TNB (03-1-2012)" xfId="1303" xr:uid="{00000000-0005-0000-0000-000015050000}"/>
    <cellStyle name="4_KlQdinhduyet_KH TPCP vung TNB (03-1-2012)" xfId="1304" xr:uid="{00000000-0005-0000-0000-000016050000}"/>
    <cellStyle name="4_ÿÿÿÿÿ" xfId="1305" xr:uid="{00000000-0005-0000-0000-000017050000}"/>
    <cellStyle name="40% - Accent1 2" xfId="1306" xr:uid="{00000000-0005-0000-0000-000018050000}"/>
    <cellStyle name="40% - Accent2 2" xfId="1307" xr:uid="{00000000-0005-0000-0000-000019050000}"/>
    <cellStyle name="40% - Accent3 2" xfId="1308" xr:uid="{00000000-0005-0000-0000-00001A050000}"/>
    <cellStyle name="40% - Accent4 2" xfId="1309" xr:uid="{00000000-0005-0000-0000-00001B050000}"/>
    <cellStyle name="40% - Accent5 2" xfId="1310" xr:uid="{00000000-0005-0000-0000-00001C050000}"/>
    <cellStyle name="40% - Accent6 2" xfId="1311" xr:uid="{00000000-0005-0000-0000-00001D050000}"/>
    <cellStyle name="52" xfId="1312" xr:uid="{00000000-0005-0000-0000-00001E050000}"/>
    <cellStyle name="6" xfId="1313" xr:uid="{00000000-0005-0000-0000-00001F050000}"/>
    <cellStyle name="6_15_10_2013 BC nhu cau von doi ung ODA (2014-2016) ngay 15102013 Sua" xfId="1314" xr:uid="{00000000-0005-0000-0000-000020050000}"/>
    <cellStyle name="6_BC nhu cau von doi ung ODA nganh NN (BKH)" xfId="1315" xr:uid="{00000000-0005-0000-0000-000021050000}"/>
    <cellStyle name="6_BC nhu cau von doi ung ODA nganh NN (BKH)_05-12  KH trung han 2016-2020 - Liem Thinh edited" xfId="1316" xr:uid="{00000000-0005-0000-0000-000022050000}"/>
    <cellStyle name="6_BC nhu cau von doi ung ODA nganh NN (BKH)_Copy of 05-12  KH trung han 2016-2020 - Liem Thinh edited (1)" xfId="1317" xr:uid="{00000000-0005-0000-0000-000023050000}"/>
    <cellStyle name="6_BC Tai co cau (bieu TH)" xfId="1318" xr:uid="{00000000-0005-0000-0000-000024050000}"/>
    <cellStyle name="6_BC Tai co cau (bieu TH)_05-12  KH trung han 2016-2020 - Liem Thinh edited" xfId="1319" xr:uid="{00000000-0005-0000-0000-000025050000}"/>
    <cellStyle name="6_BC Tai co cau (bieu TH)_Copy of 05-12  KH trung han 2016-2020 - Liem Thinh edited (1)" xfId="1320" xr:uid="{00000000-0005-0000-0000-000026050000}"/>
    <cellStyle name="6_Cong trinh co y kien LD_Dang_NN_2011-Tay nguyen-9-10" xfId="1321" xr:uid="{00000000-0005-0000-0000-000027050000}"/>
    <cellStyle name="6_Cong trinh co y kien LD_Dang_NN_2011-Tay nguyen-9-10_!1 1 bao cao giao KH ve HTCMT vung TNB   12-12-2011" xfId="1322" xr:uid="{00000000-0005-0000-0000-000028050000}"/>
    <cellStyle name="6_Cong trinh co y kien LD_Dang_NN_2011-Tay nguyen-9-10_Bieu4HTMT" xfId="1323" xr:uid="{00000000-0005-0000-0000-000029050000}"/>
    <cellStyle name="6_Cong trinh co y kien LD_Dang_NN_2011-Tay nguyen-9-10_Bieu4HTMT_!1 1 bao cao giao KH ve HTCMT vung TNB   12-12-2011" xfId="1324" xr:uid="{00000000-0005-0000-0000-00002A050000}"/>
    <cellStyle name="6_Cong trinh co y kien LD_Dang_NN_2011-Tay nguyen-9-10_Bieu4HTMT_KH TPCP vung TNB (03-1-2012)" xfId="1325" xr:uid="{00000000-0005-0000-0000-00002B050000}"/>
    <cellStyle name="6_Cong trinh co y kien LD_Dang_NN_2011-Tay nguyen-9-10_KH TPCP vung TNB (03-1-2012)" xfId="1326" xr:uid="{00000000-0005-0000-0000-00002C050000}"/>
    <cellStyle name="6_DK 2014-2015 final" xfId="1327" xr:uid="{00000000-0005-0000-0000-00002D050000}"/>
    <cellStyle name="6_DK 2014-2015 final_05-12  KH trung han 2016-2020 - Liem Thinh edited" xfId="1328" xr:uid="{00000000-0005-0000-0000-00002E050000}"/>
    <cellStyle name="6_DK 2014-2015 final_Copy of 05-12  KH trung han 2016-2020 - Liem Thinh edited (1)" xfId="1329" xr:uid="{00000000-0005-0000-0000-00002F050000}"/>
    <cellStyle name="6_DK 2014-2015 new" xfId="1330" xr:uid="{00000000-0005-0000-0000-000030050000}"/>
    <cellStyle name="6_DK 2014-2015 new_05-12  KH trung han 2016-2020 - Liem Thinh edited" xfId="1331" xr:uid="{00000000-0005-0000-0000-000031050000}"/>
    <cellStyle name="6_DK 2014-2015 new_Copy of 05-12  KH trung han 2016-2020 - Liem Thinh edited (1)" xfId="1332" xr:uid="{00000000-0005-0000-0000-000032050000}"/>
    <cellStyle name="6_DK KH CBDT 2014 11-11-2013" xfId="1333" xr:uid="{00000000-0005-0000-0000-000033050000}"/>
    <cellStyle name="6_DK KH CBDT 2014 11-11-2013(1)" xfId="1334" xr:uid="{00000000-0005-0000-0000-000034050000}"/>
    <cellStyle name="6_DK KH CBDT 2014 11-11-2013(1)_05-12  KH trung han 2016-2020 - Liem Thinh edited" xfId="1335" xr:uid="{00000000-0005-0000-0000-000035050000}"/>
    <cellStyle name="6_DK KH CBDT 2014 11-11-2013(1)_Copy of 05-12  KH trung han 2016-2020 - Liem Thinh edited (1)" xfId="1336" xr:uid="{00000000-0005-0000-0000-000036050000}"/>
    <cellStyle name="6_DK KH CBDT 2014 11-11-2013_05-12  KH trung han 2016-2020 - Liem Thinh edited" xfId="1337" xr:uid="{00000000-0005-0000-0000-000037050000}"/>
    <cellStyle name="6_DK KH CBDT 2014 11-11-2013_Copy of 05-12  KH trung han 2016-2020 - Liem Thinh edited (1)" xfId="1338" xr:uid="{00000000-0005-0000-0000-000038050000}"/>
    <cellStyle name="6_KH 2011-2015" xfId="1339" xr:uid="{00000000-0005-0000-0000-000039050000}"/>
    <cellStyle name="6_tai co cau dau tu (tong hop)1" xfId="1340" xr:uid="{00000000-0005-0000-0000-00003A050000}"/>
    <cellStyle name="6_TN - Ho tro khac 2011" xfId="1341" xr:uid="{00000000-0005-0000-0000-00003B050000}"/>
    <cellStyle name="6_TN - Ho tro khac 2011_!1 1 bao cao giao KH ve HTCMT vung TNB   12-12-2011" xfId="1342" xr:uid="{00000000-0005-0000-0000-00003C050000}"/>
    <cellStyle name="6_TN - Ho tro khac 2011_Bieu4HTMT" xfId="1343" xr:uid="{00000000-0005-0000-0000-00003D050000}"/>
    <cellStyle name="6_TN - Ho tro khac 2011_Bieu4HTMT_!1 1 bao cao giao KH ve HTCMT vung TNB   12-12-2011" xfId="1344" xr:uid="{00000000-0005-0000-0000-00003E050000}"/>
    <cellStyle name="6_TN - Ho tro khac 2011_Bieu4HTMT_KH TPCP vung TNB (03-1-2012)" xfId="1345" xr:uid="{00000000-0005-0000-0000-00003F050000}"/>
    <cellStyle name="6_TN - Ho tro khac 2011_KH TPCP vung TNB (03-1-2012)" xfId="1346" xr:uid="{00000000-0005-0000-0000-000040050000}"/>
    <cellStyle name="60% - Accent1 2" xfId="1347" xr:uid="{00000000-0005-0000-0000-000041050000}"/>
    <cellStyle name="60% - Accent2 2" xfId="1348" xr:uid="{00000000-0005-0000-0000-000042050000}"/>
    <cellStyle name="60% - Accent3 2" xfId="1349" xr:uid="{00000000-0005-0000-0000-000043050000}"/>
    <cellStyle name="60% - Accent4 2" xfId="1350" xr:uid="{00000000-0005-0000-0000-000044050000}"/>
    <cellStyle name="60% - Accent5 2" xfId="1351" xr:uid="{00000000-0005-0000-0000-000045050000}"/>
    <cellStyle name="60% - Accent6 2" xfId="1352" xr:uid="{00000000-0005-0000-0000-000046050000}"/>
    <cellStyle name="9" xfId="1353" xr:uid="{00000000-0005-0000-0000-000047050000}"/>
    <cellStyle name="9_!1 1 bao cao giao KH ve HTCMT vung TNB   12-12-2011" xfId="1354" xr:uid="{00000000-0005-0000-0000-000048050000}"/>
    <cellStyle name="9_Bieu4HTMT" xfId="1355" xr:uid="{00000000-0005-0000-0000-000049050000}"/>
    <cellStyle name="9_Bieu4HTMT_!1 1 bao cao giao KH ve HTCMT vung TNB   12-12-2011" xfId="1356" xr:uid="{00000000-0005-0000-0000-00004A050000}"/>
    <cellStyle name="9_Bieu4HTMT_KH TPCP vung TNB (03-1-2012)" xfId="1357" xr:uid="{00000000-0005-0000-0000-00004B050000}"/>
    <cellStyle name="9_KH TPCP vung TNB (03-1-2012)" xfId="1358" xr:uid="{00000000-0005-0000-0000-00004C050000}"/>
    <cellStyle name="Accent1 2" xfId="1359" xr:uid="{00000000-0005-0000-0000-00004D050000}"/>
    <cellStyle name="Accent2 2" xfId="1360" xr:uid="{00000000-0005-0000-0000-00004E050000}"/>
    <cellStyle name="Accent3 2" xfId="1361" xr:uid="{00000000-0005-0000-0000-00004F050000}"/>
    <cellStyle name="Accent4 2" xfId="1362" xr:uid="{00000000-0005-0000-0000-000050050000}"/>
    <cellStyle name="Accent5 2" xfId="1363" xr:uid="{00000000-0005-0000-0000-000051050000}"/>
    <cellStyle name="Accent6 2" xfId="1364" xr:uid="{00000000-0005-0000-0000-000052050000}"/>
    <cellStyle name="ÅëÈ­ [0]_      " xfId="1365" xr:uid="{00000000-0005-0000-0000-000053050000}"/>
    <cellStyle name="AeE­ [0]_INQUIRY ¿?¾÷AßAø " xfId="1366" xr:uid="{00000000-0005-0000-0000-000054050000}"/>
    <cellStyle name="ÅëÈ­ [0]_L601CPT" xfId="1367" xr:uid="{00000000-0005-0000-0000-000055050000}"/>
    <cellStyle name="ÅëÈ­_      " xfId="1368" xr:uid="{00000000-0005-0000-0000-000056050000}"/>
    <cellStyle name="AeE­_INQUIRY ¿?¾÷AßAø " xfId="1369" xr:uid="{00000000-0005-0000-0000-000057050000}"/>
    <cellStyle name="ÅëÈ­_L601CPT" xfId="1370" xr:uid="{00000000-0005-0000-0000-000058050000}"/>
    <cellStyle name="args.style" xfId="1371" xr:uid="{00000000-0005-0000-0000-000059050000}"/>
    <cellStyle name="args.style 2" xfId="1372" xr:uid="{00000000-0005-0000-0000-00005A050000}"/>
    <cellStyle name="at" xfId="1373" xr:uid="{00000000-0005-0000-0000-00005B050000}"/>
    <cellStyle name="ÄÞ¸¶ [0]_      " xfId="1374" xr:uid="{00000000-0005-0000-0000-00005C050000}"/>
    <cellStyle name="AÞ¸¶ [0]_INQUIRY ¿?¾÷AßAø " xfId="1375" xr:uid="{00000000-0005-0000-0000-00005D050000}"/>
    <cellStyle name="ÄÞ¸¶ [0]_L601CPT" xfId="1376" xr:uid="{00000000-0005-0000-0000-00005E050000}"/>
    <cellStyle name="ÄÞ¸¶_      " xfId="1377" xr:uid="{00000000-0005-0000-0000-00005F050000}"/>
    <cellStyle name="AÞ¸¶_INQUIRY ¿?¾÷AßAø " xfId="1378" xr:uid="{00000000-0005-0000-0000-000060050000}"/>
    <cellStyle name="ÄÞ¸¶_L601CPT" xfId="1379" xr:uid="{00000000-0005-0000-0000-000061050000}"/>
    <cellStyle name="AutoFormat Options" xfId="1380" xr:uid="{00000000-0005-0000-0000-000062050000}"/>
    <cellStyle name="AutoFormat Options 2" xfId="1381" xr:uid="{00000000-0005-0000-0000-000063050000}"/>
    <cellStyle name="Bad 2" xfId="1382" xr:uid="{00000000-0005-0000-0000-000064050000}"/>
    <cellStyle name="Body" xfId="1383" xr:uid="{00000000-0005-0000-0000-000065050000}"/>
    <cellStyle name="C?AØ_¿?¾÷CoE² " xfId="1384" xr:uid="{00000000-0005-0000-0000-000066050000}"/>
    <cellStyle name="C~1" xfId="1385" xr:uid="{00000000-0005-0000-0000-000067050000}"/>
    <cellStyle name="Ç¥ÁØ_      " xfId="1386" xr:uid="{00000000-0005-0000-0000-000068050000}"/>
    <cellStyle name="C￥AØ_¿μ¾÷CoE² " xfId="1387" xr:uid="{00000000-0005-0000-0000-000069050000}"/>
    <cellStyle name="Ç¥ÁØ_±¸¹Ì´ëÃ¥" xfId="1388" xr:uid="{00000000-0005-0000-0000-00006A050000}"/>
    <cellStyle name="C￥AØ_Sheet1_¿μ¾÷CoE² " xfId="1389" xr:uid="{00000000-0005-0000-0000-00006B050000}"/>
    <cellStyle name="Ç¥ÁØ_ÿÿÿÿÿÿ_4_ÃÑÇÕ°è " xfId="1390" xr:uid="{00000000-0005-0000-0000-00006C050000}"/>
    <cellStyle name="Calc Currency (0)" xfId="1391" xr:uid="{00000000-0005-0000-0000-00006D050000}"/>
    <cellStyle name="Calc Currency (0) 2" xfId="1392" xr:uid="{00000000-0005-0000-0000-00006E050000}"/>
    <cellStyle name="Calc Currency (2)" xfId="1393" xr:uid="{00000000-0005-0000-0000-00006F050000}"/>
    <cellStyle name="Calc Currency (2) 10" xfId="1394" xr:uid="{00000000-0005-0000-0000-000070050000}"/>
    <cellStyle name="Calc Currency (2) 11" xfId="1395" xr:uid="{00000000-0005-0000-0000-000071050000}"/>
    <cellStyle name="Calc Currency (2) 12" xfId="1396" xr:uid="{00000000-0005-0000-0000-000072050000}"/>
    <cellStyle name="Calc Currency (2) 13" xfId="1397" xr:uid="{00000000-0005-0000-0000-000073050000}"/>
    <cellStyle name="Calc Currency (2) 14" xfId="1398" xr:uid="{00000000-0005-0000-0000-000074050000}"/>
    <cellStyle name="Calc Currency (2) 15" xfId="1399" xr:uid="{00000000-0005-0000-0000-000075050000}"/>
    <cellStyle name="Calc Currency (2) 16" xfId="1400" xr:uid="{00000000-0005-0000-0000-000076050000}"/>
    <cellStyle name="Calc Currency (2) 2" xfId="1401" xr:uid="{00000000-0005-0000-0000-000077050000}"/>
    <cellStyle name="Calc Currency (2) 3" xfId="1402" xr:uid="{00000000-0005-0000-0000-000078050000}"/>
    <cellStyle name="Calc Currency (2) 4" xfId="1403" xr:uid="{00000000-0005-0000-0000-000079050000}"/>
    <cellStyle name="Calc Currency (2) 5" xfId="1404" xr:uid="{00000000-0005-0000-0000-00007A050000}"/>
    <cellStyle name="Calc Currency (2) 6" xfId="1405" xr:uid="{00000000-0005-0000-0000-00007B050000}"/>
    <cellStyle name="Calc Currency (2) 7" xfId="1406" xr:uid="{00000000-0005-0000-0000-00007C050000}"/>
    <cellStyle name="Calc Currency (2) 8" xfId="1407" xr:uid="{00000000-0005-0000-0000-00007D050000}"/>
    <cellStyle name="Calc Currency (2) 9" xfId="1408" xr:uid="{00000000-0005-0000-0000-00007E050000}"/>
    <cellStyle name="Calc Percent (0)" xfId="1409" xr:uid="{00000000-0005-0000-0000-00007F050000}"/>
    <cellStyle name="Calc Percent (0) 10" xfId="1410" xr:uid="{00000000-0005-0000-0000-000080050000}"/>
    <cellStyle name="Calc Percent (0) 11" xfId="1411" xr:uid="{00000000-0005-0000-0000-000081050000}"/>
    <cellStyle name="Calc Percent (0) 12" xfId="1412" xr:uid="{00000000-0005-0000-0000-000082050000}"/>
    <cellStyle name="Calc Percent (0) 13" xfId="1413" xr:uid="{00000000-0005-0000-0000-000083050000}"/>
    <cellStyle name="Calc Percent (0) 14" xfId="1414" xr:uid="{00000000-0005-0000-0000-000084050000}"/>
    <cellStyle name="Calc Percent (0) 15" xfId="1415" xr:uid="{00000000-0005-0000-0000-000085050000}"/>
    <cellStyle name="Calc Percent (0) 16" xfId="1416" xr:uid="{00000000-0005-0000-0000-000086050000}"/>
    <cellStyle name="Calc Percent (0) 2" xfId="1417" xr:uid="{00000000-0005-0000-0000-000087050000}"/>
    <cellStyle name="Calc Percent (0) 3" xfId="1418" xr:uid="{00000000-0005-0000-0000-000088050000}"/>
    <cellStyle name="Calc Percent (0) 4" xfId="1419" xr:uid="{00000000-0005-0000-0000-000089050000}"/>
    <cellStyle name="Calc Percent (0) 5" xfId="1420" xr:uid="{00000000-0005-0000-0000-00008A050000}"/>
    <cellStyle name="Calc Percent (0) 6" xfId="1421" xr:uid="{00000000-0005-0000-0000-00008B050000}"/>
    <cellStyle name="Calc Percent (0) 7" xfId="1422" xr:uid="{00000000-0005-0000-0000-00008C050000}"/>
    <cellStyle name="Calc Percent (0) 8" xfId="1423" xr:uid="{00000000-0005-0000-0000-00008D050000}"/>
    <cellStyle name="Calc Percent (0) 9" xfId="1424" xr:uid="{00000000-0005-0000-0000-00008E050000}"/>
    <cellStyle name="Calc Percent (1)" xfId="1425" xr:uid="{00000000-0005-0000-0000-00008F050000}"/>
    <cellStyle name="Calc Percent (1) 10" xfId="1426" xr:uid="{00000000-0005-0000-0000-000090050000}"/>
    <cellStyle name="Calc Percent (1) 11" xfId="1427" xr:uid="{00000000-0005-0000-0000-000091050000}"/>
    <cellStyle name="Calc Percent (1) 12" xfId="1428" xr:uid="{00000000-0005-0000-0000-000092050000}"/>
    <cellStyle name="Calc Percent (1) 13" xfId="1429" xr:uid="{00000000-0005-0000-0000-000093050000}"/>
    <cellStyle name="Calc Percent (1) 14" xfId="1430" xr:uid="{00000000-0005-0000-0000-000094050000}"/>
    <cellStyle name="Calc Percent (1) 15" xfId="1431" xr:uid="{00000000-0005-0000-0000-000095050000}"/>
    <cellStyle name="Calc Percent (1) 16" xfId="1432" xr:uid="{00000000-0005-0000-0000-000096050000}"/>
    <cellStyle name="Calc Percent (1) 2" xfId="1433" xr:uid="{00000000-0005-0000-0000-000097050000}"/>
    <cellStyle name="Calc Percent (1) 3" xfId="1434" xr:uid="{00000000-0005-0000-0000-000098050000}"/>
    <cellStyle name="Calc Percent (1) 4" xfId="1435" xr:uid="{00000000-0005-0000-0000-000099050000}"/>
    <cellStyle name="Calc Percent (1) 5" xfId="1436" xr:uid="{00000000-0005-0000-0000-00009A050000}"/>
    <cellStyle name="Calc Percent (1) 6" xfId="1437" xr:uid="{00000000-0005-0000-0000-00009B050000}"/>
    <cellStyle name="Calc Percent (1) 7" xfId="1438" xr:uid="{00000000-0005-0000-0000-00009C050000}"/>
    <cellStyle name="Calc Percent (1) 8" xfId="1439" xr:uid="{00000000-0005-0000-0000-00009D050000}"/>
    <cellStyle name="Calc Percent (1) 9" xfId="1440" xr:uid="{00000000-0005-0000-0000-00009E050000}"/>
    <cellStyle name="Calc Percent (2)" xfId="1441" xr:uid="{00000000-0005-0000-0000-00009F050000}"/>
    <cellStyle name="Calc Percent (2) 10" xfId="1442" xr:uid="{00000000-0005-0000-0000-0000A0050000}"/>
    <cellStyle name="Calc Percent (2) 11" xfId="1443" xr:uid="{00000000-0005-0000-0000-0000A1050000}"/>
    <cellStyle name="Calc Percent (2) 12" xfId="1444" xr:uid="{00000000-0005-0000-0000-0000A2050000}"/>
    <cellStyle name="Calc Percent (2) 13" xfId="1445" xr:uid="{00000000-0005-0000-0000-0000A3050000}"/>
    <cellStyle name="Calc Percent (2) 14" xfId="1446" xr:uid="{00000000-0005-0000-0000-0000A4050000}"/>
    <cellStyle name="Calc Percent (2) 15" xfId="1447" xr:uid="{00000000-0005-0000-0000-0000A5050000}"/>
    <cellStyle name="Calc Percent (2) 16" xfId="1448" xr:uid="{00000000-0005-0000-0000-0000A6050000}"/>
    <cellStyle name="Calc Percent (2) 2" xfId="1449" xr:uid="{00000000-0005-0000-0000-0000A7050000}"/>
    <cellStyle name="Calc Percent (2) 3" xfId="1450" xr:uid="{00000000-0005-0000-0000-0000A8050000}"/>
    <cellStyle name="Calc Percent (2) 4" xfId="1451" xr:uid="{00000000-0005-0000-0000-0000A9050000}"/>
    <cellStyle name="Calc Percent (2) 5" xfId="1452" xr:uid="{00000000-0005-0000-0000-0000AA050000}"/>
    <cellStyle name="Calc Percent (2) 6" xfId="1453" xr:uid="{00000000-0005-0000-0000-0000AB050000}"/>
    <cellStyle name="Calc Percent (2) 7" xfId="1454" xr:uid="{00000000-0005-0000-0000-0000AC050000}"/>
    <cellStyle name="Calc Percent (2) 8" xfId="1455" xr:uid="{00000000-0005-0000-0000-0000AD050000}"/>
    <cellStyle name="Calc Percent (2) 9" xfId="1456" xr:uid="{00000000-0005-0000-0000-0000AE050000}"/>
    <cellStyle name="Calc Units (0)" xfId="1457" xr:uid="{00000000-0005-0000-0000-0000AF050000}"/>
    <cellStyle name="Calc Units (0) 10" xfId="1458" xr:uid="{00000000-0005-0000-0000-0000B0050000}"/>
    <cellStyle name="Calc Units (0) 11" xfId="1459" xr:uid="{00000000-0005-0000-0000-0000B1050000}"/>
    <cellStyle name="Calc Units (0) 12" xfId="1460" xr:uid="{00000000-0005-0000-0000-0000B2050000}"/>
    <cellStyle name="Calc Units (0) 13" xfId="1461" xr:uid="{00000000-0005-0000-0000-0000B3050000}"/>
    <cellStyle name="Calc Units (0) 14" xfId="1462" xr:uid="{00000000-0005-0000-0000-0000B4050000}"/>
    <cellStyle name="Calc Units (0) 15" xfId="1463" xr:uid="{00000000-0005-0000-0000-0000B5050000}"/>
    <cellStyle name="Calc Units (0) 16" xfId="1464" xr:uid="{00000000-0005-0000-0000-0000B6050000}"/>
    <cellStyle name="Calc Units (0) 2" xfId="1465" xr:uid="{00000000-0005-0000-0000-0000B7050000}"/>
    <cellStyle name="Calc Units (0) 3" xfId="1466" xr:uid="{00000000-0005-0000-0000-0000B8050000}"/>
    <cellStyle name="Calc Units (0) 4" xfId="1467" xr:uid="{00000000-0005-0000-0000-0000B9050000}"/>
    <cellStyle name="Calc Units (0) 5" xfId="1468" xr:uid="{00000000-0005-0000-0000-0000BA050000}"/>
    <cellStyle name="Calc Units (0) 6" xfId="1469" xr:uid="{00000000-0005-0000-0000-0000BB050000}"/>
    <cellStyle name="Calc Units (0) 7" xfId="1470" xr:uid="{00000000-0005-0000-0000-0000BC050000}"/>
    <cellStyle name="Calc Units (0) 8" xfId="1471" xr:uid="{00000000-0005-0000-0000-0000BD050000}"/>
    <cellStyle name="Calc Units (0) 9" xfId="1472" xr:uid="{00000000-0005-0000-0000-0000BE050000}"/>
    <cellStyle name="Calc Units (1)" xfId="1473" xr:uid="{00000000-0005-0000-0000-0000BF050000}"/>
    <cellStyle name="Calc Units (1) 10" xfId="1474" xr:uid="{00000000-0005-0000-0000-0000C0050000}"/>
    <cellStyle name="Calc Units (1) 11" xfId="1475" xr:uid="{00000000-0005-0000-0000-0000C1050000}"/>
    <cellStyle name="Calc Units (1) 12" xfId="1476" xr:uid="{00000000-0005-0000-0000-0000C2050000}"/>
    <cellStyle name="Calc Units (1) 13" xfId="1477" xr:uid="{00000000-0005-0000-0000-0000C3050000}"/>
    <cellStyle name="Calc Units (1) 14" xfId="1478" xr:uid="{00000000-0005-0000-0000-0000C4050000}"/>
    <cellStyle name="Calc Units (1) 15" xfId="1479" xr:uid="{00000000-0005-0000-0000-0000C5050000}"/>
    <cellStyle name="Calc Units (1) 16" xfId="1480" xr:uid="{00000000-0005-0000-0000-0000C6050000}"/>
    <cellStyle name="Calc Units (1) 2" xfId="1481" xr:uid="{00000000-0005-0000-0000-0000C7050000}"/>
    <cellStyle name="Calc Units (1) 3" xfId="1482" xr:uid="{00000000-0005-0000-0000-0000C8050000}"/>
    <cellStyle name="Calc Units (1) 4" xfId="1483" xr:uid="{00000000-0005-0000-0000-0000C9050000}"/>
    <cellStyle name="Calc Units (1) 5" xfId="1484" xr:uid="{00000000-0005-0000-0000-0000CA050000}"/>
    <cellStyle name="Calc Units (1) 6" xfId="1485" xr:uid="{00000000-0005-0000-0000-0000CB050000}"/>
    <cellStyle name="Calc Units (1) 7" xfId="1486" xr:uid="{00000000-0005-0000-0000-0000CC050000}"/>
    <cellStyle name="Calc Units (1) 8" xfId="1487" xr:uid="{00000000-0005-0000-0000-0000CD050000}"/>
    <cellStyle name="Calc Units (1) 9" xfId="1488" xr:uid="{00000000-0005-0000-0000-0000CE050000}"/>
    <cellStyle name="Calc Units (2)" xfId="1489" xr:uid="{00000000-0005-0000-0000-0000CF050000}"/>
    <cellStyle name="Calc Units (2) 10" xfId="1490" xr:uid="{00000000-0005-0000-0000-0000D0050000}"/>
    <cellStyle name="Calc Units (2) 11" xfId="1491" xr:uid="{00000000-0005-0000-0000-0000D1050000}"/>
    <cellStyle name="Calc Units (2) 12" xfId="1492" xr:uid="{00000000-0005-0000-0000-0000D2050000}"/>
    <cellStyle name="Calc Units (2) 13" xfId="1493" xr:uid="{00000000-0005-0000-0000-0000D3050000}"/>
    <cellStyle name="Calc Units (2) 14" xfId="1494" xr:uid="{00000000-0005-0000-0000-0000D4050000}"/>
    <cellStyle name="Calc Units (2) 15" xfId="1495" xr:uid="{00000000-0005-0000-0000-0000D5050000}"/>
    <cellStyle name="Calc Units (2) 16" xfId="1496" xr:uid="{00000000-0005-0000-0000-0000D6050000}"/>
    <cellStyle name="Calc Units (2) 2" xfId="1497" xr:uid="{00000000-0005-0000-0000-0000D7050000}"/>
    <cellStyle name="Calc Units (2) 3" xfId="1498" xr:uid="{00000000-0005-0000-0000-0000D8050000}"/>
    <cellStyle name="Calc Units (2) 4" xfId="1499" xr:uid="{00000000-0005-0000-0000-0000D9050000}"/>
    <cellStyle name="Calc Units (2) 5" xfId="1500" xr:uid="{00000000-0005-0000-0000-0000DA050000}"/>
    <cellStyle name="Calc Units (2) 6" xfId="1501" xr:uid="{00000000-0005-0000-0000-0000DB050000}"/>
    <cellStyle name="Calc Units (2) 7" xfId="1502" xr:uid="{00000000-0005-0000-0000-0000DC050000}"/>
    <cellStyle name="Calc Units (2) 8" xfId="1503" xr:uid="{00000000-0005-0000-0000-0000DD050000}"/>
    <cellStyle name="Calc Units (2) 9" xfId="1504" xr:uid="{00000000-0005-0000-0000-0000DE050000}"/>
    <cellStyle name="Calculation 2" xfId="1505" xr:uid="{00000000-0005-0000-0000-0000DF050000}"/>
    <cellStyle name="category" xfId="1506" xr:uid="{00000000-0005-0000-0000-0000E0050000}"/>
    <cellStyle name="category 2" xfId="1507" xr:uid="{00000000-0005-0000-0000-0000E1050000}"/>
    <cellStyle name="Centered Heading" xfId="1508" xr:uid="{00000000-0005-0000-0000-0000E2050000}"/>
    <cellStyle name="Cerrency_Sheet2_XANGDAU" xfId="1509" xr:uid="{00000000-0005-0000-0000-0000E3050000}"/>
    <cellStyle name="Check Cell 2" xfId="1510" xr:uid="{00000000-0005-0000-0000-0000E4050000}"/>
    <cellStyle name="Chi phÝ kh¸c_Book1" xfId="1511" xr:uid="{00000000-0005-0000-0000-0000E5050000}"/>
    <cellStyle name="CHUONG" xfId="1512" xr:uid="{00000000-0005-0000-0000-0000E6050000}"/>
    <cellStyle name="Column_Title" xfId="1513" xr:uid="{00000000-0005-0000-0000-0000E7050000}"/>
    <cellStyle name="Comma" xfId="4261" builtinId="3"/>
    <cellStyle name="Comma  - Style1" xfId="1514" xr:uid="{00000000-0005-0000-0000-0000E9050000}"/>
    <cellStyle name="Comma  - Style2" xfId="1515" xr:uid="{00000000-0005-0000-0000-0000EA050000}"/>
    <cellStyle name="Comma  - Style3" xfId="1516" xr:uid="{00000000-0005-0000-0000-0000EB050000}"/>
    <cellStyle name="Comma  - Style4" xfId="1517" xr:uid="{00000000-0005-0000-0000-0000EC050000}"/>
    <cellStyle name="Comma  - Style5" xfId="1518" xr:uid="{00000000-0005-0000-0000-0000ED050000}"/>
    <cellStyle name="Comma  - Style6" xfId="1519" xr:uid="{00000000-0005-0000-0000-0000EE050000}"/>
    <cellStyle name="Comma  - Style7" xfId="1520" xr:uid="{00000000-0005-0000-0000-0000EF050000}"/>
    <cellStyle name="Comma  - Style8" xfId="1521" xr:uid="{00000000-0005-0000-0000-0000F0050000}"/>
    <cellStyle name="Comma %" xfId="1522" xr:uid="{00000000-0005-0000-0000-0000F1050000}"/>
    <cellStyle name="Comma % 10" xfId="1523" xr:uid="{00000000-0005-0000-0000-0000F2050000}"/>
    <cellStyle name="Comma % 11" xfId="1524" xr:uid="{00000000-0005-0000-0000-0000F3050000}"/>
    <cellStyle name="Comma % 12" xfId="1525" xr:uid="{00000000-0005-0000-0000-0000F4050000}"/>
    <cellStyle name="Comma % 13" xfId="1526" xr:uid="{00000000-0005-0000-0000-0000F5050000}"/>
    <cellStyle name="Comma % 14" xfId="1527" xr:uid="{00000000-0005-0000-0000-0000F6050000}"/>
    <cellStyle name="Comma % 15" xfId="1528" xr:uid="{00000000-0005-0000-0000-0000F7050000}"/>
    <cellStyle name="Comma % 2" xfId="1529" xr:uid="{00000000-0005-0000-0000-0000F8050000}"/>
    <cellStyle name="Comma % 3" xfId="1530" xr:uid="{00000000-0005-0000-0000-0000F9050000}"/>
    <cellStyle name="Comma % 4" xfId="1531" xr:uid="{00000000-0005-0000-0000-0000FA050000}"/>
    <cellStyle name="Comma % 5" xfId="1532" xr:uid="{00000000-0005-0000-0000-0000FB050000}"/>
    <cellStyle name="Comma % 6" xfId="1533" xr:uid="{00000000-0005-0000-0000-0000FC050000}"/>
    <cellStyle name="Comma % 7" xfId="1534" xr:uid="{00000000-0005-0000-0000-0000FD050000}"/>
    <cellStyle name="Comma % 8" xfId="1535" xr:uid="{00000000-0005-0000-0000-0000FE050000}"/>
    <cellStyle name="Comma % 9" xfId="1536" xr:uid="{00000000-0005-0000-0000-0000FF050000}"/>
    <cellStyle name="Comma [0] 10" xfId="1537" xr:uid="{00000000-0005-0000-0000-000000060000}"/>
    <cellStyle name="Comma [0] 11" xfId="1538" xr:uid="{00000000-0005-0000-0000-000001060000}"/>
    <cellStyle name="Comma [0] 2" xfId="1539" xr:uid="{00000000-0005-0000-0000-000002060000}"/>
    <cellStyle name="Comma [0] 2 10" xfId="1540" xr:uid="{00000000-0005-0000-0000-000003060000}"/>
    <cellStyle name="Comma [0] 2 11" xfId="1541" xr:uid="{00000000-0005-0000-0000-000004060000}"/>
    <cellStyle name="Comma [0] 2 12" xfId="1542" xr:uid="{00000000-0005-0000-0000-000005060000}"/>
    <cellStyle name="Comma [0] 2 13" xfId="1543" xr:uid="{00000000-0005-0000-0000-000006060000}"/>
    <cellStyle name="Comma [0] 2 14" xfId="1544" xr:uid="{00000000-0005-0000-0000-000007060000}"/>
    <cellStyle name="Comma [0] 2 15" xfId="1545" xr:uid="{00000000-0005-0000-0000-000008060000}"/>
    <cellStyle name="Comma [0] 2 16" xfId="1546" xr:uid="{00000000-0005-0000-0000-000009060000}"/>
    <cellStyle name="Comma [0] 2 17" xfId="1547" xr:uid="{00000000-0005-0000-0000-00000A060000}"/>
    <cellStyle name="Comma [0] 2 18" xfId="1548" xr:uid="{00000000-0005-0000-0000-00000B060000}"/>
    <cellStyle name="Comma [0] 2 19" xfId="1549" xr:uid="{00000000-0005-0000-0000-00000C060000}"/>
    <cellStyle name="Comma [0] 2 2" xfId="1550" xr:uid="{00000000-0005-0000-0000-00000D060000}"/>
    <cellStyle name="Comma [0] 2 2 2" xfId="1551" xr:uid="{00000000-0005-0000-0000-00000E060000}"/>
    <cellStyle name="Comma [0] 2 20" xfId="1552" xr:uid="{00000000-0005-0000-0000-00000F060000}"/>
    <cellStyle name="Comma [0] 2 21" xfId="1553" xr:uid="{00000000-0005-0000-0000-000010060000}"/>
    <cellStyle name="Comma [0] 2 22" xfId="1554" xr:uid="{00000000-0005-0000-0000-000011060000}"/>
    <cellStyle name="Comma [0] 2 23" xfId="1555" xr:uid="{00000000-0005-0000-0000-000012060000}"/>
    <cellStyle name="Comma [0] 2 24" xfId="1556" xr:uid="{00000000-0005-0000-0000-000013060000}"/>
    <cellStyle name="Comma [0] 2 25" xfId="1557" xr:uid="{00000000-0005-0000-0000-000014060000}"/>
    <cellStyle name="Comma [0] 2 26" xfId="1558" xr:uid="{00000000-0005-0000-0000-000015060000}"/>
    <cellStyle name="Comma [0] 2 3" xfId="1559" xr:uid="{00000000-0005-0000-0000-000016060000}"/>
    <cellStyle name="Comma [0] 2 4" xfId="1560" xr:uid="{00000000-0005-0000-0000-000017060000}"/>
    <cellStyle name="Comma [0] 2 5" xfId="1561" xr:uid="{00000000-0005-0000-0000-000018060000}"/>
    <cellStyle name="Comma [0] 2 6" xfId="1562" xr:uid="{00000000-0005-0000-0000-000019060000}"/>
    <cellStyle name="Comma [0] 2 7" xfId="1563" xr:uid="{00000000-0005-0000-0000-00001A060000}"/>
    <cellStyle name="Comma [0] 2 8" xfId="1564" xr:uid="{00000000-0005-0000-0000-00001B060000}"/>
    <cellStyle name="Comma [0] 2 9" xfId="1565" xr:uid="{00000000-0005-0000-0000-00001C060000}"/>
    <cellStyle name="Comma [0] 2_05-12  KH trung han 2016-2020 - Liem Thinh edited" xfId="1566" xr:uid="{00000000-0005-0000-0000-00001D060000}"/>
    <cellStyle name="Comma [0] 3" xfId="1567" xr:uid="{00000000-0005-0000-0000-00001E060000}"/>
    <cellStyle name="Comma [0] 3 2" xfId="1568" xr:uid="{00000000-0005-0000-0000-00001F060000}"/>
    <cellStyle name="Comma [0] 3 3" xfId="1569" xr:uid="{00000000-0005-0000-0000-000020060000}"/>
    <cellStyle name="Comma [0] 4" xfId="1570" xr:uid="{00000000-0005-0000-0000-000021060000}"/>
    <cellStyle name="Comma [0] 5" xfId="1571" xr:uid="{00000000-0005-0000-0000-000022060000}"/>
    <cellStyle name="Comma [0] 6" xfId="1572" xr:uid="{00000000-0005-0000-0000-000023060000}"/>
    <cellStyle name="Comma [0] 7" xfId="1573" xr:uid="{00000000-0005-0000-0000-000024060000}"/>
    <cellStyle name="Comma [0] 8" xfId="1574" xr:uid="{00000000-0005-0000-0000-000025060000}"/>
    <cellStyle name="Comma [0] 9" xfId="1575" xr:uid="{00000000-0005-0000-0000-000026060000}"/>
    <cellStyle name="Comma [00]" xfId="1576" xr:uid="{00000000-0005-0000-0000-000027060000}"/>
    <cellStyle name="Comma [00] 10" xfId="1577" xr:uid="{00000000-0005-0000-0000-000028060000}"/>
    <cellStyle name="Comma [00] 11" xfId="1578" xr:uid="{00000000-0005-0000-0000-000029060000}"/>
    <cellStyle name="Comma [00] 12" xfId="1579" xr:uid="{00000000-0005-0000-0000-00002A060000}"/>
    <cellStyle name="Comma [00] 13" xfId="1580" xr:uid="{00000000-0005-0000-0000-00002B060000}"/>
    <cellStyle name="Comma [00] 14" xfId="1581" xr:uid="{00000000-0005-0000-0000-00002C060000}"/>
    <cellStyle name="Comma [00] 15" xfId="1582" xr:uid="{00000000-0005-0000-0000-00002D060000}"/>
    <cellStyle name="Comma [00] 16" xfId="1583" xr:uid="{00000000-0005-0000-0000-00002E060000}"/>
    <cellStyle name="Comma [00] 2" xfId="1584" xr:uid="{00000000-0005-0000-0000-00002F060000}"/>
    <cellStyle name="Comma [00] 3" xfId="1585" xr:uid="{00000000-0005-0000-0000-000030060000}"/>
    <cellStyle name="Comma [00] 4" xfId="1586" xr:uid="{00000000-0005-0000-0000-000031060000}"/>
    <cellStyle name="Comma [00] 5" xfId="1587" xr:uid="{00000000-0005-0000-0000-000032060000}"/>
    <cellStyle name="Comma [00] 6" xfId="1588" xr:uid="{00000000-0005-0000-0000-000033060000}"/>
    <cellStyle name="Comma [00] 7" xfId="1589" xr:uid="{00000000-0005-0000-0000-000034060000}"/>
    <cellStyle name="Comma [00] 8" xfId="1590" xr:uid="{00000000-0005-0000-0000-000035060000}"/>
    <cellStyle name="Comma [00] 9" xfId="1591" xr:uid="{00000000-0005-0000-0000-000036060000}"/>
    <cellStyle name="Comma 0.0" xfId="1592" xr:uid="{00000000-0005-0000-0000-000037060000}"/>
    <cellStyle name="Comma 0.0%" xfId="1593" xr:uid="{00000000-0005-0000-0000-000038060000}"/>
    <cellStyle name="Comma 0.00" xfId="1594" xr:uid="{00000000-0005-0000-0000-000039060000}"/>
    <cellStyle name="Comma 0.00%" xfId="1595" xr:uid="{00000000-0005-0000-0000-00003A060000}"/>
    <cellStyle name="Comma 0.000" xfId="1596" xr:uid="{00000000-0005-0000-0000-00003B060000}"/>
    <cellStyle name="Comma 0.000%" xfId="1597" xr:uid="{00000000-0005-0000-0000-00003C060000}"/>
    <cellStyle name="Comma 10" xfId="1598" xr:uid="{00000000-0005-0000-0000-00003D060000}"/>
    <cellStyle name="Comma 10 10" xfId="1599" xr:uid="{00000000-0005-0000-0000-00003E060000}"/>
    <cellStyle name="Comma 10 2" xfId="1600" xr:uid="{00000000-0005-0000-0000-00003F060000}"/>
    <cellStyle name="Comma 10 2 2" xfId="1601" xr:uid="{00000000-0005-0000-0000-000040060000}"/>
    <cellStyle name="Comma 10 3" xfId="1602" xr:uid="{00000000-0005-0000-0000-000041060000}"/>
    <cellStyle name="Comma 10 3 2" xfId="1603" xr:uid="{00000000-0005-0000-0000-000042060000}"/>
    <cellStyle name="Comma 10 3 3 2" xfId="1604" xr:uid="{00000000-0005-0000-0000-000043060000}"/>
    <cellStyle name="Comma 11" xfId="1605" xr:uid="{00000000-0005-0000-0000-000044060000}"/>
    <cellStyle name="Comma 11 2" xfId="1606" xr:uid="{00000000-0005-0000-0000-000045060000}"/>
    <cellStyle name="Comma 11 3" xfId="1607" xr:uid="{00000000-0005-0000-0000-000046060000}"/>
    <cellStyle name="Comma 11 3 2" xfId="1608" xr:uid="{00000000-0005-0000-0000-000047060000}"/>
    <cellStyle name="Comma 11 3 3" xfId="1609" xr:uid="{00000000-0005-0000-0000-000048060000}"/>
    <cellStyle name="Comma 12" xfId="1610" xr:uid="{00000000-0005-0000-0000-000049060000}"/>
    <cellStyle name="Comma 12 2" xfId="1611" xr:uid="{00000000-0005-0000-0000-00004A060000}"/>
    <cellStyle name="Comma 12 3" xfId="1612" xr:uid="{00000000-0005-0000-0000-00004B060000}"/>
    <cellStyle name="Comma 13" xfId="1613" xr:uid="{00000000-0005-0000-0000-00004C060000}"/>
    <cellStyle name="Comma 13 2" xfId="1614" xr:uid="{00000000-0005-0000-0000-00004D060000}"/>
    <cellStyle name="Comma 13 2 2" xfId="1615" xr:uid="{00000000-0005-0000-0000-00004E060000}"/>
    <cellStyle name="Comma 13 2 2 2" xfId="1616" xr:uid="{00000000-0005-0000-0000-00004F060000}"/>
    <cellStyle name="Comma 13 2 2 2 2" xfId="1617" xr:uid="{00000000-0005-0000-0000-000050060000}"/>
    <cellStyle name="Comma 13 2 2 2 3" xfId="1618" xr:uid="{00000000-0005-0000-0000-000051060000}"/>
    <cellStyle name="Comma 13 2 2 3" xfId="1619" xr:uid="{00000000-0005-0000-0000-000052060000}"/>
    <cellStyle name="Comma 13 2 2 4" xfId="1620" xr:uid="{00000000-0005-0000-0000-000053060000}"/>
    <cellStyle name="Comma 13 2 2 5" xfId="1621" xr:uid="{00000000-0005-0000-0000-000054060000}"/>
    <cellStyle name="Comma 13 2 3" xfId="1622" xr:uid="{00000000-0005-0000-0000-000055060000}"/>
    <cellStyle name="Comma 13 2 3 2" xfId="1623" xr:uid="{00000000-0005-0000-0000-000056060000}"/>
    <cellStyle name="Comma 13 2 4" xfId="1624" xr:uid="{00000000-0005-0000-0000-000057060000}"/>
    <cellStyle name="Comma 13 2 5" xfId="1625" xr:uid="{00000000-0005-0000-0000-000058060000}"/>
    <cellStyle name="Comma 13 3" xfId="1626" xr:uid="{00000000-0005-0000-0000-000059060000}"/>
    <cellStyle name="Comma 13 4" xfId="1627" xr:uid="{00000000-0005-0000-0000-00005A060000}"/>
    <cellStyle name="Comma 14" xfId="1628" xr:uid="{00000000-0005-0000-0000-00005B060000}"/>
    <cellStyle name="Comma 14 2" xfId="1629" xr:uid="{00000000-0005-0000-0000-00005C060000}"/>
    <cellStyle name="Comma 14 2 2" xfId="1630" xr:uid="{00000000-0005-0000-0000-00005D060000}"/>
    <cellStyle name="Comma 14 3" xfId="1631" xr:uid="{00000000-0005-0000-0000-00005E060000}"/>
    <cellStyle name="Comma 15" xfId="1632" xr:uid="{00000000-0005-0000-0000-00005F060000}"/>
    <cellStyle name="Comma 15 2" xfId="1633" xr:uid="{00000000-0005-0000-0000-000060060000}"/>
    <cellStyle name="Comma 15 3" xfId="1634" xr:uid="{00000000-0005-0000-0000-000061060000}"/>
    <cellStyle name="Comma 16" xfId="1635" xr:uid="{00000000-0005-0000-0000-000062060000}"/>
    <cellStyle name="Comma 16 2" xfId="1636" xr:uid="{00000000-0005-0000-0000-000063060000}"/>
    <cellStyle name="Comma 16 3" xfId="1637" xr:uid="{00000000-0005-0000-0000-000064060000}"/>
    <cellStyle name="Comma 16 3 2" xfId="1638" xr:uid="{00000000-0005-0000-0000-000065060000}"/>
    <cellStyle name="Comma 16 3 2 2" xfId="1639" xr:uid="{00000000-0005-0000-0000-000066060000}"/>
    <cellStyle name="Comma 16 3 3" xfId="1640" xr:uid="{00000000-0005-0000-0000-000067060000}"/>
    <cellStyle name="Comma 16 3 3 2" xfId="1641" xr:uid="{00000000-0005-0000-0000-000068060000}"/>
    <cellStyle name="Comma 16 3 4" xfId="1642" xr:uid="{00000000-0005-0000-0000-000069060000}"/>
    <cellStyle name="Comma 17" xfId="1643" xr:uid="{00000000-0005-0000-0000-00006A060000}"/>
    <cellStyle name="Comma 17 2" xfId="1644" xr:uid="{00000000-0005-0000-0000-00006B060000}"/>
    <cellStyle name="Comma 17 3" xfId="1645" xr:uid="{00000000-0005-0000-0000-00006C060000}"/>
    <cellStyle name="Comma 17 4" xfId="1646" xr:uid="{00000000-0005-0000-0000-00006D060000}"/>
    <cellStyle name="Comma 18" xfId="1647" xr:uid="{00000000-0005-0000-0000-00006E060000}"/>
    <cellStyle name="Comma 18 2" xfId="1648" xr:uid="{00000000-0005-0000-0000-00006F060000}"/>
    <cellStyle name="Comma 18 3" xfId="1649" xr:uid="{00000000-0005-0000-0000-000070060000}"/>
    <cellStyle name="Comma 19" xfId="1650" xr:uid="{00000000-0005-0000-0000-000071060000}"/>
    <cellStyle name="Comma 19 2" xfId="1651" xr:uid="{00000000-0005-0000-0000-000072060000}"/>
    <cellStyle name="Comma 2" xfId="1652" xr:uid="{00000000-0005-0000-0000-000073060000}"/>
    <cellStyle name="Comma 2 10" xfId="1653" xr:uid="{00000000-0005-0000-0000-000074060000}"/>
    <cellStyle name="Comma 2 11" xfId="1654" xr:uid="{00000000-0005-0000-0000-000075060000}"/>
    <cellStyle name="Comma 2 12" xfId="1655" xr:uid="{00000000-0005-0000-0000-000076060000}"/>
    <cellStyle name="Comma 2 13" xfId="1656" xr:uid="{00000000-0005-0000-0000-000077060000}"/>
    <cellStyle name="Comma 2 14" xfId="1657" xr:uid="{00000000-0005-0000-0000-000078060000}"/>
    <cellStyle name="Comma 2 15" xfId="1658" xr:uid="{00000000-0005-0000-0000-000079060000}"/>
    <cellStyle name="Comma 2 16" xfId="1659" xr:uid="{00000000-0005-0000-0000-00007A060000}"/>
    <cellStyle name="Comma 2 17" xfId="1660" xr:uid="{00000000-0005-0000-0000-00007B060000}"/>
    <cellStyle name="Comma 2 18" xfId="1661" xr:uid="{00000000-0005-0000-0000-00007C060000}"/>
    <cellStyle name="Comma 2 19" xfId="1662" xr:uid="{00000000-0005-0000-0000-00007D060000}"/>
    <cellStyle name="Comma 2 2" xfId="1663" xr:uid="{00000000-0005-0000-0000-00007E060000}"/>
    <cellStyle name="Comma 2 2 10" xfId="1664" xr:uid="{00000000-0005-0000-0000-00007F060000}"/>
    <cellStyle name="Comma 2 2 11" xfId="1665" xr:uid="{00000000-0005-0000-0000-000080060000}"/>
    <cellStyle name="Comma 2 2 12" xfId="1666" xr:uid="{00000000-0005-0000-0000-000081060000}"/>
    <cellStyle name="Comma 2 2 13" xfId="1667" xr:uid="{00000000-0005-0000-0000-000082060000}"/>
    <cellStyle name="Comma 2 2 14" xfId="1668" xr:uid="{00000000-0005-0000-0000-000083060000}"/>
    <cellStyle name="Comma 2 2 15" xfId="1669" xr:uid="{00000000-0005-0000-0000-000084060000}"/>
    <cellStyle name="Comma 2 2 16" xfId="1670" xr:uid="{00000000-0005-0000-0000-000085060000}"/>
    <cellStyle name="Comma 2 2 17" xfId="1671" xr:uid="{00000000-0005-0000-0000-000086060000}"/>
    <cellStyle name="Comma 2 2 18" xfId="1672" xr:uid="{00000000-0005-0000-0000-000087060000}"/>
    <cellStyle name="Comma 2 2 19" xfId="1673" xr:uid="{00000000-0005-0000-0000-000088060000}"/>
    <cellStyle name="Comma 2 2 2" xfId="1674" xr:uid="{00000000-0005-0000-0000-000089060000}"/>
    <cellStyle name="Comma 2 2 2 10" xfId="1675" xr:uid="{00000000-0005-0000-0000-00008A060000}"/>
    <cellStyle name="Comma 2 2 2 11" xfId="1676" xr:uid="{00000000-0005-0000-0000-00008B060000}"/>
    <cellStyle name="Comma 2 2 2 12" xfId="1677" xr:uid="{00000000-0005-0000-0000-00008C060000}"/>
    <cellStyle name="Comma 2 2 2 13" xfId="1678" xr:uid="{00000000-0005-0000-0000-00008D060000}"/>
    <cellStyle name="Comma 2 2 2 14" xfId="1679" xr:uid="{00000000-0005-0000-0000-00008E060000}"/>
    <cellStyle name="Comma 2 2 2 15" xfId="1680" xr:uid="{00000000-0005-0000-0000-00008F060000}"/>
    <cellStyle name="Comma 2 2 2 16" xfId="1681" xr:uid="{00000000-0005-0000-0000-000090060000}"/>
    <cellStyle name="Comma 2 2 2 17" xfId="1682" xr:uid="{00000000-0005-0000-0000-000091060000}"/>
    <cellStyle name="Comma 2 2 2 18" xfId="1683" xr:uid="{00000000-0005-0000-0000-000092060000}"/>
    <cellStyle name="Comma 2 2 2 19" xfId="1684" xr:uid="{00000000-0005-0000-0000-000093060000}"/>
    <cellStyle name="Comma 2 2 2 2" xfId="1685" xr:uid="{00000000-0005-0000-0000-000094060000}"/>
    <cellStyle name="Comma 2 2 2 2 2" xfId="1686" xr:uid="{00000000-0005-0000-0000-000095060000}"/>
    <cellStyle name="Comma 2 2 2 20" xfId="1687" xr:uid="{00000000-0005-0000-0000-000096060000}"/>
    <cellStyle name="Comma 2 2 2 21" xfId="1688" xr:uid="{00000000-0005-0000-0000-000097060000}"/>
    <cellStyle name="Comma 2 2 2 22" xfId="1689" xr:uid="{00000000-0005-0000-0000-000098060000}"/>
    <cellStyle name="Comma 2 2 2 23" xfId="1690" xr:uid="{00000000-0005-0000-0000-000099060000}"/>
    <cellStyle name="Comma 2 2 2 24" xfId="1691" xr:uid="{00000000-0005-0000-0000-00009A060000}"/>
    <cellStyle name="Comma 2 2 2 3" xfId="1692" xr:uid="{00000000-0005-0000-0000-00009B060000}"/>
    <cellStyle name="Comma 2 2 2 4" xfId="1693" xr:uid="{00000000-0005-0000-0000-00009C060000}"/>
    <cellStyle name="Comma 2 2 2 5" xfId="1694" xr:uid="{00000000-0005-0000-0000-00009D060000}"/>
    <cellStyle name="Comma 2 2 2 6" xfId="1695" xr:uid="{00000000-0005-0000-0000-00009E060000}"/>
    <cellStyle name="Comma 2 2 2 7" xfId="1696" xr:uid="{00000000-0005-0000-0000-00009F060000}"/>
    <cellStyle name="Comma 2 2 2 8" xfId="1697" xr:uid="{00000000-0005-0000-0000-0000A0060000}"/>
    <cellStyle name="Comma 2 2 2 9" xfId="1698" xr:uid="{00000000-0005-0000-0000-0000A1060000}"/>
    <cellStyle name="Comma 2 2 20" xfId="1699" xr:uid="{00000000-0005-0000-0000-0000A2060000}"/>
    <cellStyle name="Comma 2 2 21" xfId="1700" xr:uid="{00000000-0005-0000-0000-0000A3060000}"/>
    <cellStyle name="Comma 2 2 22" xfId="1701" xr:uid="{00000000-0005-0000-0000-0000A4060000}"/>
    <cellStyle name="Comma 2 2 23" xfId="1702" xr:uid="{00000000-0005-0000-0000-0000A5060000}"/>
    <cellStyle name="Comma 2 2 24" xfId="1703" xr:uid="{00000000-0005-0000-0000-0000A6060000}"/>
    <cellStyle name="Comma 2 2 24 2" xfId="1704" xr:uid="{00000000-0005-0000-0000-0000A7060000}"/>
    <cellStyle name="Comma 2 2 25" xfId="1705" xr:uid="{00000000-0005-0000-0000-0000A8060000}"/>
    <cellStyle name="Comma 2 2 3" xfId="1706" xr:uid="{00000000-0005-0000-0000-0000A9060000}"/>
    <cellStyle name="Comma 2 2 3 2" xfId="1707" xr:uid="{00000000-0005-0000-0000-0000AA060000}"/>
    <cellStyle name="Comma 2 2 4" xfId="1708" xr:uid="{00000000-0005-0000-0000-0000AB060000}"/>
    <cellStyle name="Comma 2 2 5" xfId="1709" xr:uid="{00000000-0005-0000-0000-0000AC060000}"/>
    <cellStyle name="Comma 2 2 6" xfId="1710" xr:uid="{00000000-0005-0000-0000-0000AD060000}"/>
    <cellStyle name="Comma 2 2 7" xfId="1711" xr:uid="{00000000-0005-0000-0000-0000AE060000}"/>
    <cellStyle name="Comma 2 2 8" xfId="1712" xr:uid="{00000000-0005-0000-0000-0000AF060000}"/>
    <cellStyle name="Comma 2 2 9" xfId="1713" xr:uid="{00000000-0005-0000-0000-0000B0060000}"/>
    <cellStyle name="Comma 2 2_05-12  KH trung han 2016-2020 - Liem Thinh edited" xfId="1714" xr:uid="{00000000-0005-0000-0000-0000B1060000}"/>
    <cellStyle name="Comma 2 20" xfId="1715" xr:uid="{00000000-0005-0000-0000-0000B2060000}"/>
    <cellStyle name="Comma 2 21" xfId="1716" xr:uid="{00000000-0005-0000-0000-0000B3060000}"/>
    <cellStyle name="Comma 2 22" xfId="1717" xr:uid="{00000000-0005-0000-0000-0000B4060000}"/>
    <cellStyle name="Comma 2 23" xfId="1718" xr:uid="{00000000-0005-0000-0000-0000B5060000}"/>
    <cellStyle name="Comma 2 24" xfId="1719" xr:uid="{00000000-0005-0000-0000-0000B6060000}"/>
    <cellStyle name="Comma 2 25" xfId="1720" xr:uid="{00000000-0005-0000-0000-0000B7060000}"/>
    <cellStyle name="Comma 2 26" xfId="1721" xr:uid="{00000000-0005-0000-0000-0000B8060000}"/>
    <cellStyle name="Comma 2 26 2" xfId="1722" xr:uid="{00000000-0005-0000-0000-0000B9060000}"/>
    <cellStyle name="Comma 2 27" xfId="1723" xr:uid="{00000000-0005-0000-0000-0000BA060000}"/>
    <cellStyle name="Comma 2 3" xfId="1724" xr:uid="{00000000-0005-0000-0000-0000BB060000}"/>
    <cellStyle name="Comma 2 3 2" xfId="1725" xr:uid="{00000000-0005-0000-0000-0000BC060000}"/>
    <cellStyle name="Comma 2 3 2 2" xfId="1726" xr:uid="{00000000-0005-0000-0000-0000BD060000}"/>
    <cellStyle name="Comma 2 3 2 3" xfId="1727" xr:uid="{00000000-0005-0000-0000-0000BE060000}"/>
    <cellStyle name="Comma 2 3 3" xfId="1728" xr:uid="{00000000-0005-0000-0000-0000BF060000}"/>
    <cellStyle name="Comma 2 4" xfId="1729" xr:uid="{00000000-0005-0000-0000-0000C0060000}"/>
    <cellStyle name="Comma 2 4 2" xfId="1730" xr:uid="{00000000-0005-0000-0000-0000C1060000}"/>
    <cellStyle name="Comma 2 5" xfId="1731" xr:uid="{00000000-0005-0000-0000-0000C2060000}"/>
    <cellStyle name="Comma 2 5 2" xfId="1732" xr:uid="{00000000-0005-0000-0000-0000C3060000}"/>
    <cellStyle name="Comma 2 5 3" xfId="1733" xr:uid="{00000000-0005-0000-0000-0000C4060000}"/>
    <cellStyle name="Comma 2 6" xfId="1734" xr:uid="{00000000-0005-0000-0000-0000C5060000}"/>
    <cellStyle name="Comma 2 7" xfId="1735" xr:uid="{00000000-0005-0000-0000-0000C6060000}"/>
    <cellStyle name="Comma 2 8" xfId="1736" xr:uid="{00000000-0005-0000-0000-0000C7060000}"/>
    <cellStyle name="Comma 2 9" xfId="1737" xr:uid="{00000000-0005-0000-0000-0000C8060000}"/>
    <cellStyle name="Comma 2_05-12  KH trung han 2016-2020 - Liem Thinh edited" xfId="1738" xr:uid="{00000000-0005-0000-0000-0000C9060000}"/>
    <cellStyle name="Comma 20" xfId="1739" xr:uid="{00000000-0005-0000-0000-0000CA060000}"/>
    <cellStyle name="Comma 20 2" xfId="1740" xr:uid="{00000000-0005-0000-0000-0000CB060000}"/>
    <cellStyle name="Comma 20 3" xfId="1741" xr:uid="{00000000-0005-0000-0000-0000CC060000}"/>
    <cellStyle name="Comma 21" xfId="1742" xr:uid="{00000000-0005-0000-0000-0000CD060000}"/>
    <cellStyle name="Comma 21 2" xfId="1743" xr:uid="{00000000-0005-0000-0000-0000CE060000}"/>
    <cellStyle name="Comma 21 3" xfId="1744" xr:uid="{00000000-0005-0000-0000-0000CF060000}"/>
    <cellStyle name="Comma 22" xfId="1745" xr:uid="{00000000-0005-0000-0000-0000D0060000}"/>
    <cellStyle name="Comma 22 2" xfId="1746" xr:uid="{00000000-0005-0000-0000-0000D1060000}"/>
    <cellStyle name="Comma 22 3" xfId="1747" xr:uid="{00000000-0005-0000-0000-0000D2060000}"/>
    <cellStyle name="Comma 23" xfId="1748" xr:uid="{00000000-0005-0000-0000-0000D3060000}"/>
    <cellStyle name="Comma 23 2" xfId="1749" xr:uid="{00000000-0005-0000-0000-0000D4060000}"/>
    <cellStyle name="Comma 23 3" xfId="1750" xr:uid="{00000000-0005-0000-0000-0000D5060000}"/>
    <cellStyle name="Comma 24" xfId="1751" xr:uid="{00000000-0005-0000-0000-0000D6060000}"/>
    <cellStyle name="Comma 24 2" xfId="1752" xr:uid="{00000000-0005-0000-0000-0000D7060000}"/>
    <cellStyle name="Comma 25" xfId="1753" xr:uid="{00000000-0005-0000-0000-0000D8060000}"/>
    <cellStyle name="Comma 25 2" xfId="1754" xr:uid="{00000000-0005-0000-0000-0000D9060000}"/>
    <cellStyle name="Comma 26" xfId="1755" xr:uid="{00000000-0005-0000-0000-0000DA060000}"/>
    <cellStyle name="Comma 26 2" xfId="1756" xr:uid="{00000000-0005-0000-0000-0000DB060000}"/>
    <cellStyle name="Comma 27" xfId="1757" xr:uid="{00000000-0005-0000-0000-0000DC060000}"/>
    <cellStyle name="Comma 27 2" xfId="1758" xr:uid="{00000000-0005-0000-0000-0000DD060000}"/>
    <cellStyle name="Comma 28" xfId="1759" xr:uid="{00000000-0005-0000-0000-0000DE060000}"/>
    <cellStyle name="Comma 28 2" xfId="1760" xr:uid="{00000000-0005-0000-0000-0000DF060000}"/>
    <cellStyle name="Comma 29" xfId="1761" xr:uid="{00000000-0005-0000-0000-0000E0060000}"/>
    <cellStyle name="Comma 29 2" xfId="1762" xr:uid="{00000000-0005-0000-0000-0000E1060000}"/>
    <cellStyle name="Comma 3" xfId="1763" xr:uid="{00000000-0005-0000-0000-0000E2060000}"/>
    <cellStyle name="Comma 3 2" xfId="1764" xr:uid="{00000000-0005-0000-0000-0000E3060000}"/>
    <cellStyle name="Comma 3 2 10" xfId="1765" xr:uid="{00000000-0005-0000-0000-0000E4060000}"/>
    <cellStyle name="Comma 3 2 11" xfId="1766" xr:uid="{00000000-0005-0000-0000-0000E5060000}"/>
    <cellStyle name="Comma 3 2 12" xfId="1767" xr:uid="{00000000-0005-0000-0000-0000E6060000}"/>
    <cellStyle name="Comma 3 2 13" xfId="1768" xr:uid="{00000000-0005-0000-0000-0000E7060000}"/>
    <cellStyle name="Comma 3 2 14" xfId="1769" xr:uid="{00000000-0005-0000-0000-0000E8060000}"/>
    <cellStyle name="Comma 3 2 15" xfId="1770" xr:uid="{00000000-0005-0000-0000-0000E9060000}"/>
    <cellStyle name="Comma 3 2 2" xfId="1771" xr:uid="{00000000-0005-0000-0000-0000EA060000}"/>
    <cellStyle name="Comma 3 2 2 2" xfId="1772" xr:uid="{00000000-0005-0000-0000-0000EB060000}"/>
    <cellStyle name="Comma 3 2 2 3" xfId="1773" xr:uid="{00000000-0005-0000-0000-0000EC060000}"/>
    <cellStyle name="Comma 3 2 3" xfId="1774" xr:uid="{00000000-0005-0000-0000-0000ED060000}"/>
    <cellStyle name="Comma 3 2 3 2" xfId="1775" xr:uid="{00000000-0005-0000-0000-0000EE060000}"/>
    <cellStyle name="Comma 3 2 3 3" xfId="1776" xr:uid="{00000000-0005-0000-0000-0000EF060000}"/>
    <cellStyle name="Comma 3 2 4" xfId="1777" xr:uid="{00000000-0005-0000-0000-0000F0060000}"/>
    <cellStyle name="Comma 3 2 5" xfId="1778" xr:uid="{00000000-0005-0000-0000-0000F1060000}"/>
    <cellStyle name="Comma 3 2 6" xfId="1779" xr:uid="{00000000-0005-0000-0000-0000F2060000}"/>
    <cellStyle name="Comma 3 2 7" xfId="1780" xr:uid="{00000000-0005-0000-0000-0000F3060000}"/>
    <cellStyle name="Comma 3 2 8" xfId="1781" xr:uid="{00000000-0005-0000-0000-0000F4060000}"/>
    <cellStyle name="Comma 3 2 9" xfId="1782" xr:uid="{00000000-0005-0000-0000-0000F5060000}"/>
    <cellStyle name="Comma 3 3" xfId="1783" xr:uid="{00000000-0005-0000-0000-0000F6060000}"/>
    <cellStyle name="Comma 3 3 2" xfId="1784" xr:uid="{00000000-0005-0000-0000-0000F7060000}"/>
    <cellStyle name="Comma 3 3 3" xfId="1785" xr:uid="{00000000-0005-0000-0000-0000F8060000}"/>
    <cellStyle name="Comma 3 4" xfId="1786" xr:uid="{00000000-0005-0000-0000-0000F9060000}"/>
    <cellStyle name="Comma 3 4 2" xfId="1787" xr:uid="{00000000-0005-0000-0000-0000FA060000}"/>
    <cellStyle name="Comma 3 4 3" xfId="1788" xr:uid="{00000000-0005-0000-0000-0000FB060000}"/>
    <cellStyle name="Comma 3 5" xfId="1789" xr:uid="{00000000-0005-0000-0000-0000FC060000}"/>
    <cellStyle name="Comma 3 5 2" xfId="1790" xr:uid="{00000000-0005-0000-0000-0000FD060000}"/>
    <cellStyle name="Comma 3 6" xfId="1791" xr:uid="{00000000-0005-0000-0000-0000FE060000}"/>
    <cellStyle name="Comma 3 6 2" xfId="1792" xr:uid="{00000000-0005-0000-0000-0000FF060000}"/>
    <cellStyle name="Comma 3_Biểu 14 - KH2015 dự án ODA" xfId="1793" xr:uid="{00000000-0005-0000-0000-000000070000}"/>
    <cellStyle name="Comma 30" xfId="1794" xr:uid="{00000000-0005-0000-0000-000001070000}"/>
    <cellStyle name="Comma 30 2" xfId="1795" xr:uid="{00000000-0005-0000-0000-000002070000}"/>
    <cellStyle name="Comma 31" xfId="1796" xr:uid="{00000000-0005-0000-0000-000003070000}"/>
    <cellStyle name="Comma 31 2" xfId="1797" xr:uid="{00000000-0005-0000-0000-000004070000}"/>
    <cellStyle name="Comma 32" xfId="1798" xr:uid="{00000000-0005-0000-0000-000005070000}"/>
    <cellStyle name="Comma 32 2" xfId="1799" xr:uid="{00000000-0005-0000-0000-000006070000}"/>
    <cellStyle name="Comma 32 2 2" xfId="1800" xr:uid="{00000000-0005-0000-0000-000007070000}"/>
    <cellStyle name="Comma 32 3" xfId="1801" xr:uid="{00000000-0005-0000-0000-000008070000}"/>
    <cellStyle name="Comma 33" xfId="1802" xr:uid="{00000000-0005-0000-0000-000009070000}"/>
    <cellStyle name="Comma 33 2" xfId="1803" xr:uid="{00000000-0005-0000-0000-00000A070000}"/>
    <cellStyle name="Comma 34" xfId="1804" xr:uid="{00000000-0005-0000-0000-00000B070000}"/>
    <cellStyle name="Comma 34 2" xfId="1805" xr:uid="{00000000-0005-0000-0000-00000C070000}"/>
    <cellStyle name="Comma 35" xfId="1806" xr:uid="{00000000-0005-0000-0000-00000D070000}"/>
    <cellStyle name="Comma 35 2" xfId="1807" xr:uid="{00000000-0005-0000-0000-00000E070000}"/>
    <cellStyle name="Comma 35 3" xfId="1808" xr:uid="{00000000-0005-0000-0000-00000F070000}"/>
    <cellStyle name="Comma 35 3 2" xfId="1809" xr:uid="{00000000-0005-0000-0000-000010070000}"/>
    <cellStyle name="Comma 35 4" xfId="1810" xr:uid="{00000000-0005-0000-0000-000011070000}"/>
    <cellStyle name="Comma 35 4 2" xfId="1811" xr:uid="{00000000-0005-0000-0000-000012070000}"/>
    <cellStyle name="Comma 36" xfId="1812" xr:uid="{00000000-0005-0000-0000-000013070000}"/>
    <cellStyle name="Comma 36 2" xfId="1813" xr:uid="{00000000-0005-0000-0000-000014070000}"/>
    <cellStyle name="Comma 37" xfId="1814" xr:uid="{00000000-0005-0000-0000-000015070000}"/>
    <cellStyle name="Comma 37 2" xfId="1815" xr:uid="{00000000-0005-0000-0000-000016070000}"/>
    <cellStyle name="Comma 38" xfId="1816" xr:uid="{00000000-0005-0000-0000-000017070000}"/>
    <cellStyle name="Comma 39" xfId="1817" xr:uid="{00000000-0005-0000-0000-000018070000}"/>
    <cellStyle name="Comma 39 2" xfId="1818" xr:uid="{00000000-0005-0000-0000-000019070000}"/>
    <cellStyle name="Comma 4" xfId="1819" xr:uid="{00000000-0005-0000-0000-00001A070000}"/>
    <cellStyle name="Comma 4 10" xfId="1820" xr:uid="{00000000-0005-0000-0000-00001B070000}"/>
    <cellStyle name="Comma 4 11" xfId="1821" xr:uid="{00000000-0005-0000-0000-00001C070000}"/>
    <cellStyle name="Comma 4 12" xfId="1822" xr:uid="{00000000-0005-0000-0000-00001D070000}"/>
    <cellStyle name="Comma 4 13" xfId="1823" xr:uid="{00000000-0005-0000-0000-00001E070000}"/>
    <cellStyle name="Comma 4 14" xfId="1824" xr:uid="{00000000-0005-0000-0000-00001F070000}"/>
    <cellStyle name="Comma 4 15" xfId="1825" xr:uid="{00000000-0005-0000-0000-000020070000}"/>
    <cellStyle name="Comma 4 16" xfId="1826" xr:uid="{00000000-0005-0000-0000-000021070000}"/>
    <cellStyle name="Comma 4 17" xfId="1827" xr:uid="{00000000-0005-0000-0000-000022070000}"/>
    <cellStyle name="Comma 4 18" xfId="1828" xr:uid="{00000000-0005-0000-0000-000023070000}"/>
    <cellStyle name="Comma 4 19" xfId="1829" xr:uid="{00000000-0005-0000-0000-000024070000}"/>
    <cellStyle name="Comma 4 2" xfId="1830" xr:uid="{00000000-0005-0000-0000-000025070000}"/>
    <cellStyle name="Comma 4 2 2" xfId="1831" xr:uid="{00000000-0005-0000-0000-000026070000}"/>
    <cellStyle name="Comma 4 3" xfId="1832" xr:uid="{00000000-0005-0000-0000-000027070000}"/>
    <cellStyle name="Comma 4 3 2" xfId="1833" xr:uid="{00000000-0005-0000-0000-000028070000}"/>
    <cellStyle name="Comma 4 3 2 2" xfId="1834" xr:uid="{00000000-0005-0000-0000-000029070000}"/>
    <cellStyle name="Comma 4 3 3" xfId="1835" xr:uid="{00000000-0005-0000-0000-00002A070000}"/>
    <cellStyle name="Comma 4 4" xfId="1836" xr:uid="{00000000-0005-0000-0000-00002B070000}"/>
    <cellStyle name="Comma 4 4 2" xfId="1837" xr:uid="{00000000-0005-0000-0000-00002C070000}"/>
    <cellStyle name="Comma 4 4 3" xfId="1838" xr:uid="{00000000-0005-0000-0000-00002D070000}"/>
    <cellStyle name="Comma 4 4 4" xfId="1839" xr:uid="{00000000-0005-0000-0000-00002E070000}"/>
    <cellStyle name="Comma 4 5" xfId="1840" xr:uid="{00000000-0005-0000-0000-00002F070000}"/>
    <cellStyle name="Comma 4 6" xfId="1841" xr:uid="{00000000-0005-0000-0000-000030070000}"/>
    <cellStyle name="Comma 4 7" xfId="1842" xr:uid="{00000000-0005-0000-0000-000031070000}"/>
    <cellStyle name="Comma 4 8" xfId="1843" xr:uid="{00000000-0005-0000-0000-000032070000}"/>
    <cellStyle name="Comma 4 9" xfId="1844" xr:uid="{00000000-0005-0000-0000-000033070000}"/>
    <cellStyle name="Comma 4_THEO DOI THUC HIEN (GỐC 1)" xfId="1845" xr:uid="{00000000-0005-0000-0000-000034070000}"/>
    <cellStyle name="Comma 40" xfId="1846" xr:uid="{00000000-0005-0000-0000-000035070000}"/>
    <cellStyle name="Comma 40 2" xfId="1847" xr:uid="{00000000-0005-0000-0000-000036070000}"/>
    <cellStyle name="Comma 41" xfId="1848" xr:uid="{00000000-0005-0000-0000-000037070000}"/>
    <cellStyle name="Comma 42" xfId="1849" xr:uid="{00000000-0005-0000-0000-000038070000}"/>
    <cellStyle name="Comma 43" xfId="1850" xr:uid="{00000000-0005-0000-0000-000039070000}"/>
    <cellStyle name="Comma 44" xfId="1851" xr:uid="{00000000-0005-0000-0000-00003A070000}"/>
    <cellStyle name="Comma 45" xfId="1852" xr:uid="{00000000-0005-0000-0000-00003B070000}"/>
    <cellStyle name="Comma 46" xfId="1853" xr:uid="{00000000-0005-0000-0000-00003C070000}"/>
    <cellStyle name="Comma 47" xfId="1854" xr:uid="{00000000-0005-0000-0000-00003D070000}"/>
    <cellStyle name="Comma 48" xfId="1855" xr:uid="{00000000-0005-0000-0000-00003E070000}"/>
    <cellStyle name="Comma 49" xfId="1856" xr:uid="{00000000-0005-0000-0000-00003F070000}"/>
    <cellStyle name="Comma 5" xfId="1857" xr:uid="{00000000-0005-0000-0000-000040070000}"/>
    <cellStyle name="Comma 5 10" xfId="1858" xr:uid="{00000000-0005-0000-0000-000041070000}"/>
    <cellStyle name="Comma 5 11" xfId="1859" xr:uid="{00000000-0005-0000-0000-000042070000}"/>
    <cellStyle name="Comma 5 12" xfId="1860" xr:uid="{00000000-0005-0000-0000-000043070000}"/>
    <cellStyle name="Comma 5 13" xfId="1861" xr:uid="{00000000-0005-0000-0000-000044070000}"/>
    <cellStyle name="Comma 5 14" xfId="1862" xr:uid="{00000000-0005-0000-0000-000045070000}"/>
    <cellStyle name="Comma 5 15" xfId="1863" xr:uid="{00000000-0005-0000-0000-000046070000}"/>
    <cellStyle name="Comma 5 16" xfId="1864" xr:uid="{00000000-0005-0000-0000-000047070000}"/>
    <cellStyle name="Comma 5 17" xfId="1865" xr:uid="{00000000-0005-0000-0000-000048070000}"/>
    <cellStyle name="Comma 5 17 2" xfId="1866" xr:uid="{00000000-0005-0000-0000-000049070000}"/>
    <cellStyle name="Comma 5 18" xfId="1867" xr:uid="{00000000-0005-0000-0000-00004A070000}"/>
    <cellStyle name="Comma 5 19" xfId="1868" xr:uid="{00000000-0005-0000-0000-00004B070000}"/>
    <cellStyle name="Comma 5 2" xfId="1869" xr:uid="{00000000-0005-0000-0000-00004C070000}"/>
    <cellStyle name="Comma 5 2 2" xfId="1870" xr:uid="{00000000-0005-0000-0000-00004D070000}"/>
    <cellStyle name="Comma 5 20" xfId="1871" xr:uid="{00000000-0005-0000-0000-00004E070000}"/>
    <cellStyle name="Comma 5 3" xfId="1872" xr:uid="{00000000-0005-0000-0000-00004F070000}"/>
    <cellStyle name="Comma 5 3 2" xfId="1873" xr:uid="{00000000-0005-0000-0000-000050070000}"/>
    <cellStyle name="Comma 5 4" xfId="1874" xr:uid="{00000000-0005-0000-0000-000051070000}"/>
    <cellStyle name="Comma 5 4 2" xfId="1875" xr:uid="{00000000-0005-0000-0000-000052070000}"/>
    <cellStyle name="Comma 5 5" xfId="1876" xr:uid="{00000000-0005-0000-0000-000053070000}"/>
    <cellStyle name="Comma 5 5 2" xfId="1877" xr:uid="{00000000-0005-0000-0000-000054070000}"/>
    <cellStyle name="Comma 5 6" xfId="1878" xr:uid="{00000000-0005-0000-0000-000055070000}"/>
    <cellStyle name="Comma 5 7" xfId="1879" xr:uid="{00000000-0005-0000-0000-000056070000}"/>
    <cellStyle name="Comma 5 8" xfId="1880" xr:uid="{00000000-0005-0000-0000-000057070000}"/>
    <cellStyle name="Comma 5 9" xfId="1881" xr:uid="{00000000-0005-0000-0000-000058070000}"/>
    <cellStyle name="Comma 5_05-12  KH trung han 2016-2020 - Liem Thinh edited" xfId="1882" xr:uid="{00000000-0005-0000-0000-000059070000}"/>
    <cellStyle name="Comma 50" xfId="1883" xr:uid="{00000000-0005-0000-0000-00005A070000}"/>
    <cellStyle name="Comma 50 2" xfId="1884" xr:uid="{00000000-0005-0000-0000-00005B070000}"/>
    <cellStyle name="Comma 51" xfId="1885" xr:uid="{00000000-0005-0000-0000-00005C070000}"/>
    <cellStyle name="Comma 51 2" xfId="1886" xr:uid="{00000000-0005-0000-0000-00005D070000}"/>
    <cellStyle name="Comma 52" xfId="1887" xr:uid="{00000000-0005-0000-0000-00005E070000}"/>
    <cellStyle name="Comma 56" xfId="4265" xr:uid="{00000000-0005-0000-0000-00005F070000}"/>
    <cellStyle name="Comma 6" xfId="1888" xr:uid="{00000000-0005-0000-0000-000060070000}"/>
    <cellStyle name="Comma 6 2" xfId="1889" xr:uid="{00000000-0005-0000-0000-000061070000}"/>
    <cellStyle name="Comma 6 2 2" xfId="1890" xr:uid="{00000000-0005-0000-0000-000062070000}"/>
    <cellStyle name="Comma 6 3" xfId="1891" xr:uid="{00000000-0005-0000-0000-000063070000}"/>
    <cellStyle name="Comma 6 4" xfId="1892" xr:uid="{00000000-0005-0000-0000-000064070000}"/>
    <cellStyle name="Comma 7" xfId="1893" xr:uid="{00000000-0005-0000-0000-000065070000}"/>
    <cellStyle name="Comma 7 2" xfId="1894" xr:uid="{00000000-0005-0000-0000-000066070000}"/>
    <cellStyle name="Comma 7 3" xfId="1895" xr:uid="{00000000-0005-0000-0000-000067070000}"/>
    <cellStyle name="Comma 7 3 2" xfId="1896" xr:uid="{00000000-0005-0000-0000-000068070000}"/>
    <cellStyle name="Comma 7_20131129 Nhu cau 2014_TPCP ODA (co hoan ung)" xfId="1897" xr:uid="{00000000-0005-0000-0000-000069070000}"/>
    <cellStyle name="Comma 8" xfId="1898" xr:uid="{00000000-0005-0000-0000-00006A070000}"/>
    <cellStyle name="Comma 8 2" xfId="1899" xr:uid="{00000000-0005-0000-0000-00006B070000}"/>
    <cellStyle name="Comma 8 2 2" xfId="1900" xr:uid="{00000000-0005-0000-0000-00006C070000}"/>
    <cellStyle name="Comma 8 3" xfId="1901" xr:uid="{00000000-0005-0000-0000-00006D070000}"/>
    <cellStyle name="Comma 8 4" xfId="1902" xr:uid="{00000000-0005-0000-0000-00006E070000}"/>
    <cellStyle name="Comma 9" xfId="1903" xr:uid="{00000000-0005-0000-0000-00006F070000}"/>
    <cellStyle name="Comma 9 2" xfId="1904" xr:uid="{00000000-0005-0000-0000-000070070000}"/>
    <cellStyle name="Comma 9 2 2" xfId="1905" xr:uid="{00000000-0005-0000-0000-000071070000}"/>
    <cellStyle name="Comma 9 2 3" xfId="1906" xr:uid="{00000000-0005-0000-0000-000072070000}"/>
    <cellStyle name="Comma 9 3" xfId="1907" xr:uid="{00000000-0005-0000-0000-000073070000}"/>
    <cellStyle name="Comma 9 3 2" xfId="1908" xr:uid="{00000000-0005-0000-0000-000074070000}"/>
    <cellStyle name="Comma 9 4" xfId="1909" xr:uid="{00000000-0005-0000-0000-000075070000}"/>
    <cellStyle name="Comma 9 5" xfId="1910" xr:uid="{00000000-0005-0000-0000-000076070000}"/>
    <cellStyle name="comma zerodec" xfId="1911" xr:uid="{00000000-0005-0000-0000-000077070000}"/>
    <cellStyle name="Comma0" xfId="1912" xr:uid="{00000000-0005-0000-0000-000078070000}"/>
    <cellStyle name="Comma0 10" xfId="1913" xr:uid="{00000000-0005-0000-0000-000079070000}"/>
    <cellStyle name="Comma0 11" xfId="1914" xr:uid="{00000000-0005-0000-0000-00007A070000}"/>
    <cellStyle name="Comma0 12" xfId="1915" xr:uid="{00000000-0005-0000-0000-00007B070000}"/>
    <cellStyle name="Comma0 13" xfId="1916" xr:uid="{00000000-0005-0000-0000-00007C070000}"/>
    <cellStyle name="Comma0 14" xfId="1917" xr:uid="{00000000-0005-0000-0000-00007D070000}"/>
    <cellStyle name="Comma0 15" xfId="1918" xr:uid="{00000000-0005-0000-0000-00007E070000}"/>
    <cellStyle name="Comma0 16" xfId="1919" xr:uid="{00000000-0005-0000-0000-00007F070000}"/>
    <cellStyle name="Comma0 2" xfId="1920" xr:uid="{00000000-0005-0000-0000-000080070000}"/>
    <cellStyle name="Comma0 2 2" xfId="1921" xr:uid="{00000000-0005-0000-0000-000081070000}"/>
    <cellStyle name="Comma0 3" xfId="1922" xr:uid="{00000000-0005-0000-0000-000082070000}"/>
    <cellStyle name="Comma0 4" xfId="1923" xr:uid="{00000000-0005-0000-0000-000083070000}"/>
    <cellStyle name="Comma0 5" xfId="1924" xr:uid="{00000000-0005-0000-0000-000084070000}"/>
    <cellStyle name="Comma0 6" xfId="1925" xr:uid="{00000000-0005-0000-0000-000085070000}"/>
    <cellStyle name="Comma0 7" xfId="1926" xr:uid="{00000000-0005-0000-0000-000086070000}"/>
    <cellStyle name="Comma0 8" xfId="1927" xr:uid="{00000000-0005-0000-0000-000087070000}"/>
    <cellStyle name="Comma0 9" xfId="1928" xr:uid="{00000000-0005-0000-0000-000088070000}"/>
    <cellStyle name="Company Name" xfId="1929" xr:uid="{00000000-0005-0000-0000-000089070000}"/>
    <cellStyle name="cong" xfId="1930" xr:uid="{00000000-0005-0000-0000-00008A070000}"/>
    <cellStyle name="Copied" xfId="1931" xr:uid="{00000000-0005-0000-0000-00008B070000}"/>
    <cellStyle name="Co聭ma_Sheet1" xfId="1932" xr:uid="{00000000-0005-0000-0000-00008C070000}"/>
    <cellStyle name="CR Comma" xfId="1933" xr:uid="{00000000-0005-0000-0000-00008D070000}"/>
    <cellStyle name="CR Currency" xfId="1934" xr:uid="{00000000-0005-0000-0000-00008E070000}"/>
    <cellStyle name="Credit" xfId="1935" xr:uid="{00000000-0005-0000-0000-00008F070000}"/>
    <cellStyle name="Credit subtotal" xfId="1936" xr:uid="{00000000-0005-0000-0000-000090070000}"/>
    <cellStyle name="Credit Total" xfId="1937" xr:uid="{00000000-0005-0000-0000-000091070000}"/>
    <cellStyle name="Cࡵrrency_Sheet1_PRODUCTĠ" xfId="1938" xr:uid="{00000000-0005-0000-0000-000092070000}"/>
    <cellStyle name="Curråncy [0]_FCST_RESULTS" xfId="1939" xr:uid="{00000000-0005-0000-0000-000093070000}"/>
    <cellStyle name="Currency %" xfId="1940" xr:uid="{00000000-0005-0000-0000-000094070000}"/>
    <cellStyle name="Currency % 10" xfId="1941" xr:uid="{00000000-0005-0000-0000-000095070000}"/>
    <cellStyle name="Currency % 11" xfId="1942" xr:uid="{00000000-0005-0000-0000-000096070000}"/>
    <cellStyle name="Currency % 12" xfId="1943" xr:uid="{00000000-0005-0000-0000-000097070000}"/>
    <cellStyle name="Currency % 13" xfId="1944" xr:uid="{00000000-0005-0000-0000-000098070000}"/>
    <cellStyle name="Currency % 14" xfId="1945" xr:uid="{00000000-0005-0000-0000-000099070000}"/>
    <cellStyle name="Currency % 15" xfId="1946" xr:uid="{00000000-0005-0000-0000-00009A070000}"/>
    <cellStyle name="Currency % 2" xfId="1947" xr:uid="{00000000-0005-0000-0000-00009B070000}"/>
    <cellStyle name="Currency % 3" xfId="1948" xr:uid="{00000000-0005-0000-0000-00009C070000}"/>
    <cellStyle name="Currency % 4" xfId="1949" xr:uid="{00000000-0005-0000-0000-00009D070000}"/>
    <cellStyle name="Currency % 5" xfId="1950" xr:uid="{00000000-0005-0000-0000-00009E070000}"/>
    <cellStyle name="Currency % 6" xfId="1951" xr:uid="{00000000-0005-0000-0000-00009F070000}"/>
    <cellStyle name="Currency % 7" xfId="1952" xr:uid="{00000000-0005-0000-0000-0000A0070000}"/>
    <cellStyle name="Currency % 8" xfId="1953" xr:uid="{00000000-0005-0000-0000-0000A1070000}"/>
    <cellStyle name="Currency % 9" xfId="1954" xr:uid="{00000000-0005-0000-0000-0000A2070000}"/>
    <cellStyle name="Currency %_05-12  KH trung han 2016-2020 - Liem Thinh edited" xfId="1955" xr:uid="{00000000-0005-0000-0000-0000A3070000}"/>
    <cellStyle name="Currency [0]ßmud plant bolted_RESULTS" xfId="1956" xr:uid="{00000000-0005-0000-0000-0000A4070000}"/>
    <cellStyle name="Currency [00]" xfId="1957" xr:uid="{00000000-0005-0000-0000-0000A5070000}"/>
    <cellStyle name="Currency [00] 10" xfId="1958" xr:uid="{00000000-0005-0000-0000-0000A6070000}"/>
    <cellStyle name="Currency [00] 11" xfId="1959" xr:uid="{00000000-0005-0000-0000-0000A7070000}"/>
    <cellStyle name="Currency [00] 12" xfId="1960" xr:uid="{00000000-0005-0000-0000-0000A8070000}"/>
    <cellStyle name="Currency [00] 13" xfId="1961" xr:uid="{00000000-0005-0000-0000-0000A9070000}"/>
    <cellStyle name="Currency [00] 14" xfId="1962" xr:uid="{00000000-0005-0000-0000-0000AA070000}"/>
    <cellStyle name="Currency [00] 15" xfId="1963" xr:uid="{00000000-0005-0000-0000-0000AB070000}"/>
    <cellStyle name="Currency [00] 16" xfId="1964" xr:uid="{00000000-0005-0000-0000-0000AC070000}"/>
    <cellStyle name="Currency [00] 2" xfId="1965" xr:uid="{00000000-0005-0000-0000-0000AD070000}"/>
    <cellStyle name="Currency [00] 3" xfId="1966" xr:uid="{00000000-0005-0000-0000-0000AE070000}"/>
    <cellStyle name="Currency [00] 4" xfId="1967" xr:uid="{00000000-0005-0000-0000-0000AF070000}"/>
    <cellStyle name="Currency [00] 5" xfId="1968" xr:uid="{00000000-0005-0000-0000-0000B0070000}"/>
    <cellStyle name="Currency [00] 6" xfId="1969" xr:uid="{00000000-0005-0000-0000-0000B1070000}"/>
    <cellStyle name="Currency [00] 7" xfId="1970" xr:uid="{00000000-0005-0000-0000-0000B2070000}"/>
    <cellStyle name="Currency [00] 8" xfId="1971" xr:uid="{00000000-0005-0000-0000-0000B3070000}"/>
    <cellStyle name="Currency [00] 9" xfId="1972" xr:uid="{00000000-0005-0000-0000-0000B4070000}"/>
    <cellStyle name="Currency 0.0" xfId="1973" xr:uid="{00000000-0005-0000-0000-0000B5070000}"/>
    <cellStyle name="Currency 0.0%" xfId="1974" xr:uid="{00000000-0005-0000-0000-0000B6070000}"/>
    <cellStyle name="Currency 0.0_05-12  KH trung han 2016-2020 - Liem Thinh edited" xfId="1975" xr:uid="{00000000-0005-0000-0000-0000B7070000}"/>
    <cellStyle name="Currency 0.00" xfId="1976" xr:uid="{00000000-0005-0000-0000-0000B8070000}"/>
    <cellStyle name="Currency 0.00%" xfId="1977" xr:uid="{00000000-0005-0000-0000-0000B9070000}"/>
    <cellStyle name="Currency 0.00_05-12  KH trung han 2016-2020 - Liem Thinh edited" xfId="1978" xr:uid="{00000000-0005-0000-0000-0000BA070000}"/>
    <cellStyle name="Currency 0.000" xfId="1979" xr:uid="{00000000-0005-0000-0000-0000BB070000}"/>
    <cellStyle name="Currency 0.000%" xfId="1980" xr:uid="{00000000-0005-0000-0000-0000BC070000}"/>
    <cellStyle name="Currency 0.000_05-12  KH trung han 2016-2020 - Liem Thinh edited" xfId="1981" xr:uid="{00000000-0005-0000-0000-0000BD070000}"/>
    <cellStyle name="Currency 2" xfId="1982" xr:uid="{00000000-0005-0000-0000-0000BE070000}"/>
    <cellStyle name="Currency 2 10" xfId="1983" xr:uid="{00000000-0005-0000-0000-0000BF070000}"/>
    <cellStyle name="Currency 2 11" xfId="1984" xr:uid="{00000000-0005-0000-0000-0000C0070000}"/>
    <cellStyle name="Currency 2 12" xfId="1985" xr:uid="{00000000-0005-0000-0000-0000C1070000}"/>
    <cellStyle name="Currency 2 13" xfId="1986" xr:uid="{00000000-0005-0000-0000-0000C2070000}"/>
    <cellStyle name="Currency 2 14" xfId="1987" xr:uid="{00000000-0005-0000-0000-0000C3070000}"/>
    <cellStyle name="Currency 2 15" xfId="1988" xr:uid="{00000000-0005-0000-0000-0000C4070000}"/>
    <cellStyle name="Currency 2 16" xfId="1989" xr:uid="{00000000-0005-0000-0000-0000C5070000}"/>
    <cellStyle name="Currency 2 2" xfId="1990" xr:uid="{00000000-0005-0000-0000-0000C6070000}"/>
    <cellStyle name="Currency 2 3" xfId="1991" xr:uid="{00000000-0005-0000-0000-0000C7070000}"/>
    <cellStyle name="Currency 2 4" xfId="1992" xr:uid="{00000000-0005-0000-0000-0000C8070000}"/>
    <cellStyle name="Currency 2 5" xfId="1993" xr:uid="{00000000-0005-0000-0000-0000C9070000}"/>
    <cellStyle name="Currency 2 6" xfId="1994" xr:uid="{00000000-0005-0000-0000-0000CA070000}"/>
    <cellStyle name="Currency 2 7" xfId="1995" xr:uid="{00000000-0005-0000-0000-0000CB070000}"/>
    <cellStyle name="Currency 2 8" xfId="1996" xr:uid="{00000000-0005-0000-0000-0000CC070000}"/>
    <cellStyle name="Currency 2 9" xfId="1997" xr:uid="{00000000-0005-0000-0000-0000CD070000}"/>
    <cellStyle name="Currency![0]_FCSt (2)" xfId="1998" xr:uid="{00000000-0005-0000-0000-0000CE070000}"/>
    <cellStyle name="Currency0" xfId="1999" xr:uid="{00000000-0005-0000-0000-0000CF070000}"/>
    <cellStyle name="Currency0 10" xfId="2000" xr:uid="{00000000-0005-0000-0000-0000D0070000}"/>
    <cellStyle name="Currency0 11" xfId="2001" xr:uid="{00000000-0005-0000-0000-0000D1070000}"/>
    <cellStyle name="Currency0 12" xfId="2002" xr:uid="{00000000-0005-0000-0000-0000D2070000}"/>
    <cellStyle name="Currency0 13" xfId="2003" xr:uid="{00000000-0005-0000-0000-0000D3070000}"/>
    <cellStyle name="Currency0 14" xfId="2004" xr:uid="{00000000-0005-0000-0000-0000D4070000}"/>
    <cellStyle name="Currency0 15" xfId="2005" xr:uid="{00000000-0005-0000-0000-0000D5070000}"/>
    <cellStyle name="Currency0 16" xfId="2006" xr:uid="{00000000-0005-0000-0000-0000D6070000}"/>
    <cellStyle name="Currency0 2" xfId="2007" xr:uid="{00000000-0005-0000-0000-0000D7070000}"/>
    <cellStyle name="Currency0 2 2" xfId="2008" xr:uid="{00000000-0005-0000-0000-0000D8070000}"/>
    <cellStyle name="Currency0 3" xfId="2009" xr:uid="{00000000-0005-0000-0000-0000D9070000}"/>
    <cellStyle name="Currency0 4" xfId="2010" xr:uid="{00000000-0005-0000-0000-0000DA070000}"/>
    <cellStyle name="Currency0 5" xfId="2011" xr:uid="{00000000-0005-0000-0000-0000DB070000}"/>
    <cellStyle name="Currency0 6" xfId="2012" xr:uid="{00000000-0005-0000-0000-0000DC070000}"/>
    <cellStyle name="Currency0 7" xfId="2013" xr:uid="{00000000-0005-0000-0000-0000DD070000}"/>
    <cellStyle name="Currency0 8" xfId="2014" xr:uid="{00000000-0005-0000-0000-0000DE070000}"/>
    <cellStyle name="Currency0 9" xfId="2015" xr:uid="{00000000-0005-0000-0000-0000DF070000}"/>
    <cellStyle name="Currency1" xfId="2016" xr:uid="{00000000-0005-0000-0000-0000E0070000}"/>
    <cellStyle name="Currency1 10" xfId="2017" xr:uid="{00000000-0005-0000-0000-0000E1070000}"/>
    <cellStyle name="Currency1 11" xfId="2018" xr:uid="{00000000-0005-0000-0000-0000E2070000}"/>
    <cellStyle name="Currency1 12" xfId="2019" xr:uid="{00000000-0005-0000-0000-0000E3070000}"/>
    <cellStyle name="Currency1 13" xfId="2020" xr:uid="{00000000-0005-0000-0000-0000E4070000}"/>
    <cellStyle name="Currency1 14" xfId="2021" xr:uid="{00000000-0005-0000-0000-0000E5070000}"/>
    <cellStyle name="Currency1 15" xfId="2022" xr:uid="{00000000-0005-0000-0000-0000E6070000}"/>
    <cellStyle name="Currency1 16" xfId="2023" xr:uid="{00000000-0005-0000-0000-0000E7070000}"/>
    <cellStyle name="Currency1 2" xfId="2024" xr:uid="{00000000-0005-0000-0000-0000E8070000}"/>
    <cellStyle name="Currency1 2 2" xfId="2025" xr:uid="{00000000-0005-0000-0000-0000E9070000}"/>
    <cellStyle name="Currency1 3" xfId="2026" xr:uid="{00000000-0005-0000-0000-0000EA070000}"/>
    <cellStyle name="Currency1 4" xfId="2027" xr:uid="{00000000-0005-0000-0000-0000EB070000}"/>
    <cellStyle name="Currency1 5" xfId="2028" xr:uid="{00000000-0005-0000-0000-0000EC070000}"/>
    <cellStyle name="Currency1 6" xfId="2029" xr:uid="{00000000-0005-0000-0000-0000ED070000}"/>
    <cellStyle name="Currency1 7" xfId="2030" xr:uid="{00000000-0005-0000-0000-0000EE070000}"/>
    <cellStyle name="Currency1 8" xfId="2031" xr:uid="{00000000-0005-0000-0000-0000EF070000}"/>
    <cellStyle name="Currency1 9" xfId="2032" xr:uid="{00000000-0005-0000-0000-0000F0070000}"/>
    <cellStyle name="D1" xfId="2033" xr:uid="{00000000-0005-0000-0000-0000F1070000}"/>
    <cellStyle name="Date" xfId="2034" xr:uid="{00000000-0005-0000-0000-0000F2070000}"/>
    <cellStyle name="Date 10" xfId="2035" xr:uid="{00000000-0005-0000-0000-0000F3070000}"/>
    <cellStyle name="Date 11" xfId="2036" xr:uid="{00000000-0005-0000-0000-0000F4070000}"/>
    <cellStyle name="Date 12" xfId="2037" xr:uid="{00000000-0005-0000-0000-0000F5070000}"/>
    <cellStyle name="Date 13" xfId="2038" xr:uid="{00000000-0005-0000-0000-0000F6070000}"/>
    <cellStyle name="Date 14" xfId="2039" xr:uid="{00000000-0005-0000-0000-0000F7070000}"/>
    <cellStyle name="Date 15" xfId="2040" xr:uid="{00000000-0005-0000-0000-0000F8070000}"/>
    <cellStyle name="Date 16" xfId="2041" xr:uid="{00000000-0005-0000-0000-0000F9070000}"/>
    <cellStyle name="Date 2" xfId="2042" xr:uid="{00000000-0005-0000-0000-0000FA070000}"/>
    <cellStyle name="Date 2 2" xfId="2043" xr:uid="{00000000-0005-0000-0000-0000FB070000}"/>
    <cellStyle name="Date 3" xfId="2044" xr:uid="{00000000-0005-0000-0000-0000FC070000}"/>
    <cellStyle name="Date 4" xfId="2045" xr:uid="{00000000-0005-0000-0000-0000FD070000}"/>
    <cellStyle name="Date 5" xfId="2046" xr:uid="{00000000-0005-0000-0000-0000FE070000}"/>
    <cellStyle name="Date 6" xfId="2047" xr:uid="{00000000-0005-0000-0000-0000FF070000}"/>
    <cellStyle name="Date 7" xfId="2048" xr:uid="{00000000-0005-0000-0000-000000080000}"/>
    <cellStyle name="Date 8" xfId="2049" xr:uid="{00000000-0005-0000-0000-000001080000}"/>
    <cellStyle name="Date 9" xfId="2050" xr:uid="{00000000-0005-0000-0000-000002080000}"/>
    <cellStyle name="Date Short" xfId="2051" xr:uid="{00000000-0005-0000-0000-000003080000}"/>
    <cellStyle name="Date Short 2" xfId="2052" xr:uid="{00000000-0005-0000-0000-000004080000}"/>
    <cellStyle name="Date_Book1" xfId="2053" xr:uid="{00000000-0005-0000-0000-000005080000}"/>
    <cellStyle name="Dấu_phảy 2" xfId="2054" xr:uid="{00000000-0005-0000-0000-000006080000}"/>
    <cellStyle name="DAUDE" xfId="2055" xr:uid="{00000000-0005-0000-0000-000007080000}"/>
    <cellStyle name="Debit" xfId="2056" xr:uid="{00000000-0005-0000-0000-000008080000}"/>
    <cellStyle name="Debit subtotal" xfId="2057" xr:uid="{00000000-0005-0000-0000-000009080000}"/>
    <cellStyle name="Debit Total" xfId="2058" xr:uid="{00000000-0005-0000-0000-00000A080000}"/>
    <cellStyle name="DELTA" xfId="2059" xr:uid="{00000000-0005-0000-0000-00000B080000}"/>
    <cellStyle name="DELTA 10" xfId="2060" xr:uid="{00000000-0005-0000-0000-00000C080000}"/>
    <cellStyle name="DELTA 11" xfId="2061" xr:uid="{00000000-0005-0000-0000-00000D080000}"/>
    <cellStyle name="DELTA 12" xfId="2062" xr:uid="{00000000-0005-0000-0000-00000E080000}"/>
    <cellStyle name="DELTA 13" xfId="2063" xr:uid="{00000000-0005-0000-0000-00000F080000}"/>
    <cellStyle name="DELTA 14" xfId="2064" xr:uid="{00000000-0005-0000-0000-000010080000}"/>
    <cellStyle name="DELTA 15" xfId="2065" xr:uid="{00000000-0005-0000-0000-000011080000}"/>
    <cellStyle name="DELTA 2" xfId="2066" xr:uid="{00000000-0005-0000-0000-000012080000}"/>
    <cellStyle name="DELTA 3" xfId="2067" xr:uid="{00000000-0005-0000-0000-000013080000}"/>
    <cellStyle name="DELTA 4" xfId="2068" xr:uid="{00000000-0005-0000-0000-000014080000}"/>
    <cellStyle name="DELTA 5" xfId="2069" xr:uid="{00000000-0005-0000-0000-000015080000}"/>
    <cellStyle name="DELTA 6" xfId="2070" xr:uid="{00000000-0005-0000-0000-000016080000}"/>
    <cellStyle name="DELTA 7" xfId="2071" xr:uid="{00000000-0005-0000-0000-000017080000}"/>
    <cellStyle name="DELTA 8" xfId="2072" xr:uid="{00000000-0005-0000-0000-000018080000}"/>
    <cellStyle name="DELTA 9" xfId="2073" xr:uid="{00000000-0005-0000-0000-000019080000}"/>
    <cellStyle name="Dezimal [0]_35ERI8T2gbIEMixb4v26icuOo" xfId="2074" xr:uid="{00000000-0005-0000-0000-00001A080000}"/>
    <cellStyle name="Dezimal_35ERI8T2gbIEMixb4v26icuOo" xfId="2075" xr:uid="{00000000-0005-0000-0000-00001B080000}"/>
    <cellStyle name="Dg" xfId="2076" xr:uid="{00000000-0005-0000-0000-00001C080000}"/>
    <cellStyle name="Dgia" xfId="2077" xr:uid="{00000000-0005-0000-0000-00001D080000}"/>
    <cellStyle name="Dgia 2" xfId="2078" xr:uid="{00000000-0005-0000-0000-00001E080000}"/>
    <cellStyle name="Dollar (zero dec)" xfId="2079" xr:uid="{00000000-0005-0000-0000-00001F080000}"/>
    <cellStyle name="Dollar (zero dec) 10" xfId="2080" xr:uid="{00000000-0005-0000-0000-000020080000}"/>
    <cellStyle name="Dollar (zero dec) 11" xfId="2081" xr:uid="{00000000-0005-0000-0000-000021080000}"/>
    <cellStyle name="Dollar (zero dec) 12" xfId="2082" xr:uid="{00000000-0005-0000-0000-000022080000}"/>
    <cellStyle name="Dollar (zero dec) 13" xfId="2083" xr:uid="{00000000-0005-0000-0000-000023080000}"/>
    <cellStyle name="Dollar (zero dec) 14" xfId="2084" xr:uid="{00000000-0005-0000-0000-000024080000}"/>
    <cellStyle name="Dollar (zero dec) 15" xfId="2085" xr:uid="{00000000-0005-0000-0000-000025080000}"/>
    <cellStyle name="Dollar (zero dec) 16" xfId="2086" xr:uid="{00000000-0005-0000-0000-000026080000}"/>
    <cellStyle name="Dollar (zero dec) 2" xfId="2087" xr:uid="{00000000-0005-0000-0000-000027080000}"/>
    <cellStyle name="Dollar (zero dec) 2 2" xfId="2088" xr:uid="{00000000-0005-0000-0000-000028080000}"/>
    <cellStyle name="Dollar (zero dec) 3" xfId="2089" xr:uid="{00000000-0005-0000-0000-000029080000}"/>
    <cellStyle name="Dollar (zero dec) 4" xfId="2090" xr:uid="{00000000-0005-0000-0000-00002A080000}"/>
    <cellStyle name="Dollar (zero dec) 5" xfId="2091" xr:uid="{00000000-0005-0000-0000-00002B080000}"/>
    <cellStyle name="Dollar (zero dec) 6" xfId="2092" xr:uid="{00000000-0005-0000-0000-00002C080000}"/>
    <cellStyle name="Dollar (zero dec) 7" xfId="2093" xr:uid="{00000000-0005-0000-0000-00002D080000}"/>
    <cellStyle name="Dollar (zero dec) 8" xfId="2094" xr:uid="{00000000-0005-0000-0000-00002E080000}"/>
    <cellStyle name="Dollar (zero dec) 9" xfId="2095" xr:uid="{00000000-0005-0000-0000-00002F080000}"/>
    <cellStyle name="Don gia" xfId="2096" xr:uid="{00000000-0005-0000-0000-000030080000}"/>
    <cellStyle name="Dziesi?tny [0]_Invoices2001Slovakia" xfId="2097" xr:uid="{00000000-0005-0000-0000-000031080000}"/>
    <cellStyle name="Dziesi?tny_Invoices2001Slovakia" xfId="2098" xr:uid="{00000000-0005-0000-0000-000032080000}"/>
    <cellStyle name="Dziesietny [0]_Invoices2001Slovakia" xfId="2099" xr:uid="{00000000-0005-0000-0000-000033080000}"/>
    <cellStyle name="Dziesiętny [0]_Invoices2001Slovakia" xfId="2100" xr:uid="{00000000-0005-0000-0000-000034080000}"/>
    <cellStyle name="Dziesietny [0]_Invoices2001Slovakia 2" xfId="2101" xr:uid="{00000000-0005-0000-0000-000035080000}"/>
    <cellStyle name="Dziesiętny [0]_Invoices2001Slovakia 2" xfId="2102" xr:uid="{00000000-0005-0000-0000-000036080000}"/>
    <cellStyle name="Dziesietny [0]_Invoices2001Slovakia 3" xfId="2103" xr:uid="{00000000-0005-0000-0000-000037080000}"/>
    <cellStyle name="Dziesiętny [0]_Invoices2001Slovakia 3" xfId="2104" xr:uid="{00000000-0005-0000-0000-000038080000}"/>
    <cellStyle name="Dziesietny [0]_Invoices2001Slovakia 4" xfId="2105" xr:uid="{00000000-0005-0000-0000-000039080000}"/>
    <cellStyle name="Dziesiętny [0]_Invoices2001Slovakia 4" xfId="2106" xr:uid="{00000000-0005-0000-0000-00003A080000}"/>
    <cellStyle name="Dziesietny [0]_Invoices2001Slovakia 5" xfId="2107" xr:uid="{00000000-0005-0000-0000-00003B080000}"/>
    <cellStyle name="Dziesiętny [0]_Invoices2001Slovakia 5" xfId="2108" xr:uid="{00000000-0005-0000-0000-00003C080000}"/>
    <cellStyle name="Dziesietny [0]_Invoices2001Slovakia 6" xfId="2109" xr:uid="{00000000-0005-0000-0000-00003D080000}"/>
    <cellStyle name="Dziesiętny [0]_Invoices2001Slovakia 6" xfId="2110" xr:uid="{00000000-0005-0000-0000-00003E080000}"/>
    <cellStyle name="Dziesietny [0]_Invoices2001Slovakia 7" xfId="2111" xr:uid="{00000000-0005-0000-0000-00003F080000}"/>
    <cellStyle name="Dziesiętny [0]_Invoices2001Slovakia 7" xfId="2112" xr:uid="{00000000-0005-0000-0000-000040080000}"/>
    <cellStyle name="Dziesietny [0]_Invoices2001Slovakia_01_Nha so 1_Dien" xfId="2113" xr:uid="{00000000-0005-0000-0000-000041080000}"/>
    <cellStyle name="Dziesiętny [0]_Invoices2001Slovakia_01_Nha so 1_Dien" xfId="2114" xr:uid="{00000000-0005-0000-0000-000042080000}"/>
    <cellStyle name="Dziesietny [0]_Invoices2001Slovakia_05-12  KH trung han 2016-2020 - Liem Thinh edited" xfId="2115" xr:uid="{00000000-0005-0000-0000-000043080000}"/>
    <cellStyle name="Dziesiętny [0]_Invoices2001Slovakia_05-12  KH trung han 2016-2020 - Liem Thinh edited" xfId="2116" xr:uid="{00000000-0005-0000-0000-000044080000}"/>
    <cellStyle name="Dziesietny [0]_Invoices2001Slovakia_10_Nha so 10_Dien1" xfId="2117" xr:uid="{00000000-0005-0000-0000-000045080000}"/>
    <cellStyle name="Dziesiętny [0]_Invoices2001Slovakia_10_Nha so 10_Dien1" xfId="2118" xr:uid="{00000000-0005-0000-0000-000046080000}"/>
    <cellStyle name="Dziesietny [0]_Invoices2001Slovakia_Book1" xfId="2119" xr:uid="{00000000-0005-0000-0000-000047080000}"/>
    <cellStyle name="Dziesiętny [0]_Invoices2001Slovakia_Book1" xfId="2120" xr:uid="{00000000-0005-0000-0000-000048080000}"/>
    <cellStyle name="Dziesietny [0]_Invoices2001Slovakia_Book1_1" xfId="2121" xr:uid="{00000000-0005-0000-0000-000049080000}"/>
    <cellStyle name="Dziesiętny [0]_Invoices2001Slovakia_Book1_1" xfId="2122" xr:uid="{00000000-0005-0000-0000-00004A080000}"/>
    <cellStyle name="Dziesietny [0]_Invoices2001Slovakia_Book1_1_Book1" xfId="2123" xr:uid="{00000000-0005-0000-0000-00004B080000}"/>
    <cellStyle name="Dziesiętny [0]_Invoices2001Slovakia_Book1_1_Book1" xfId="2124" xr:uid="{00000000-0005-0000-0000-00004C080000}"/>
    <cellStyle name="Dziesietny [0]_Invoices2001Slovakia_Book1_2" xfId="2125" xr:uid="{00000000-0005-0000-0000-00004D080000}"/>
    <cellStyle name="Dziesiętny [0]_Invoices2001Slovakia_Book1_2" xfId="2126" xr:uid="{00000000-0005-0000-0000-00004E080000}"/>
    <cellStyle name="Dziesietny [0]_Invoices2001Slovakia_Book1_Nhu cau von ung truoc 2011 Tha h Hoa + Nge An gui TW" xfId="2127" xr:uid="{00000000-0005-0000-0000-00004F080000}"/>
    <cellStyle name="Dziesiętny [0]_Invoices2001Slovakia_Book1_Nhu cau von ung truoc 2011 Tha h Hoa + Nge An gui TW" xfId="2128" xr:uid="{00000000-0005-0000-0000-000050080000}"/>
    <cellStyle name="Dziesietny [0]_Invoices2001Slovakia_Book1_Tong hop Cac tuyen(9-1-06)" xfId="2129" xr:uid="{00000000-0005-0000-0000-000051080000}"/>
    <cellStyle name="Dziesiętny [0]_Invoices2001Slovakia_Book1_Tong hop Cac tuyen(9-1-06)" xfId="2130" xr:uid="{00000000-0005-0000-0000-000052080000}"/>
    <cellStyle name="Dziesietny [0]_Invoices2001Slovakia_Book1_ung truoc 2011 NSTW Thanh Hoa + Nge An gui Thu 12-5" xfId="2131" xr:uid="{00000000-0005-0000-0000-000053080000}"/>
    <cellStyle name="Dziesiętny [0]_Invoices2001Slovakia_Book1_ung truoc 2011 NSTW Thanh Hoa + Nge An gui Thu 12-5" xfId="2132" xr:uid="{00000000-0005-0000-0000-000054080000}"/>
    <cellStyle name="Dziesietny [0]_Invoices2001Slovakia_Copy of 05-12  KH trung han 2016-2020 - Liem Thinh edited (1)" xfId="2133" xr:uid="{00000000-0005-0000-0000-000055080000}"/>
    <cellStyle name="Dziesiętny [0]_Invoices2001Slovakia_Copy of 05-12  KH trung han 2016-2020 - Liem Thinh edited (1)" xfId="2134" xr:uid="{00000000-0005-0000-0000-000056080000}"/>
    <cellStyle name="Dziesietny [0]_Invoices2001Slovakia_d-uong+TDT" xfId="2135" xr:uid="{00000000-0005-0000-0000-000057080000}"/>
    <cellStyle name="Dziesiętny [0]_Invoices2001Slovakia_KH TPCP 2016-2020 (tong hop)" xfId="2136" xr:uid="{00000000-0005-0000-0000-000058080000}"/>
    <cellStyle name="Dziesietny [0]_Invoices2001Slovakia_Nha bao ve(28-7-05)" xfId="2137" xr:uid="{00000000-0005-0000-0000-000059080000}"/>
    <cellStyle name="Dziesiętny [0]_Invoices2001Slovakia_Nha bao ve(28-7-05)" xfId="2138" xr:uid="{00000000-0005-0000-0000-00005A080000}"/>
    <cellStyle name="Dziesietny [0]_Invoices2001Slovakia_NHA de xe nguyen du" xfId="2139" xr:uid="{00000000-0005-0000-0000-00005B080000}"/>
    <cellStyle name="Dziesiętny [0]_Invoices2001Slovakia_NHA de xe nguyen du" xfId="2140" xr:uid="{00000000-0005-0000-0000-00005C080000}"/>
    <cellStyle name="Dziesietny [0]_Invoices2001Slovakia_Nhalamviec VTC(25-1-05)" xfId="2141" xr:uid="{00000000-0005-0000-0000-00005D080000}"/>
    <cellStyle name="Dziesiętny [0]_Invoices2001Slovakia_Nhalamviec VTC(25-1-05)" xfId="2142" xr:uid="{00000000-0005-0000-0000-00005E080000}"/>
    <cellStyle name="Dziesietny [0]_Invoices2001Slovakia_Nhu cau von ung truoc 2011 Tha h Hoa + Nge An gui TW" xfId="2143" xr:uid="{00000000-0005-0000-0000-00005F080000}"/>
    <cellStyle name="Dziesiętny [0]_Invoices2001Slovakia_TDT KHANH HOA" xfId="2144" xr:uid="{00000000-0005-0000-0000-000060080000}"/>
    <cellStyle name="Dziesietny [0]_Invoices2001Slovakia_TDT KHANH HOA_Tong hop Cac tuyen(9-1-06)" xfId="2145" xr:uid="{00000000-0005-0000-0000-000061080000}"/>
    <cellStyle name="Dziesiętny [0]_Invoices2001Slovakia_TDT KHANH HOA_Tong hop Cac tuyen(9-1-06)" xfId="2146" xr:uid="{00000000-0005-0000-0000-000062080000}"/>
    <cellStyle name="Dziesietny [0]_Invoices2001Slovakia_TDT quangngai" xfId="2147" xr:uid="{00000000-0005-0000-0000-000063080000}"/>
    <cellStyle name="Dziesiętny [0]_Invoices2001Slovakia_TDT quangngai" xfId="2148" xr:uid="{00000000-0005-0000-0000-000064080000}"/>
    <cellStyle name="Dziesietny [0]_Invoices2001Slovakia_TMDT(10-5-06)" xfId="2149" xr:uid="{00000000-0005-0000-0000-000065080000}"/>
    <cellStyle name="Dziesietny_Invoices2001Slovakia" xfId="2150" xr:uid="{00000000-0005-0000-0000-000066080000}"/>
    <cellStyle name="Dziesiętny_Invoices2001Slovakia" xfId="2151" xr:uid="{00000000-0005-0000-0000-000067080000}"/>
    <cellStyle name="Dziesietny_Invoices2001Slovakia 2" xfId="2152" xr:uid="{00000000-0005-0000-0000-000068080000}"/>
    <cellStyle name="Dziesiętny_Invoices2001Slovakia 2" xfId="2153" xr:uid="{00000000-0005-0000-0000-000069080000}"/>
    <cellStyle name="Dziesietny_Invoices2001Slovakia 3" xfId="2154" xr:uid="{00000000-0005-0000-0000-00006A080000}"/>
    <cellStyle name="Dziesiętny_Invoices2001Slovakia 3" xfId="2155" xr:uid="{00000000-0005-0000-0000-00006B080000}"/>
    <cellStyle name="Dziesietny_Invoices2001Slovakia 4" xfId="2156" xr:uid="{00000000-0005-0000-0000-00006C080000}"/>
    <cellStyle name="Dziesiętny_Invoices2001Slovakia 4" xfId="2157" xr:uid="{00000000-0005-0000-0000-00006D080000}"/>
    <cellStyle name="Dziesietny_Invoices2001Slovakia 5" xfId="2158" xr:uid="{00000000-0005-0000-0000-00006E080000}"/>
    <cellStyle name="Dziesiętny_Invoices2001Slovakia 5" xfId="2159" xr:uid="{00000000-0005-0000-0000-00006F080000}"/>
    <cellStyle name="Dziesietny_Invoices2001Slovakia 6" xfId="2160" xr:uid="{00000000-0005-0000-0000-000070080000}"/>
    <cellStyle name="Dziesiętny_Invoices2001Slovakia 6" xfId="2161" xr:uid="{00000000-0005-0000-0000-000071080000}"/>
    <cellStyle name="Dziesietny_Invoices2001Slovakia 7" xfId="2162" xr:uid="{00000000-0005-0000-0000-000072080000}"/>
    <cellStyle name="Dziesiętny_Invoices2001Slovakia 7" xfId="2163" xr:uid="{00000000-0005-0000-0000-000073080000}"/>
    <cellStyle name="Dziesietny_Invoices2001Slovakia_01_Nha so 1_Dien" xfId="2164" xr:uid="{00000000-0005-0000-0000-000074080000}"/>
    <cellStyle name="Dziesiętny_Invoices2001Slovakia_01_Nha so 1_Dien" xfId="2165" xr:uid="{00000000-0005-0000-0000-000075080000}"/>
    <cellStyle name="Dziesietny_Invoices2001Slovakia_05-12  KH trung han 2016-2020 - Liem Thinh edited" xfId="2166" xr:uid="{00000000-0005-0000-0000-000076080000}"/>
    <cellStyle name="Dziesiętny_Invoices2001Slovakia_05-12  KH trung han 2016-2020 - Liem Thinh edited" xfId="2167" xr:uid="{00000000-0005-0000-0000-000077080000}"/>
    <cellStyle name="Dziesietny_Invoices2001Slovakia_10_Nha so 10_Dien1" xfId="2168" xr:uid="{00000000-0005-0000-0000-000078080000}"/>
    <cellStyle name="Dziesiętny_Invoices2001Slovakia_10_Nha so 10_Dien1" xfId="2169" xr:uid="{00000000-0005-0000-0000-000079080000}"/>
    <cellStyle name="Dziesietny_Invoices2001Slovakia_Book1" xfId="2170" xr:uid="{00000000-0005-0000-0000-00007A080000}"/>
    <cellStyle name="Dziesiętny_Invoices2001Slovakia_Book1" xfId="2171" xr:uid="{00000000-0005-0000-0000-00007B080000}"/>
    <cellStyle name="Dziesietny_Invoices2001Slovakia_Book1_1" xfId="2172" xr:uid="{00000000-0005-0000-0000-00007C080000}"/>
    <cellStyle name="Dziesiętny_Invoices2001Slovakia_Book1_1" xfId="2173" xr:uid="{00000000-0005-0000-0000-00007D080000}"/>
    <cellStyle name="Dziesietny_Invoices2001Slovakia_Book1_1_Book1" xfId="2174" xr:uid="{00000000-0005-0000-0000-00007E080000}"/>
    <cellStyle name="Dziesiętny_Invoices2001Slovakia_Book1_1_Book1" xfId="2175" xr:uid="{00000000-0005-0000-0000-00007F080000}"/>
    <cellStyle name="Dziesietny_Invoices2001Slovakia_Book1_2" xfId="2176" xr:uid="{00000000-0005-0000-0000-000080080000}"/>
    <cellStyle name="Dziesiętny_Invoices2001Slovakia_Book1_2" xfId="2177" xr:uid="{00000000-0005-0000-0000-000081080000}"/>
    <cellStyle name="Dziesietny_Invoices2001Slovakia_Book1_Nhu cau von ung truoc 2011 Tha h Hoa + Nge An gui TW" xfId="2178" xr:uid="{00000000-0005-0000-0000-000082080000}"/>
    <cellStyle name="Dziesiętny_Invoices2001Slovakia_Book1_Nhu cau von ung truoc 2011 Tha h Hoa + Nge An gui TW" xfId="2179" xr:uid="{00000000-0005-0000-0000-000083080000}"/>
    <cellStyle name="Dziesietny_Invoices2001Slovakia_Book1_Tong hop Cac tuyen(9-1-06)" xfId="2180" xr:uid="{00000000-0005-0000-0000-000084080000}"/>
    <cellStyle name="Dziesiętny_Invoices2001Slovakia_Book1_Tong hop Cac tuyen(9-1-06)" xfId="2181" xr:uid="{00000000-0005-0000-0000-000085080000}"/>
    <cellStyle name="Dziesietny_Invoices2001Slovakia_Book1_ung truoc 2011 NSTW Thanh Hoa + Nge An gui Thu 12-5" xfId="2182" xr:uid="{00000000-0005-0000-0000-000086080000}"/>
    <cellStyle name="Dziesiętny_Invoices2001Slovakia_Book1_ung truoc 2011 NSTW Thanh Hoa + Nge An gui Thu 12-5" xfId="2183" xr:uid="{00000000-0005-0000-0000-000087080000}"/>
    <cellStyle name="Dziesietny_Invoices2001Slovakia_Copy of 05-12  KH trung han 2016-2020 - Liem Thinh edited (1)" xfId="2184" xr:uid="{00000000-0005-0000-0000-000088080000}"/>
    <cellStyle name="Dziesiętny_Invoices2001Slovakia_Copy of 05-12  KH trung han 2016-2020 - Liem Thinh edited (1)" xfId="2185" xr:uid="{00000000-0005-0000-0000-000089080000}"/>
    <cellStyle name="Dziesietny_Invoices2001Slovakia_d-uong+TDT" xfId="2186" xr:uid="{00000000-0005-0000-0000-00008A080000}"/>
    <cellStyle name="Dziesiętny_Invoices2001Slovakia_KH TPCP 2016-2020 (tong hop)" xfId="2187" xr:uid="{00000000-0005-0000-0000-00008B080000}"/>
    <cellStyle name="Dziesietny_Invoices2001Slovakia_Nha bao ve(28-7-05)" xfId="2188" xr:uid="{00000000-0005-0000-0000-00008C080000}"/>
    <cellStyle name="Dziesiętny_Invoices2001Slovakia_Nha bao ve(28-7-05)" xfId="2189" xr:uid="{00000000-0005-0000-0000-00008D080000}"/>
    <cellStyle name="Dziesietny_Invoices2001Slovakia_NHA de xe nguyen du" xfId="2190" xr:uid="{00000000-0005-0000-0000-00008E080000}"/>
    <cellStyle name="Dziesiętny_Invoices2001Slovakia_NHA de xe nguyen du" xfId="2191" xr:uid="{00000000-0005-0000-0000-00008F080000}"/>
    <cellStyle name="Dziesietny_Invoices2001Slovakia_Nhalamviec VTC(25-1-05)" xfId="2192" xr:uid="{00000000-0005-0000-0000-000090080000}"/>
    <cellStyle name="Dziesiętny_Invoices2001Slovakia_Nhalamviec VTC(25-1-05)" xfId="2193" xr:uid="{00000000-0005-0000-0000-000091080000}"/>
    <cellStyle name="Dziesietny_Invoices2001Slovakia_Nhu cau von ung truoc 2011 Tha h Hoa + Nge An gui TW" xfId="2194" xr:uid="{00000000-0005-0000-0000-000092080000}"/>
    <cellStyle name="Dziesiętny_Invoices2001Slovakia_TDT KHANH HOA" xfId="2195" xr:uid="{00000000-0005-0000-0000-000093080000}"/>
    <cellStyle name="Dziesietny_Invoices2001Slovakia_TDT KHANH HOA_Tong hop Cac tuyen(9-1-06)" xfId="2196" xr:uid="{00000000-0005-0000-0000-000094080000}"/>
    <cellStyle name="Dziesiętny_Invoices2001Slovakia_TDT KHANH HOA_Tong hop Cac tuyen(9-1-06)" xfId="2197" xr:uid="{00000000-0005-0000-0000-000095080000}"/>
    <cellStyle name="Dziesietny_Invoices2001Slovakia_TDT quangngai" xfId="2198" xr:uid="{00000000-0005-0000-0000-000096080000}"/>
    <cellStyle name="Dziesiętny_Invoices2001Slovakia_TDT quangngai" xfId="2199" xr:uid="{00000000-0005-0000-0000-000097080000}"/>
    <cellStyle name="Dziesietny_Invoices2001Slovakia_TMDT(10-5-06)" xfId="2200" xr:uid="{00000000-0005-0000-0000-000098080000}"/>
    <cellStyle name="e" xfId="2201" xr:uid="{00000000-0005-0000-0000-000099080000}"/>
    <cellStyle name="Enter Currency (0)" xfId="2202" xr:uid="{00000000-0005-0000-0000-00009A080000}"/>
    <cellStyle name="Enter Currency (0) 10" xfId="2203" xr:uid="{00000000-0005-0000-0000-00009B080000}"/>
    <cellStyle name="Enter Currency (0) 11" xfId="2204" xr:uid="{00000000-0005-0000-0000-00009C080000}"/>
    <cellStyle name="Enter Currency (0) 12" xfId="2205" xr:uid="{00000000-0005-0000-0000-00009D080000}"/>
    <cellStyle name="Enter Currency (0) 13" xfId="2206" xr:uid="{00000000-0005-0000-0000-00009E080000}"/>
    <cellStyle name="Enter Currency (0) 14" xfId="2207" xr:uid="{00000000-0005-0000-0000-00009F080000}"/>
    <cellStyle name="Enter Currency (0) 15" xfId="2208" xr:uid="{00000000-0005-0000-0000-0000A0080000}"/>
    <cellStyle name="Enter Currency (0) 16" xfId="2209" xr:uid="{00000000-0005-0000-0000-0000A1080000}"/>
    <cellStyle name="Enter Currency (0) 2" xfId="2210" xr:uid="{00000000-0005-0000-0000-0000A2080000}"/>
    <cellStyle name="Enter Currency (0) 3" xfId="2211" xr:uid="{00000000-0005-0000-0000-0000A3080000}"/>
    <cellStyle name="Enter Currency (0) 4" xfId="2212" xr:uid="{00000000-0005-0000-0000-0000A4080000}"/>
    <cellStyle name="Enter Currency (0) 5" xfId="2213" xr:uid="{00000000-0005-0000-0000-0000A5080000}"/>
    <cellStyle name="Enter Currency (0) 6" xfId="2214" xr:uid="{00000000-0005-0000-0000-0000A6080000}"/>
    <cellStyle name="Enter Currency (0) 7" xfId="2215" xr:uid="{00000000-0005-0000-0000-0000A7080000}"/>
    <cellStyle name="Enter Currency (0) 8" xfId="2216" xr:uid="{00000000-0005-0000-0000-0000A8080000}"/>
    <cellStyle name="Enter Currency (0) 9" xfId="2217" xr:uid="{00000000-0005-0000-0000-0000A9080000}"/>
    <cellStyle name="Enter Currency (2)" xfId="2218" xr:uid="{00000000-0005-0000-0000-0000AA080000}"/>
    <cellStyle name="Enter Currency (2) 10" xfId="2219" xr:uid="{00000000-0005-0000-0000-0000AB080000}"/>
    <cellStyle name="Enter Currency (2) 11" xfId="2220" xr:uid="{00000000-0005-0000-0000-0000AC080000}"/>
    <cellStyle name="Enter Currency (2) 12" xfId="2221" xr:uid="{00000000-0005-0000-0000-0000AD080000}"/>
    <cellStyle name="Enter Currency (2) 13" xfId="2222" xr:uid="{00000000-0005-0000-0000-0000AE080000}"/>
    <cellStyle name="Enter Currency (2) 14" xfId="2223" xr:uid="{00000000-0005-0000-0000-0000AF080000}"/>
    <cellStyle name="Enter Currency (2) 15" xfId="2224" xr:uid="{00000000-0005-0000-0000-0000B0080000}"/>
    <cellStyle name="Enter Currency (2) 16" xfId="2225" xr:uid="{00000000-0005-0000-0000-0000B1080000}"/>
    <cellStyle name="Enter Currency (2) 2" xfId="2226" xr:uid="{00000000-0005-0000-0000-0000B2080000}"/>
    <cellStyle name="Enter Currency (2) 3" xfId="2227" xr:uid="{00000000-0005-0000-0000-0000B3080000}"/>
    <cellStyle name="Enter Currency (2) 4" xfId="2228" xr:uid="{00000000-0005-0000-0000-0000B4080000}"/>
    <cellStyle name="Enter Currency (2) 5" xfId="2229" xr:uid="{00000000-0005-0000-0000-0000B5080000}"/>
    <cellStyle name="Enter Currency (2) 6" xfId="2230" xr:uid="{00000000-0005-0000-0000-0000B6080000}"/>
    <cellStyle name="Enter Currency (2) 7" xfId="2231" xr:uid="{00000000-0005-0000-0000-0000B7080000}"/>
    <cellStyle name="Enter Currency (2) 8" xfId="2232" xr:uid="{00000000-0005-0000-0000-0000B8080000}"/>
    <cellStyle name="Enter Currency (2) 9" xfId="2233" xr:uid="{00000000-0005-0000-0000-0000B9080000}"/>
    <cellStyle name="Enter Units (0)" xfId="2234" xr:uid="{00000000-0005-0000-0000-0000BA080000}"/>
    <cellStyle name="Enter Units (0) 10" xfId="2235" xr:uid="{00000000-0005-0000-0000-0000BB080000}"/>
    <cellStyle name="Enter Units (0) 11" xfId="2236" xr:uid="{00000000-0005-0000-0000-0000BC080000}"/>
    <cellStyle name="Enter Units (0) 12" xfId="2237" xr:uid="{00000000-0005-0000-0000-0000BD080000}"/>
    <cellStyle name="Enter Units (0) 13" xfId="2238" xr:uid="{00000000-0005-0000-0000-0000BE080000}"/>
    <cellStyle name="Enter Units (0) 14" xfId="2239" xr:uid="{00000000-0005-0000-0000-0000BF080000}"/>
    <cellStyle name="Enter Units (0) 15" xfId="2240" xr:uid="{00000000-0005-0000-0000-0000C0080000}"/>
    <cellStyle name="Enter Units (0) 16" xfId="2241" xr:uid="{00000000-0005-0000-0000-0000C1080000}"/>
    <cellStyle name="Enter Units (0) 2" xfId="2242" xr:uid="{00000000-0005-0000-0000-0000C2080000}"/>
    <cellStyle name="Enter Units (0) 3" xfId="2243" xr:uid="{00000000-0005-0000-0000-0000C3080000}"/>
    <cellStyle name="Enter Units (0) 4" xfId="2244" xr:uid="{00000000-0005-0000-0000-0000C4080000}"/>
    <cellStyle name="Enter Units (0) 5" xfId="2245" xr:uid="{00000000-0005-0000-0000-0000C5080000}"/>
    <cellStyle name="Enter Units (0) 6" xfId="2246" xr:uid="{00000000-0005-0000-0000-0000C6080000}"/>
    <cellStyle name="Enter Units (0) 7" xfId="2247" xr:uid="{00000000-0005-0000-0000-0000C7080000}"/>
    <cellStyle name="Enter Units (0) 8" xfId="2248" xr:uid="{00000000-0005-0000-0000-0000C8080000}"/>
    <cellStyle name="Enter Units (0) 9" xfId="2249" xr:uid="{00000000-0005-0000-0000-0000C9080000}"/>
    <cellStyle name="Enter Units (1)" xfId="2250" xr:uid="{00000000-0005-0000-0000-0000CA080000}"/>
    <cellStyle name="Enter Units (1) 10" xfId="2251" xr:uid="{00000000-0005-0000-0000-0000CB080000}"/>
    <cellStyle name="Enter Units (1) 11" xfId="2252" xr:uid="{00000000-0005-0000-0000-0000CC080000}"/>
    <cellStyle name="Enter Units (1) 12" xfId="2253" xr:uid="{00000000-0005-0000-0000-0000CD080000}"/>
    <cellStyle name="Enter Units (1) 13" xfId="2254" xr:uid="{00000000-0005-0000-0000-0000CE080000}"/>
    <cellStyle name="Enter Units (1) 14" xfId="2255" xr:uid="{00000000-0005-0000-0000-0000CF080000}"/>
    <cellStyle name="Enter Units (1) 15" xfId="2256" xr:uid="{00000000-0005-0000-0000-0000D0080000}"/>
    <cellStyle name="Enter Units (1) 16" xfId="2257" xr:uid="{00000000-0005-0000-0000-0000D1080000}"/>
    <cellStyle name="Enter Units (1) 2" xfId="2258" xr:uid="{00000000-0005-0000-0000-0000D2080000}"/>
    <cellStyle name="Enter Units (1) 3" xfId="2259" xr:uid="{00000000-0005-0000-0000-0000D3080000}"/>
    <cellStyle name="Enter Units (1) 4" xfId="2260" xr:uid="{00000000-0005-0000-0000-0000D4080000}"/>
    <cellStyle name="Enter Units (1) 5" xfId="2261" xr:uid="{00000000-0005-0000-0000-0000D5080000}"/>
    <cellStyle name="Enter Units (1) 6" xfId="2262" xr:uid="{00000000-0005-0000-0000-0000D6080000}"/>
    <cellStyle name="Enter Units (1) 7" xfId="2263" xr:uid="{00000000-0005-0000-0000-0000D7080000}"/>
    <cellStyle name="Enter Units (1) 8" xfId="2264" xr:uid="{00000000-0005-0000-0000-0000D8080000}"/>
    <cellStyle name="Enter Units (1) 9" xfId="2265" xr:uid="{00000000-0005-0000-0000-0000D9080000}"/>
    <cellStyle name="Enter Units (2)" xfId="2266" xr:uid="{00000000-0005-0000-0000-0000DA080000}"/>
    <cellStyle name="Enter Units (2) 10" xfId="2267" xr:uid="{00000000-0005-0000-0000-0000DB080000}"/>
    <cellStyle name="Enter Units (2) 11" xfId="2268" xr:uid="{00000000-0005-0000-0000-0000DC080000}"/>
    <cellStyle name="Enter Units (2) 12" xfId="2269" xr:uid="{00000000-0005-0000-0000-0000DD080000}"/>
    <cellStyle name="Enter Units (2) 13" xfId="2270" xr:uid="{00000000-0005-0000-0000-0000DE080000}"/>
    <cellStyle name="Enter Units (2) 14" xfId="2271" xr:uid="{00000000-0005-0000-0000-0000DF080000}"/>
    <cellStyle name="Enter Units (2) 15" xfId="2272" xr:uid="{00000000-0005-0000-0000-0000E0080000}"/>
    <cellStyle name="Enter Units (2) 16" xfId="2273" xr:uid="{00000000-0005-0000-0000-0000E1080000}"/>
    <cellStyle name="Enter Units (2) 2" xfId="2274" xr:uid="{00000000-0005-0000-0000-0000E2080000}"/>
    <cellStyle name="Enter Units (2) 3" xfId="2275" xr:uid="{00000000-0005-0000-0000-0000E3080000}"/>
    <cellStyle name="Enter Units (2) 4" xfId="2276" xr:uid="{00000000-0005-0000-0000-0000E4080000}"/>
    <cellStyle name="Enter Units (2) 5" xfId="2277" xr:uid="{00000000-0005-0000-0000-0000E5080000}"/>
    <cellStyle name="Enter Units (2) 6" xfId="2278" xr:uid="{00000000-0005-0000-0000-0000E6080000}"/>
    <cellStyle name="Enter Units (2) 7" xfId="2279" xr:uid="{00000000-0005-0000-0000-0000E7080000}"/>
    <cellStyle name="Enter Units (2) 8" xfId="2280" xr:uid="{00000000-0005-0000-0000-0000E8080000}"/>
    <cellStyle name="Enter Units (2) 9" xfId="2281" xr:uid="{00000000-0005-0000-0000-0000E9080000}"/>
    <cellStyle name="Entered" xfId="2282" xr:uid="{00000000-0005-0000-0000-0000EA080000}"/>
    <cellStyle name="Euro" xfId="2283" xr:uid="{00000000-0005-0000-0000-0000EB080000}"/>
    <cellStyle name="Euro 10" xfId="2284" xr:uid="{00000000-0005-0000-0000-0000EC080000}"/>
    <cellStyle name="Euro 11" xfId="2285" xr:uid="{00000000-0005-0000-0000-0000ED080000}"/>
    <cellStyle name="Euro 12" xfId="2286" xr:uid="{00000000-0005-0000-0000-0000EE080000}"/>
    <cellStyle name="Euro 13" xfId="2287" xr:uid="{00000000-0005-0000-0000-0000EF080000}"/>
    <cellStyle name="Euro 14" xfId="2288" xr:uid="{00000000-0005-0000-0000-0000F0080000}"/>
    <cellStyle name="Euro 15" xfId="2289" xr:uid="{00000000-0005-0000-0000-0000F1080000}"/>
    <cellStyle name="Euro 16" xfId="2290" xr:uid="{00000000-0005-0000-0000-0000F2080000}"/>
    <cellStyle name="Euro 2" xfId="2291" xr:uid="{00000000-0005-0000-0000-0000F3080000}"/>
    <cellStyle name="Euro 3" xfId="2292" xr:uid="{00000000-0005-0000-0000-0000F4080000}"/>
    <cellStyle name="Euro 4" xfId="2293" xr:uid="{00000000-0005-0000-0000-0000F5080000}"/>
    <cellStyle name="Euro 5" xfId="2294" xr:uid="{00000000-0005-0000-0000-0000F6080000}"/>
    <cellStyle name="Euro 6" xfId="2295" xr:uid="{00000000-0005-0000-0000-0000F7080000}"/>
    <cellStyle name="Euro 7" xfId="2296" xr:uid="{00000000-0005-0000-0000-0000F8080000}"/>
    <cellStyle name="Euro 8" xfId="2297" xr:uid="{00000000-0005-0000-0000-0000F9080000}"/>
    <cellStyle name="Euro 9" xfId="2298" xr:uid="{00000000-0005-0000-0000-0000FA080000}"/>
    <cellStyle name="Excel Built-in Normal" xfId="2299" xr:uid="{00000000-0005-0000-0000-0000FB080000}"/>
    <cellStyle name="Explanatory Text 2" xfId="2300" xr:uid="{00000000-0005-0000-0000-0000FC080000}"/>
    <cellStyle name="f" xfId="2301" xr:uid="{00000000-0005-0000-0000-0000FD080000}"/>
    <cellStyle name="f_Danhmuc_Quyhoach2009" xfId="2302" xr:uid="{00000000-0005-0000-0000-0000FE080000}"/>
    <cellStyle name="f_Danhmuc_Quyhoach2009 2" xfId="2303" xr:uid="{00000000-0005-0000-0000-0000FF080000}"/>
    <cellStyle name="f_Danhmuc_Quyhoach2009 2 2" xfId="2304" xr:uid="{00000000-0005-0000-0000-000000090000}"/>
    <cellStyle name="Fixed" xfId="2305" xr:uid="{00000000-0005-0000-0000-000001090000}"/>
    <cellStyle name="Fixed 10" xfId="2306" xr:uid="{00000000-0005-0000-0000-000002090000}"/>
    <cellStyle name="Fixed 11" xfId="2307" xr:uid="{00000000-0005-0000-0000-000003090000}"/>
    <cellStyle name="Fixed 12" xfId="2308" xr:uid="{00000000-0005-0000-0000-000004090000}"/>
    <cellStyle name="Fixed 13" xfId="2309" xr:uid="{00000000-0005-0000-0000-000005090000}"/>
    <cellStyle name="Fixed 14" xfId="2310" xr:uid="{00000000-0005-0000-0000-000006090000}"/>
    <cellStyle name="Fixed 15" xfId="2311" xr:uid="{00000000-0005-0000-0000-000007090000}"/>
    <cellStyle name="Fixed 16" xfId="2312" xr:uid="{00000000-0005-0000-0000-000008090000}"/>
    <cellStyle name="Fixed 2" xfId="2313" xr:uid="{00000000-0005-0000-0000-000009090000}"/>
    <cellStyle name="Fixed 2 2" xfId="2314" xr:uid="{00000000-0005-0000-0000-00000A090000}"/>
    <cellStyle name="Fixed 3" xfId="2315" xr:uid="{00000000-0005-0000-0000-00000B090000}"/>
    <cellStyle name="Fixed 4" xfId="2316" xr:uid="{00000000-0005-0000-0000-00000C090000}"/>
    <cellStyle name="Fixed 5" xfId="2317" xr:uid="{00000000-0005-0000-0000-00000D090000}"/>
    <cellStyle name="Fixed 6" xfId="2318" xr:uid="{00000000-0005-0000-0000-00000E090000}"/>
    <cellStyle name="Fixed 7" xfId="2319" xr:uid="{00000000-0005-0000-0000-00000F090000}"/>
    <cellStyle name="Fixed 8" xfId="2320" xr:uid="{00000000-0005-0000-0000-000010090000}"/>
    <cellStyle name="Fixed 9" xfId="2321" xr:uid="{00000000-0005-0000-0000-000011090000}"/>
    <cellStyle name="Font Britannic16" xfId="2322" xr:uid="{00000000-0005-0000-0000-000012090000}"/>
    <cellStyle name="Font Britannic18" xfId="2323" xr:uid="{00000000-0005-0000-0000-000013090000}"/>
    <cellStyle name="Font CenturyCond 18" xfId="2324" xr:uid="{00000000-0005-0000-0000-000014090000}"/>
    <cellStyle name="Font Cond20" xfId="2325" xr:uid="{00000000-0005-0000-0000-000015090000}"/>
    <cellStyle name="Font LucidaSans16" xfId="2326" xr:uid="{00000000-0005-0000-0000-000016090000}"/>
    <cellStyle name="Font NewCenturyCond18" xfId="2327" xr:uid="{00000000-0005-0000-0000-000017090000}"/>
    <cellStyle name="Font Ottawa14" xfId="2328" xr:uid="{00000000-0005-0000-0000-000018090000}"/>
    <cellStyle name="Font Ottawa16" xfId="2329" xr:uid="{00000000-0005-0000-0000-000019090000}"/>
    <cellStyle name="gia" xfId="2330" xr:uid="{00000000-0005-0000-0000-00001A090000}"/>
    <cellStyle name="Good 2" xfId="2331" xr:uid="{00000000-0005-0000-0000-00001B090000}"/>
    <cellStyle name="Grey" xfId="2332" xr:uid="{00000000-0005-0000-0000-00001C090000}"/>
    <cellStyle name="Grey 10" xfId="2333" xr:uid="{00000000-0005-0000-0000-00001D090000}"/>
    <cellStyle name="Grey 11" xfId="2334" xr:uid="{00000000-0005-0000-0000-00001E090000}"/>
    <cellStyle name="Grey 12" xfId="2335" xr:uid="{00000000-0005-0000-0000-00001F090000}"/>
    <cellStyle name="Grey 13" xfId="2336" xr:uid="{00000000-0005-0000-0000-000020090000}"/>
    <cellStyle name="Grey 14" xfId="2337" xr:uid="{00000000-0005-0000-0000-000021090000}"/>
    <cellStyle name="Grey 15" xfId="2338" xr:uid="{00000000-0005-0000-0000-000022090000}"/>
    <cellStyle name="Grey 16" xfId="2339" xr:uid="{00000000-0005-0000-0000-000023090000}"/>
    <cellStyle name="Grey 2" xfId="2340" xr:uid="{00000000-0005-0000-0000-000024090000}"/>
    <cellStyle name="Grey 3" xfId="2341" xr:uid="{00000000-0005-0000-0000-000025090000}"/>
    <cellStyle name="Grey 4" xfId="2342" xr:uid="{00000000-0005-0000-0000-000026090000}"/>
    <cellStyle name="Grey 5" xfId="2343" xr:uid="{00000000-0005-0000-0000-000027090000}"/>
    <cellStyle name="Grey 6" xfId="2344" xr:uid="{00000000-0005-0000-0000-000028090000}"/>
    <cellStyle name="Grey 7" xfId="2345" xr:uid="{00000000-0005-0000-0000-000029090000}"/>
    <cellStyle name="Grey 8" xfId="2346" xr:uid="{00000000-0005-0000-0000-00002A090000}"/>
    <cellStyle name="Grey 9" xfId="2347" xr:uid="{00000000-0005-0000-0000-00002B090000}"/>
    <cellStyle name="Grey_KH TPCP 2016-2020 (tong hop)" xfId="2348" xr:uid="{00000000-0005-0000-0000-00002C090000}"/>
    <cellStyle name="Group" xfId="2349" xr:uid="{00000000-0005-0000-0000-00002D090000}"/>
    <cellStyle name="H" xfId="2350" xr:uid="{00000000-0005-0000-0000-00002E090000}"/>
    <cellStyle name="ha" xfId="2351" xr:uid="{00000000-0005-0000-0000-00002F090000}"/>
    <cellStyle name="HAI" xfId="2352" xr:uid="{00000000-0005-0000-0000-000030090000}"/>
    <cellStyle name="Head 1" xfId="2353" xr:uid="{00000000-0005-0000-0000-000031090000}"/>
    <cellStyle name="HEADER" xfId="2354" xr:uid="{00000000-0005-0000-0000-000032090000}"/>
    <cellStyle name="HEADER 2" xfId="2355" xr:uid="{00000000-0005-0000-0000-000033090000}"/>
    <cellStyle name="Header1" xfId="2356" xr:uid="{00000000-0005-0000-0000-000034090000}"/>
    <cellStyle name="Header1 2" xfId="2357" xr:uid="{00000000-0005-0000-0000-000035090000}"/>
    <cellStyle name="Header2" xfId="2358" xr:uid="{00000000-0005-0000-0000-000036090000}"/>
    <cellStyle name="Header2 2" xfId="2359" xr:uid="{00000000-0005-0000-0000-000037090000}"/>
    <cellStyle name="Heading" xfId="2360" xr:uid="{00000000-0005-0000-0000-000038090000}"/>
    <cellStyle name="Heading 1 2" xfId="2361" xr:uid="{00000000-0005-0000-0000-000039090000}"/>
    <cellStyle name="Heading 2 2" xfId="2362" xr:uid="{00000000-0005-0000-0000-00003A090000}"/>
    <cellStyle name="Heading 3 2" xfId="2363" xr:uid="{00000000-0005-0000-0000-00003B090000}"/>
    <cellStyle name="Heading 4 2" xfId="2364" xr:uid="{00000000-0005-0000-0000-00003C090000}"/>
    <cellStyle name="Heading No Underline" xfId="2365" xr:uid="{00000000-0005-0000-0000-00003D090000}"/>
    <cellStyle name="Heading With Underline" xfId="2366" xr:uid="{00000000-0005-0000-0000-00003E090000}"/>
    <cellStyle name="HEADING1" xfId="2367" xr:uid="{00000000-0005-0000-0000-00003F090000}"/>
    <cellStyle name="HEADING2" xfId="2368" xr:uid="{00000000-0005-0000-0000-000040090000}"/>
    <cellStyle name="HEADINGS" xfId="2369" xr:uid="{00000000-0005-0000-0000-000041090000}"/>
    <cellStyle name="HEADINGSTOP" xfId="2370" xr:uid="{00000000-0005-0000-0000-000042090000}"/>
    <cellStyle name="headoption" xfId="2371" xr:uid="{00000000-0005-0000-0000-000043090000}"/>
    <cellStyle name="headoption 2" xfId="2372" xr:uid="{00000000-0005-0000-0000-000044090000}"/>
    <cellStyle name="headoption 3" xfId="2373" xr:uid="{00000000-0005-0000-0000-000045090000}"/>
    <cellStyle name="Hoa-Scholl" xfId="2374" xr:uid="{00000000-0005-0000-0000-000046090000}"/>
    <cellStyle name="Hoa-Scholl 2" xfId="2375" xr:uid="{00000000-0005-0000-0000-000047090000}"/>
    <cellStyle name="HUY" xfId="2376" xr:uid="{00000000-0005-0000-0000-000048090000}"/>
    <cellStyle name="Hyperlink_Nhu%20cau%20KH%202010%20%28ODA%29(1) 2" xfId="2377" xr:uid="{00000000-0005-0000-0000-000049090000}"/>
    <cellStyle name="i phÝ kh¸c_B¶ng 2" xfId="2378" xr:uid="{00000000-0005-0000-0000-00004A090000}"/>
    <cellStyle name="I.3" xfId="2379" xr:uid="{00000000-0005-0000-0000-00004B090000}"/>
    <cellStyle name="i·0" xfId="2380" xr:uid="{00000000-0005-0000-0000-00004C090000}"/>
    <cellStyle name="i·0 2" xfId="2381" xr:uid="{00000000-0005-0000-0000-00004D090000}"/>
    <cellStyle name="ï-¾È»ê_BiÓu TB" xfId="2382" xr:uid="{00000000-0005-0000-0000-00004E090000}"/>
    <cellStyle name="Input [yellow]" xfId="2383" xr:uid="{00000000-0005-0000-0000-00004F090000}"/>
    <cellStyle name="Input [yellow] 10" xfId="2384" xr:uid="{00000000-0005-0000-0000-000050090000}"/>
    <cellStyle name="Input [yellow] 11" xfId="2385" xr:uid="{00000000-0005-0000-0000-000051090000}"/>
    <cellStyle name="Input [yellow] 12" xfId="2386" xr:uid="{00000000-0005-0000-0000-000052090000}"/>
    <cellStyle name="Input [yellow] 13" xfId="2387" xr:uid="{00000000-0005-0000-0000-000053090000}"/>
    <cellStyle name="Input [yellow] 14" xfId="2388" xr:uid="{00000000-0005-0000-0000-000054090000}"/>
    <cellStyle name="Input [yellow] 15" xfId="2389" xr:uid="{00000000-0005-0000-0000-000055090000}"/>
    <cellStyle name="Input [yellow] 16" xfId="2390" xr:uid="{00000000-0005-0000-0000-000056090000}"/>
    <cellStyle name="Input [yellow] 2" xfId="2391" xr:uid="{00000000-0005-0000-0000-000057090000}"/>
    <cellStyle name="Input [yellow] 2 2" xfId="2392" xr:uid="{00000000-0005-0000-0000-000058090000}"/>
    <cellStyle name="Input [yellow] 3" xfId="2393" xr:uid="{00000000-0005-0000-0000-000059090000}"/>
    <cellStyle name="Input [yellow] 4" xfId="2394" xr:uid="{00000000-0005-0000-0000-00005A090000}"/>
    <cellStyle name="Input [yellow] 5" xfId="2395" xr:uid="{00000000-0005-0000-0000-00005B090000}"/>
    <cellStyle name="Input [yellow] 6" xfId="2396" xr:uid="{00000000-0005-0000-0000-00005C090000}"/>
    <cellStyle name="Input [yellow] 7" xfId="2397" xr:uid="{00000000-0005-0000-0000-00005D090000}"/>
    <cellStyle name="Input [yellow] 8" xfId="2398" xr:uid="{00000000-0005-0000-0000-00005E090000}"/>
    <cellStyle name="Input [yellow] 9" xfId="2399" xr:uid="{00000000-0005-0000-0000-00005F090000}"/>
    <cellStyle name="Input [yellow]_KH TPCP 2016-2020 (tong hop)" xfId="2400" xr:uid="{00000000-0005-0000-0000-000060090000}"/>
    <cellStyle name="Input 2" xfId="2401" xr:uid="{00000000-0005-0000-0000-000061090000}"/>
    <cellStyle name="Input 3" xfId="2402" xr:uid="{00000000-0005-0000-0000-000062090000}"/>
    <cellStyle name="Input 4" xfId="2403" xr:uid="{00000000-0005-0000-0000-000063090000}"/>
    <cellStyle name="Input 5" xfId="2404" xr:uid="{00000000-0005-0000-0000-000064090000}"/>
    <cellStyle name="Input 6" xfId="2405" xr:uid="{00000000-0005-0000-0000-000065090000}"/>
    <cellStyle name="Input 7" xfId="2406" xr:uid="{00000000-0005-0000-0000-000066090000}"/>
    <cellStyle name="k_TONG HOP KINH PHI" xfId="2407" xr:uid="{00000000-0005-0000-0000-000067090000}"/>
    <cellStyle name="k_TONG HOP KINH PHI_!1 1 bao cao giao KH ve HTCMT vung TNB   12-12-2011" xfId="2408" xr:uid="{00000000-0005-0000-0000-000068090000}"/>
    <cellStyle name="k_TONG HOP KINH PHI_Bieu4HTMT" xfId="2409" xr:uid="{00000000-0005-0000-0000-000069090000}"/>
    <cellStyle name="k_TONG HOP KINH PHI_Bieu4HTMT_!1 1 bao cao giao KH ve HTCMT vung TNB   12-12-2011" xfId="2410" xr:uid="{00000000-0005-0000-0000-00006A090000}"/>
    <cellStyle name="k_TONG HOP KINH PHI_Bieu4HTMT_KH TPCP vung TNB (03-1-2012)" xfId="2411" xr:uid="{00000000-0005-0000-0000-00006B090000}"/>
    <cellStyle name="k_TONG HOP KINH PHI_KH TPCP vung TNB (03-1-2012)" xfId="2412" xr:uid="{00000000-0005-0000-0000-00006C090000}"/>
    <cellStyle name="k_ÿÿÿÿÿ" xfId="2413" xr:uid="{00000000-0005-0000-0000-00006D090000}"/>
    <cellStyle name="k_ÿÿÿÿÿ_!1 1 bao cao giao KH ve HTCMT vung TNB   12-12-2011" xfId="2414" xr:uid="{00000000-0005-0000-0000-00006E090000}"/>
    <cellStyle name="k_ÿÿÿÿÿ_1" xfId="2415" xr:uid="{00000000-0005-0000-0000-00006F090000}"/>
    <cellStyle name="k_ÿÿÿÿÿ_2" xfId="2416" xr:uid="{00000000-0005-0000-0000-000070090000}"/>
    <cellStyle name="k_ÿÿÿÿÿ_2_!1 1 bao cao giao KH ve HTCMT vung TNB   12-12-2011" xfId="2417" xr:uid="{00000000-0005-0000-0000-000071090000}"/>
    <cellStyle name="k_ÿÿÿÿÿ_2_Bieu4HTMT" xfId="2418" xr:uid="{00000000-0005-0000-0000-000072090000}"/>
    <cellStyle name="k_ÿÿÿÿÿ_2_Bieu4HTMT_!1 1 bao cao giao KH ve HTCMT vung TNB   12-12-2011" xfId="2419" xr:uid="{00000000-0005-0000-0000-000073090000}"/>
    <cellStyle name="k_ÿÿÿÿÿ_2_Bieu4HTMT_KH TPCP vung TNB (03-1-2012)" xfId="2420" xr:uid="{00000000-0005-0000-0000-000074090000}"/>
    <cellStyle name="k_ÿÿÿÿÿ_2_KH TPCP vung TNB (03-1-2012)" xfId="2421" xr:uid="{00000000-0005-0000-0000-000075090000}"/>
    <cellStyle name="k_ÿÿÿÿÿ_Bieu4HTMT" xfId="2422" xr:uid="{00000000-0005-0000-0000-000076090000}"/>
    <cellStyle name="k_ÿÿÿÿÿ_Bieu4HTMT_!1 1 bao cao giao KH ve HTCMT vung TNB   12-12-2011" xfId="2423" xr:uid="{00000000-0005-0000-0000-000077090000}"/>
    <cellStyle name="k_ÿÿÿÿÿ_Bieu4HTMT_KH TPCP vung TNB (03-1-2012)" xfId="2424" xr:uid="{00000000-0005-0000-0000-000078090000}"/>
    <cellStyle name="k_ÿÿÿÿÿ_KH TPCP vung TNB (03-1-2012)" xfId="2425" xr:uid="{00000000-0005-0000-0000-000079090000}"/>
    <cellStyle name="kh¸c_Bang Chi tieu" xfId="2426" xr:uid="{00000000-0005-0000-0000-00007A090000}"/>
    <cellStyle name="khanh" xfId="2427" xr:uid="{00000000-0005-0000-0000-00007B090000}"/>
    <cellStyle name="khung" xfId="2428" xr:uid="{00000000-0005-0000-0000-00007C090000}"/>
    <cellStyle name="Ledger 17 x 11 in" xfId="2429" xr:uid="{00000000-0005-0000-0000-00007D090000}"/>
    <cellStyle name="left" xfId="2430" xr:uid="{00000000-0005-0000-0000-00007E090000}"/>
    <cellStyle name="Line" xfId="2431" xr:uid="{00000000-0005-0000-0000-00007F090000}"/>
    <cellStyle name="Link Currency (0)" xfId="2432" xr:uid="{00000000-0005-0000-0000-000080090000}"/>
    <cellStyle name="Link Currency (0) 10" xfId="2433" xr:uid="{00000000-0005-0000-0000-000081090000}"/>
    <cellStyle name="Link Currency (0) 11" xfId="2434" xr:uid="{00000000-0005-0000-0000-000082090000}"/>
    <cellStyle name="Link Currency (0) 12" xfId="2435" xr:uid="{00000000-0005-0000-0000-000083090000}"/>
    <cellStyle name="Link Currency (0) 13" xfId="2436" xr:uid="{00000000-0005-0000-0000-000084090000}"/>
    <cellStyle name="Link Currency (0) 14" xfId="2437" xr:uid="{00000000-0005-0000-0000-000085090000}"/>
    <cellStyle name="Link Currency (0) 15" xfId="2438" xr:uid="{00000000-0005-0000-0000-000086090000}"/>
    <cellStyle name="Link Currency (0) 16" xfId="2439" xr:uid="{00000000-0005-0000-0000-000087090000}"/>
    <cellStyle name="Link Currency (0) 2" xfId="2440" xr:uid="{00000000-0005-0000-0000-000088090000}"/>
    <cellStyle name="Link Currency (0) 3" xfId="2441" xr:uid="{00000000-0005-0000-0000-000089090000}"/>
    <cellStyle name="Link Currency (0) 4" xfId="2442" xr:uid="{00000000-0005-0000-0000-00008A090000}"/>
    <cellStyle name="Link Currency (0) 5" xfId="2443" xr:uid="{00000000-0005-0000-0000-00008B090000}"/>
    <cellStyle name="Link Currency (0) 6" xfId="2444" xr:uid="{00000000-0005-0000-0000-00008C090000}"/>
    <cellStyle name="Link Currency (0) 7" xfId="2445" xr:uid="{00000000-0005-0000-0000-00008D090000}"/>
    <cellStyle name="Link Currency (0) 8" xfId="2446" xr:uid="{00000000-0005-0000-0000-00008E090000}"/>
    <cellStyle name="Link Currency (0) 9" xfId="2447" xr:uid="{00000000-0005-0000-0000-00008F090000}"/>
    <cellStyle name="Link Currency (2)" xfId="2448" xr:uid="{00000000-0005-0000-0000-000090090000}"/>
    <cellStyle name="Link Currency (2) 10" xfId="2449" xr:uid="{00000000-0005-0000-0000-000091090000}"/>
    <cellStyle name="Link Currency (2) 11" xfId="2450" xr:uid="{00000000-0005-0000-0000-000092090000}"/>
    <cellStyle name="Link Currency (2) 12" xfId="2451" xr:uid="{00000000-0005-0000-0000-000093090000}"/>
    <cellStyle name="Link Currency (2) 13" xfId="2452" xr:uid="{00000000-0005-0000-0000-000094090000}"/>
    <cellStyle name="Link Currency (2) 14" xfId="2453" xr:uid="{00000000-0005-0000-0000-000095090000}"/>
    <cellStyle name="Link Currency (2) 15" xfId="2454" xr:uid="{00000000-0005-0000-0000-000096090000}"/>
    <cellStyle name="Link Currency (2) 16" xfId="2455" xr:uid="{00000000-0005-0000-0000-000097090000}"/>
    <cellStyle name="Link Currency (2) 2" xfId="2456" xr:uid="{00000000-0005-0000-0000-000098090000}"/>
    <cellStyle name="Link Currency (2) 3" xfId="2457" xr:uid="{00000000-0005-0000-0000-000099090000}"/>
    <cellStyle name="Link Currency (2) 4" xfId="2458" xr:uid="{00000000-0005-0000-0000-00009A090000}"/>
    <cellStyle name="Link Currency (2) 5" xfId="2459" xr:uid="{00000000-0005-0000-0000-00009B090000}"/>
    <cellStyle name="Link Currency (2) 6" xfId="2460" xr:uid="{00000000-0005-0000-0000-00009C090000}"/>
    <cellStyle name="Link Currency (2) 7" xfId="2461" xr:uid="{00000000-0005-0000-0000-00009D090000}"/>
    <cellStyle name="Link Currency (2) 8" xfId="2462" xr:uid="{00000000-0005-0000-0000-00009E090000}"/>
    <cellStyle name="Link Currency (2) 9" xfId="2463" xr:uid="{00000000-0005-0000-0000-00009F090000}"/>
    <cellStyle name="Link Units (0)" xfId="2464" xr:uid="{00000000-0005-0000-0000-0000A0090000}"/>
    <cellStyle name="Link Units (0) 10" xfId="2465" xr:uid="{00000000-0005-0000-0000-0000A1090000}"/>
    <cellStyle name="Link Units (0) 11" xfId="2466" xr:uid="{00000000-0005-0000-0000-0000A2090000}"/>
    <cellStyle name="Link Units (0) 12" xfId="2467" xr:uid="{00000000-0005-0000-0000-0000A3090000}"/>
    <cellStyle name="Link Units (0) 13" xfId="2468" xr:uid="{00000000-0005-0000-0000-0000A4090000}"/>
    <cellStyle name="Link Units (0) 14" xfId="2469" xr:uid="{00000000-0005-0000-0000-0000A5090000}"/>
    <cellStyle name="Link Units (0) 15" xfId="2470" xr:uid="{00000000-0005-0000-0000-0000A6090000}"/>
    <cellStyle name="Link Units (0) 16" xfId="2471" xr:uid="{00000000-0005-0000-0000-0000A7090000}"/>
    <cellStyle name="Link Units (0) 2" xfId="2472" xr:uid="{00000000-0005-0000-0000-0000A8090000}"/>
    <cellStyle name="Link Units (0) 3" xfId="2473" xr:uid="{00000000-0005-0000-0000-0000A9090000}"/>
    <cellStyle name="Link Units (0) 4" xfId="2474" xr:uid="{00000000-0005-0000-0000-0000AA090000}"/>
    <cellStyle name="Link Units (0) 5" xfId="2475" xr:uid="{00000000-0005-0000-0000-0000AB090000}"/>
    <cellStyle name="Link Units (0) 6" xfId="2476" xr:uid="{00000000-0005-0000-0000-0000AC090000}"/>
    <cellStyle name="Link Units (0) 7" xfId="2477" xr:uid="{00000000-0005-0000-0000-0000AD090000}"/>
    <cellStyle name="Link Units (0) 8" xfId="2478" xr:uid="{00000000-0005-0000-0000-0000AE090000}"/>
    <cellStyle name="Link Units (0) 9" xfId="2479" xr:uid="{00000000-0005-0000-0000-0000AF090000}"/>
    <cellStyle name="Link Units (1)" xfId="2480" xr:uid="{00000000-0005-0000-0000-0000B0090000}"/>
    <cellStyle name="Link Units (1) 10" xfId="2481" xr:uid="{00000000-0005-0000-0000-0000B1090000}"/>
    <cellStyle name="Link Units (1) 11" xfId="2482" xr:uid="{00000000-0005-0000-0000-0000B2090000}"/>
    <cellStyle name="Link Units (1) 12" xfId="2483" xr:uid="{00000000-0005-0000-0000-0000B3090000}"/>
    <cellStyle name="Link Units (1) 13" xfId="2484" xr:uid="{00000000-0005-0000-0000-0000B4090000}"/>
    <cellStyle name="Link Units (1) 14" xfId="2485" xr:uid="{00000000-0005-0000-0000-0000B5090000}"/>
    <cellStyle name="Link Units (1) 15" xfId="2486" xr:uid="{00000000-0005-0000-0000-0000B6090000}"/>
    <cellStyle name="Link Units (1) 16" xfId="2487" xr:uid="{00000000-0005-0000-0000-0000B7090000}"/>
    <cellStyle name="Link Units (1) 2" xfId="2488" xr:uid="{00000000-0005-0000-0000-0000B8090000}"/>
    <cellStyle name="Link Units (1) 3" xfId="2489" xr:uid="{00000000-0005-0000-0000-0000B9090000}"/>
    <cellStyle name="Link Units (1) 4" xfId="2490" xr:uid="{00000000-0005-0000-0000-0000BA090000}"/>
    <cellStyle name="Link Units (1) 5" xfId="2491" xr:uid="{00000000-0005-0000-0000-0000BB090000}"/>
    <cellStyle name="Link Units (1) 6" xfId="2492" xr:uid="{00000000-0005-0000-0000-0000BC090000}"/>
    <cellStyle name="Link Units (1) 7" xfId="2493" xr:uid="{00000000-0005-0000-0000-0000BD090000}"/>
    <cellStyle name="Link Units (1) 8" xfId="2494" xr:uid="{00000000-0005-0000-0000-0000BE090000}"/>
    <cellStyle name="Link Units (1) 9" xfId="2495" xr:uid="{00000000-0005-0000-0000-0000BF090000}"/>
    <cellStyle name="Link Units (2)" xfId="2496" xr:uid="{00000000-0005-0000-0000-0000C0090000}"/>
    <cellStyle name="Link Units (2) 10" xfId="2497" xr:uid="{00000000-0005-0000-0000-0000C1090000}"/>
    <cellStyle name="Link Units (2) 11" xfId="2498" xr:uid="{00000000-0005-0000-0000-0000C2090000}"/>
    <cellStyle name="Link Units (2) 12" xfId="2499" xr:uid="{00000000-0005-0000-0000-0000C3090000}"/>
    <cellStyle name="Link Units (2) 13" xfId="2500" xr:uid="{00000000-0005-0000-0000-0000C4090000}"/>
    <cellStyle name="Link Units (2) 14" xfId="2501" xr:uid="{00000000-0005-0000-0000-0000C5090000}"/>
    <cellStyle name="Link Units (2) 15" xfId="2502" xr:uid="{00000000-0005-0000-0000-0000C6090000}"/>
    <cellStyle name="Link Units (2) 16" xfId="2503" xr:uid="{00000000-0005-0000-0000-0000C7090000}"/>
    <cellStyle name="Link Units (2) 2" xfId="2504" xr:uid="{00000000-0005-0000-0000-0000C8090000}"/>
    <cellStyle name="Link Units (2) 3" xfId="2505" xr:uid="{00000000-0005-0000-0000-0000C9090000}"/>
    <cellStyle name="Link Units (2) 4" xfId="2506" xr:uid="{00000000-0005-0000-0000-0000CA090000}"/>
    <cellStyle name="Link Units (2) 5" xfId="2507" xr:uid="{00000000-0005-0000-0000-0000CB090000}"/>
    <cellStyle name="Link Units (2) 6" xfId="2508" xr:uid="{00000000-0005-0000-0000-0000CC090000}"/>
    <cellStyle name="Link Units (2) 7" xfId="2509" xr:uid="{00000000-0005-0000-0000-0000CD090000}"/>
    <cellStyle name="Link Units (2) 8" xfId="2510" xr:uid="{00000000-0005-0000-0000-0000CE090000}"/>
    <cellStyle name="Link Units (2) 9" xfId="2511" xr:uid="{00000000-0005-0000-0000-0000CF090000}"/>
    <cellStyle name="Linked Cell 2" xfId="2512" xr:uid="{00000000-0005-0000-0000-0000D0090000}"/>
    <cellStyle name="Loai CBDT" xfId="2513" xr:uid="{00000000-0005-0000-0000-0000D1090000}"/>
    <cellStyle name="Loai CT" xfId="2514" xr:uid="{00000000-0005-0000-0000-0000D2090000}"/>
    <cellStyle name="Loai GD" xfId="2515" xr:uid="{00000000-0005-0000-0000-0000D3090000}"/>
    <cellStyle name="MAU" xfId="2516" xr:uid="{00000000-0005-0000-0000-0000D4090000}"/>
    <cellStyle name="MAU 2" xfId="2517" xr:uid="{00000000-0005-0000-0000-0000D5090000}"/>
    <cellStyle name="Millares [0]_Well Timing" xfId="2518" xr:uid="{00000000-0005-0000-0000-0000D6090000}"/>
    <cellStyle name="Millares_Well Timing" xfId="2519" xr:uid="{00000000-0005-0000-0000-0000D7090000}"/>
    <cellStyle name="Milliers [0]_      " xfId="2520" xr:uid="{00000000-0005-0000-0000-0000D8090000}"/>
    <cellStyle name="Milliers_      " xfId="2521" xr:uid="{00000000-0005-0000-0000-0000D9090000}"/>
    <cellStyle name="Model" xfId="2522" xr:uid="{00000000-0005-0000-0000-0000DA090000}"/>
    <cellStyle name="Model 2" xfId="2523" xr:uid="{00000000-0005-0000-0000-0000DB090000}"/>
    <cellStyle name="moi" xfId="2524" xr:uid="{00000000-0005-0000-0000-0000DC090000}"/>
    <cellStyle name="moi 2" xfId="2525" xr:uid="{00000000-0005-0000-0000-0000DD090000}"/>
    <cellStyle name="moi 3" xfId="2526" xr:uid="{00000000-0005-0000-0000-0000DE090000}"/>
    <cellStyle name="Moneda [0]_Well Timing" xfId="2527" xr:uid="{00000000-0005-0000-0000-0000DF090000}"/>
    <cellStyle name="Moneda_Well Timing" xfId="2528" xr:uid="{00000000-0005-0000-0000-0000E0090000}"/>
    <cellStyle name="Monétaire [0]_      " xfId="2529" xr:uid="{00000000-0005-0000-0000-0000E1090000}"/>
    <cellStyle name="Monétaire_      " xfId="2530" xr:uid="{00000000-0005-0000-0000-0000E2090000}"/>
    <cellStyle name="n" xfId="2531" xr:uid="{00000000-0005-0000-0000-0000E3090000}"/>
    <cellStyle name="Neutral 2" xfId="2532" xr:uid="{00000000-0005-0000-0000-0000E4090000}"/>
    <cellStyle name="New" xfId="2533" xr:uid="{00000000-0005-0000-0000-0000E5090000}"/>
    <cellStyle name="New Times Roman" xfId="2534" xr:uid="{00000000-0005-0000-0000-0000E6090000}"/>
    <cellStyle name="nga" xfId="2535" xr:uid="{00000000-0005-0000-0000-0000E7090000}"/>
    <cellStyle name="no dec" xfId="2536" xr:uid="{00000000-0005-0000-0000-0000E8090000}"/>
    <cellStyle name="no dec 2" xfId="2537" xr:uid="{00000000-0005-0000-0000-0000E9090000}"/>
    <cellStyle name="no dec 2 2" xfId="2538" xr:uid="{00000000-0005-0000-0000-0000EA090000}"/>
    <cellStyle name="ÑONVÒ" xfId="2539" xr:uid="{00000000-0005-0000-0000-0000EB090000}"/>
    <cellStyle name="ÑONVÒ 2" xfId="2540" xr:uid="{00000000-0005-0000-0000-0000EC090000}"/>
    <cellStyle name="Normal" xfId="0" builtinId="0"/>
    <cellStyle name="Normal - Style1" xfId="2541" xr:uid="{00000000-0005-0000-0000-0000EE090000}"/>
    <cellStyle name="Normal - Style1 2" xfId="2542" xr:uid="{00000000-0005-0000-0000-0000EF090000}"/>
    <cellStyle name="Normal - Style1 3" xfId="2543" xr:uid="{00000000-0005-0000-0000-0000F0090000}"/>
    <cellStyle name="Normal - Style1_KH TPCP 2016-2020 (tong hop)" xfId="2544" xr:uid="{00000000-0005-0000-0000-0000F1090000}"/>
    <cellStyle name="Normal - 유형1" xfId="2545" xr:uid="{00000000-0005-0000-0000-0000F2090000}"/>
    <cellStyle name="Normal 10" xfId="2546" xr:uid="{00000000-0005-0000-0000-0000F3090000}"/>
    <cellStyle name="Normal 10 2" xfId="2547" xr:uid="{00000000-0005-0000-0000-0000F4090000}"/>
    <cellStyle name="Normal 10 3" xfId="2548" xr:uid="{00000000-0005-0000-0000-0000F5090000}"/>
    <cellStyle name="Normal 10 3 2" xfId="2549" xr:uid="{00000000-0005-0000-0000-0000F6090000}"/>
    <cellStyle name="Normal 10 4" xfId="2550" xr:uid="{00000000-0005-0000-0000-0000F7090000}"/>
    <cellStyle name="Normal 10 5" xfId="2551" xr:uid="{00000000-0005-0000-0000-0000F8090000}"/>
    <cellStyle name="Normal 10 6" xfId="2552" xr:uid="{00000000-0005-0000-0000-0000F9090000}"/>
    <cellStyle name="Normal 10_05-12  KH trung han 2016-2020 - Liem Thinh edited" xfId="2553" xr:uid="{00000000-0005-0000-0000-0000FA090000}"/>
    <cellStyle name="Normal 11" xfId="2554" xr:uid="{00000000-0005-0000-0000-0000FB090000}"/>
    <cellStyle name="Normal 11 2" xfId="2555" xr:uid="{00000000-0005-0000-0000-0000FC090000}"/>
    <cellStyle name="Normal 11 2 2" xfId="2556" xr:uid="{00000000-0005-0000-0000-0000FD090000}"/>
    <cellStyle name="Normal 11 3" xfId="2557" xr:uid="{00000000-0005-0000-0000-0000FE090000}"/>
    <cellStyle name="Normal 11 3 2" xfId="2558" xr:uid="{00000000-0005-0000-0000-0000FF090000}"/>
    <cellStyle name="Normal 11 3 3" xfId="2559" xr:uid="{00000000-0005-0000-0000-0000000A0000}"/>
    <cellStyle name="Normal 11 3 4" xfId="2560" xr:uid="{00000000-0005-0000-0000-0000010A0000}"/>
    <cellStyle name="Normal 12" xfId="2561" xr:uid="{00000000-0005-0000-0000-0000020A0000}"/>
    <cellStyle name="Normal 12 2" xfId="2562" xr:uid="{00000000-0005-0000-0000-0000030A0000}"/>
    <cellStyle name="Normal 12 3" xfId="2563" xr:uid="{00000000-0005-0000-0000-0000040A0000}"/>
    <cellStyle name="Normal 13" xfId="2564" xr:uid="{00000000-0005-0000-0000-0000050A0000}"/>
    <cellStyle name="Normal 13 2" xfId="2565" xr:uid="{00000000-0005-0000-0000-0000060A0000}"/>
    <cellStyle name="Normal 14" xfId="2566" xr:uid="{00000000-0005-0000-0000-0000070A0000}"/>
    <cellStyle name="Normal 14 2" xfId="2567" xr:uid="{00000000-0005-0000-0000-0000080A0000}"/>
    <cellStyle name="Normal 14 3" xfId="2568" xr:uid="{00000000-0005-0000-0000-0000090A0000}"/>
    <cellStyle name="Normal 15" xfId="2569" xr:uid="{00000000-0005-0000-0000-00000A0A0000}"/>
    <cellStyle name="Normal 15 2" xfId="2570" xr:uid="{00000000-0005-0000-0000-00000B0A0000}"/>
    <cellStyle name="Normal 15 3" xfId="2571" xr:uid="{00000000-0005-0000-0000-00000C0A0000}"/>
    <cellStyle name="Normal 16" xfId="2572" xr:uid="{00000000-0005-0000-0000-00000D0A0000}"/>
    <cellStyle name="Normal 16 2" xfId="2573" xr:uid="{00000000-0005-0000-0000-00000E0A0000}"/>
    <cellStyle name="Normal 16 2 2" xfId="2574" xr:uid="{00000000-0005-0000-0000-00000F0A0000}"/>
    <cellStyle name="Normal 16 2 2 2" xfId="2575" xr:uid="{00000000-0005-0000-0000-0000100A0000}"/>
    <cellStyle name="Normal 16 2 3" xfId="2576" xr:uid="{00000000-0005-0000-0000-0000110A0000}"/>
    <cellStyle name="Normal 16 2 3 2" xfId="2577" xr:uid="{00000000-0005-0000-0000-0000120A0000}"/>
    <cellStyle name="Normal 16 2 4" xfId="2578" xr:uid="{00000000-0005-0000-0000-0000130A0000}"/>
    <cellStyle name="Normal 16 3" xfId="2579" xr:uid="{00000000-0005-0000-0000-0000140A0000}"/>
    <cellStyle name="Normal 16 4" xfId="2580" xr:uid="{00000000-0005-0000-0000-0000150A0000}"/>
    <cellStyle name="Normal 16 4 2" xfId="2581" xr:uid="{00000000-0005-0000-0000-0000160A0000}"/>
    <cellStyle name="Normal 16 5" xfId="2582" xr:uid="{00000000-0005-0000-0000-0000170A0000}"/>
    <cellStyle name="Normal 16 5 2" xfId="2583" xr:uid="{00000000-0005-0000-0000-0000180A0000}"/>
    <cellStyle name="Normal 17" xfId="2584" xr:uid="{00000000-0005-0000-0000-0000190A0000}"/>
    <cellStyle name="Normal 17 2" xfId="2585" xr:uid="{00000000-0005-0000-0000-00001A0A0000}"/>
    <cellStyle name="Normal 17 3 2" xfId="2586" xr:uid="{00000000-0005-0000-0000-00001B0A0000}"/>
    <cellStyle name="Normal 17 3 2 2" xfId="2587" xr:uid="{00000000-0005-0000-0000-00001C0A0000}"/>
    <cellStyle name="Normal 17 3 2 2 2" xfId="2588" xr:uid="{00000000-0005-0000-0000-00001D0A0000}"/>
    <cellStyle name="Normal 17 3 2 3" xfId="2589" xr:uid="{00000000-0005-0000-0000-00001E0A0000}"/>
    <cellStyle name="Normal 17 3 2 3 2" xfId="2590" xr:uid="{00000000-0005-0000-0000-00001F0A0000}"/>
    <cellStyle name="Normal 17 3 2 4" xfId="2591" xr:uid="{00000000-0005-0000-0000-0000200A0000}"/>
    <cellStyle name="Normal 18" xfId="2592" xr:uid="{00000000-0005-0000-0000-0000210A0000}"/>
    <cellStyle name="Normal 18 2" xfId="2593" xr:uid="{00000000-0005-0000-0000-0000220A0000}"/>
    <cellStyle name="Normal 18 2 2" xfId="2594" xr:uid="{00000000-0005-0000-0000-0000230A0000}"/>
    <cellStyle name="Normal 18 3" xfId="2595" xr:uid="{00000000-0005-0000-0000-0000240A0000}"/>
    <cellStyle name="Normal 18_05-12  KH trung han 2016-2020 - Liem Thinh edited" xfId="2596" xr:uid="{00000000-0005-0000-0000-0000250A0000}"/>
    <cellStyle name="Normal 19" xfId="2597" xr:uid="{00000000-0005-0000-0000-0000260A0000}"/>
    <cellStyle name="Normal 19 2" xfId="2598" xr:uid="{00000000-0005-0000-0000-0000270A0000}"/>
    <cellStyle name="Normal 19 3" xfId="2599" xr:uid="{00000000-0005-0000-0000-0000280A0000}"/>
    <cellStyle name="Normal 2" xfId="1" xr:uid="{00000000-0005-0000-0000-0000290A0000}"/>
    <cellStyle name="Normal 2 10" xfId="2600" xr:uid="{00000000-0005-0000-0000-00002A0A0000}"/>
    <cellStyle name="Normal 2 10 2" xfId="2601" xr:uid="{00000000-0005-0000-0000-00002B0A0000}"/>
    <cellStyle name="Normal 2 11" xfId="2602" xr:uid="{00000000-0005-0000-0000-00002C0A0000}"/>
    <cellStyle name="Normal 2 11 2" xfId="2603" xr:uid="{00000000-0005-0000-0000-00002D0A0000}"/>
    <cellStyle name="Normal 2 12" xfId="2604" xr:uid="{00000000-0005-0000-0000-00002E0A0000}"/>
    <cellStyle name="Normal 2 12 2" xfId="2605" xr:uid="{00000000-0005-0000-0000-00002F0A0000}"/>
    <cellStyle name="Normal 2 13" xfId="2606" xr:uid="{00000000-0005-0000-0000-0000300A0000}"/>
    <cellStyle name="Normal 2 13 2" xfId="2607" xr:uid="{00000000-0005-0000-0000-0000310A0000}"/>
    <cellStyle name="Normal 2 14" xfId="2608" xr:uid="{00000000-0005-0000-0000-0000320A0000}"/>
    <cellStyle name="Normal 2 14 2" xfId="2609" xr:uid="{00000000-0005-0000-0000-0000330A0000}"/>
    <cellStyle name="Normal 2 14_Phuongangiao 1-giaoxulykythuat" xfId="2610" xr:uid="{00000000-0005-0000-0000-0000340A0000}"/>
    <cellStyle name="Normal 2 15" xfId="2611" xr:uid="{00000000-0005-0000-0000-0000350A0000}"/>
    <cellStyle name="Normal 2 16" xfId="2612" xr:uid="{00000000-0005-0000-0000-0000360A0000}"/>
    <cellStyle name="Normal 2 17" xfId="2613" xr:uid="{00000000-0005-0000-0000-0000370A0000}"/>
    <cellStyle name="Normal 2 18" xfId="2614" xr:uid="{00000000-0005-0000-0000-0000380A0000}"/>
    <cellStyle name="Normal 2 19" xfId="2615" xr:uid="{00000000-0005-0000-0000-0000390A0000}"/>
    <cellStyle name="Normal 2 2" xfId="2616" xr:uid="{00000000-0005-0000-0000-00003A0A0000}"/>
    <cellStyle name="Normal 2 2 10" xfId="2617" xr:uid="{00000000-0005-0000-0000-00003B0A0000}"/>
    <cellStyle name="Normal 2 2 10 2" xfId="2618" xr:uid="{00000000-0005-0000-0000-00003C0A0000}"/>
    <cellStyle name="Normal 2 2 11" xfId="2619" xr:uid="{00000000-0005-0000-0000-00003D0A0000}"/>
    <cellStyle name="Normal 2 2 12" xfId="2620" xr:uid="{00000000-0005-0000-0000-00003E0A0000}"/>
    <cellStyle name="Normal 2 2 13" xfId="2621" xr:uid="{00000000-0005-0000-0000-00003F0A0000}"/>
    <cellStyle name="Normal 2 2 14" xfId="2622" xr:uid="{00000000-0005-0000-0000-0000400A0000}"/>
    <cellStyle name="Normal 2 2 15" xfId="2623" xr:uid="{00000000-0005-0000-0000-0000410A0000}"/>
    <cellStyle name="Normal 2 2 2" xfId="2624" xr:uid="{00000000-0005-0000-0000-0000420A0000}"/>
    <cellStyle name="Normal 2 2 2 2" xfId="2625" xr:uid="{00000000-0005-0000-0000-0000430A0000}"/>
    <cellStyle name="Normal 2 2 2 3" xfId="2626" xr:uid="{00000000-0005-0000-0000-0000440A0000}"/>
    <cellStyle name="Normal 2 2 3" xfId="2627" xr:uid="{00000000-0005-0000-0000-0000450A0000}"/>
    <cellStyle name="Normal 2 2 4" xfId="2628" xr:uid="{00000000-0005-0000-0000-0000460A0000}"/>
    <cellStyle name="Normal 2 2 4 2" xfId="2629" xr:uid="{00000000-0005-0000-0000-0000470A0000}"/>
    <cellStyle name="Normal 2 2 4 3" xfId="2630" xr:uid="{00000000-0005-0000-0000-0000480A0000}"/>
    <cellStyle name="Normal 2 2 5" xfId="2631" xr:uid="{00000000-0005-0000-0000-0000490A0000}"/>
    <cellStyle name="Normal 2 2 6" xfId="2632" xr:uid="{00000000-0005-0000-0000-00004A0A0000}"/>
    <cellStyle name="Normal 2 2 7" xfId="2633" xr:uid="{00000000-0005-0000-0000-00004B0A0000}"/>
    <cellStyle name="Normal 2 2 8" xfId="2634" xr:uid="{00000000-0005-0000-0000-00004C0A0000}"/>
    <cellStyle name="Normal 2 2 9" xfId="2635" xr:uid="{00000000-0005-0000-0000-00004D0A0000}"/>
    <cellStyle name="Normal 2 2_Bieu chi tiet tang quy mo, dch ky thuat 4" xfId="2636" xr:uid="{00000000-0005-0000-0000-00004E0A0000}"/>
    <cellStyle name="Normal 2 20" xfId="2637" xr:uid="{00000000-0005-0000-0000-00004F0A0000}"/>
    <cellStyle name="Normal 2 21" xfId="2638" xr:uid="{00000000-0005-0000-0000-0000500A0000}"/>
    <cellStyle name="Normal 2 22" xfId="2639" xr:uid="{00000000-0005-0000-0000-0000510A0000}"/>
    <cellStyle name="Normal 2 23" xfId="2640" xr:uid="{00000000-0005-0000-0000-0000520A0000}"/>
    <cellStyle name="Normal 2 24" xfId="2641" xr:uid="{00000000-0005-0000-0000-0000530A0000}"/>
    <cellStyle name="Normal 2 25" xfId="2642" xr:uid="{00000000-0005-0000-0000-0000540A0000}"/>
    <cellStyle name="Normal 2 26" xfId="2643" xr:uid="{00000000-0005-0000-0000-0000550A0000}"/>
    <cellStyle name="Normal 2 26 2" xfId="2644" xr:uid="{00000000-0005-0000-0000-0000560A0000}"/>
    <cellStyle name="Normal 2 27" xfId="2645" xr:uid="{00000000-0005-0000-0000-0000570A0000}"/>
    <cellStyle name="Normal 2 3" xfId="2646" xr:uid="{00000000-0005-0000-0000-0000580A0000}"/>
    <cellStyle name="Normal 2 3 2" xfId="2647" xr:uid="{00000000-0005-0000-0000-0000590A0000}"/>
    <cellStyle name="Normal 2 3 2 2" xfId="2648" xr:uid="{00000000-0005-0000-0000-00005A0A0000}"/>
    <cellStyle name="Normal 2 3 3" xfId="2649" xr:uid="{00000000-0005-0000-0000-00005B0A0000}"/>
    <cellStyle name="Normal 2 32" xfId="2650" xr:uid="{00000000-0005-0000-0000-00005C0A0000}"/>
    <cellStyle name="Normal 2 4" xfId="2651" xr:uid="{00000000-0005-0000-0000-00005D0A0000}"/>
    <cellStyle name="Normal 2 4 2" xfId="2652" xr:uid="{00000000-0005-0000-0000-00005E0A0000}"/>
    <cellStyle name="Normal 2 4 2 2" xfId="2653" xr:uid="{00000000-0005-0000-0000-00005F0A0000}"/>
    <cellStyle name="Normal 2 4 3" xfId="2654" xr:uid="{00000000-0005-0000-0000-0000600A0000}"/>
    <cellStyle name="Normal 2 4 3 2" xfId="2655" xr:uid="{00000000-0005-0000-0000-0000610A0000}"/>
    <cellStyle name="Normal 2 5" xfId="2656" xr:uid="{00000000-0005-0000-0000-0000620A0000}"/>
    <cellStyle name="Normal 2 5 2" xfId="2657" xr:uid="{00000000-0005-0000-0000-0000630A0000}"/>
    <cellStyle name="Normal 2 6" xfId="2658" xr:uid="{00000000-0005-0000-0000-0000640A0000}"/>
    <cellStyle name="Normal 2 6 2" xfId="2659" xr:uid="{00000000-0005-0000-0000-0000650A0000}"/>
    <cellStyle name="Normal 2 7" xfId="2660" xr:uid="{00000000-0005-0000-0000-0000660A0000}"/>
    <cellStyle name="Normal 2 7 2" xfId="2661" xr:uid="{00000000-0005-0000-0000-0000670A0000}"/>
    <cellStyle name="Normal 2 8" xfId="2662" xr:uid="{00000000-0005-0000-0000-0000680A0000}"/>
    <cellStyle name="Normal 2 8 2" xfId="2663" xr:uid="{00000000-0005-0000-0000-0000690A0000}"/>
    <cellStyle name="Normal 2 9" xfId="2664" xr:uid="{00000000-0005-0000-0000-00006A0A0000}"/>
    <cellStyle name="Normal 2 9 2" xfId="2665" xr:uid="{00000000-0005-0000-0000-00006B0A0000}"/>
    <cellStyle name="Normal 2_05-12  KH trung han 2016-2020 - Liem Thinh edited" xfId="2666" xr:uid="{00000000-0005-0000-0000-00006C0A0000}"/>
    <cellStyle name="Normal 20" xfId="2667" xr:uid="{00000000-0005-0000-0000-00006D0A0000}"/>
    <cellStyle name="Normal 20 2" xfId="2668" xr:uid="{00000000-0005-0000-0000-00006E0A0000}"/>
    <cellStyle name="Normal 21" xfId="2669" xr:uid="{00000000-0005-0000-0000-00006F0A0000}"/>
    <cellStyle name="Normal 21 2" xfId="2670" xr:uid="{00000000-0005-0000-0000-0000700A0000}"/>
    <cellStyle name="Normal 22" xfId="2671" xr:uid="{00000000-0005-0000-0000-0000710A0000}"/>
    <cellStyle name="Normal 22 2" xfId="2672" xr:uid="{00000000-0005-0000-0000-0000720A0000}"/>
    <cellStyle name="Normal 23" xfId="2673" xr:uid="{00000000-0005-0000-0000-0000730A0000}"/>
    <cellStyle name="Normal 23 2" xfId="2674" xr:uid="{00000000-0005-0000-0000-0000740A0000}"/>
    <cellStyle name="Normal 23 3" xfId="2675" xr:uid="{00000000-0005-0000-0000-0000750A0000}"/>
    <cellStyle name="Normal 24" xfId="2676" xr:uid="{00000000-0005-0000-0000-0000760A0000}"/>
    <cellStyle name="Normal 24 2" xfId="2677" xr:uid="{00000000-0005-0000-0000-0000770A0000}"/>
    <cellStyle name="Normal 24 2 2" xfId="2678" xr:uid="{00000000-0005-0000-0000-0000780A0000}"/>
    <cellStyle name="Normal 25" xfId="2679" xr:uid="{00000000-0005-0000-0000-0000790A0000}"/>
    <cellStyle name="Normal 25 2" xfId="2680" xr:uid="{00000000-0005-0000-0000-00007A0A0000}"/>
    <cellStyle name="Normal 25 3" xfId="2681" xr:uid="{00000000-0005-0000-0000-00007B0A0000}"/>
    <cellStyle name="Normal 26" xfId="2682" xr:uid="{00000000-0005-0000-0000-00007C0A0000}"/>
    <cellStyle name="Normal 26 2" xfId="2683" xr:uid="{00000000-0005-0000-0000-00007D0A0000}"/>
    <cellStyle name="Normal 27" xfId="2684" xr:uid="{00000000-0005-0000-0000-00007E0A0000}"/>
    <cellStyle name="Normal 27 2" xfId="2685" xr:uid="{00000000-0005-0000-0000-00007F0A0000}"/>
    <cellStyle name="Normal 28" xfId="2686" xr:uid="{00000000-0005-0000-0000-0000800A0000}"/>
    <cellStyle name="Normal 28 2" xfId="2687" xr:uid="{00000000-0005-0000-0000-0000810A0000}"/>
    <cellStyle name="Normal 29" xfId="2688" xr:uid="{00000000-0005-0000-0000-0000820A0000}"/>
    <cellStyle name="Normal 29 2" xfId="2689" xr:uid="{00000000-0005-0000-0000-0000830A0000}"/>
    <cellStyle name="Normal 3" xfId="2690" xr:uid="{00000000-0005-0000-0000-0000840A0000}"/>
    <cellStyle name="Normal 3 10" xfId="2691" xr:uid="{00000000-0005-0000-0000-0000850A0000}"/>
    <cellStyle name="Normal 3 11" xfId="2692" xr:uid="{00000000-0005-0000-0000-0000860A0000}"/>
    <cellStyle name="Normal 3 12" xfId="2693" xr:uid="{00000000-0005-0000-0000-0000870A0000}"/>
    <cellStyle name="Normal 3 13" xfId="2694" xr:uid="{00000000-0005-0000-0000-0000880A0000}"/>
    <cellStyle name="Normal 3 14" xfId="2695" xr:uid="{00000000-0005-0000-0000-0000890A0000}"/>
    <cellStyle name="Normal 3 15" xfId="2696" xr:uid="{00000000-0005-0000-0000-00008A0A0000}"/>
    <cellStyle name="Normal 3 16" xfId="2697" xr:uid="{00000000-0005-0000-0000-00008B0A0000}"/>
    <cellStyle name="Normal 3 17" xfId="2698" xr:uid="{00000000-0005-0000-0000-00008C0A0000}"/>
    <cellStyle name="Normal 3 18" xfId="2699" xr:uid="{00000000-0005-0000-0000-00008D0A0000}"/>
    <cellStyle name="Normal 3 2" xfId="2700" xr:uid="{00000000-0005-0000-0000-00008E0A0000}"/>
    <cellStyle name="Normal 3 2 2" xfId="2701" xr:uid="{00000000-0005-0000-0000-00008F0A0000}"/>
    <cellStyle name="Normal 3 2 2 2" xfId="2702" xr:uid="{00000000-0005-0000-0000-0000900A0000}"/>
    <cellStyle name="Normal 3 2 3" xfId="2703" xr:uid="{00000000-0005-0000-0000-0000910A0000}"/>
    <cellStyle name="Normal 3 2 3 2" xfId="2704" xr:uid="{00000000-0005-0000-0000-0000920A0000}"/>
    <cellStyle name="Normal 3 2 4" xfId="2705" xr:uid="{00000000-0005-0000-0000-0000930A0000}"/>
    <cellStyle name="Normal 3 2 5" xfId="2706" xr:uid="{00000000-0005-0000-0000-0000940A0000}"/>
    <cellStyle name="Normal 3 2 5 2" xfId="2707" xr:uid="{00000000-0005-0000-0000-0000950A0000}"/>
    <cellStyle name="Normal 3 2 6" xfId="2708" xr:uid="{00000000-0005-0000-0000-0000960A0000}"/>
    <cellStyle name="Normal 3 2 6 2" xfId="2709" xr:uid="{00000000-0005-0000-0000-0000970A0000}"/>
    <cellStyle name="Normal 3 2 7" xfId="2710" xr:uid="{00000000-0005-0000-0000-0000980A0000}"/>
    <cellStyle name="Normal 3 3" xfId="2711" xr:uid="{00000000-0005-0000-0000-0000990A0000}"/>
    <cellStyle name="Normal 3 3 2" xfId="2712" xr:uid="{00000000-0005-0000-0000-00009A0A0000}"/>
    <cellStyle name="Normal 3 4" xfId="2713" xr:uid="{00000000-0005-0000-0000-00009B0A0000}"/>
    <cellStyle name="Normal 3 4 2" xfId="2714" xr:uid="{00000000-0005-0000-0000-00009C0A0000}"/>
    <cellStyle name="Normal 3 5" xfId="2715" xr:uid="{00000000-0005-0000-0000-00009D0A0000}"/>
    <cellStyle name="Normal 3 6" xfId="2716" xr:uid="{00000000-0005-0000-0000-00009E0A0000}"/>
    <cellStyle name="Normal 3 7" xfId="2717" xr:uid="{00000000-0005-0000-0000-00009F0A0000}"/>
    <cellStyle name="Normal 3 8" xfId="2718" xr:uid="{00000000-0005-0000-0000-0000A00A0000}"/>
    <cellStyle name="Normal 3 9" xfId="2719" xr:uid="{00000000-0005-0000-0000-0000A10A0000}"/>
    <cellStyle name="Normal 3_Bieu TH TPCP Vung TNB ngay 4-1-2012" xfId="2720" xr:uid="{00000000-0005-0000-0000-0000A20A0000}"/>
    <cellStyle name="Normal 30" xfId="2721" xr:uid="{00000000-0005-0000-0000-0000A30A0000}"/>
    <cellStyle name="Normal 30 2" xfId="2722" xr:uid="{00000000-0005-0000-0000-0000A40A0000}"/>
    <cellStyle name="Normal 30 2 2" xfId="2723" xr:uid="{00000000-0005-0000-0000-0000A50A0000}"/>
    <cellStyle name="Normal 30 3" xfId="2724" xr:uid="{00000000-0005-0000-0000-0000A60A0000}"/>
    <cellStyle name="Normal 30 3 2" xfId="2725" xr:uid="{00000000-0005-0000-0000-0000A70A0000}"/>
    <cellStyle name="Normal 30 4" xfId="2726" xr:uid="{00000000-0005-0000-0000-0000A80A0000}"/>
    <cellStyle name="Normal 31" xfId="2727" xr:uid="{00000000-0005-0000-0000-0000A90A0000}"/>
    <cellStyle name="Normal 31 2" xfId="2728" xr:uid="{00000000-0005-0000-0000-0000AA0A0000}"/>
    <cellStyle name="Normal 31 2 2" xfId="2729" xr:uid="{00000000-0005-0000-0000-0000AB0A0000}"/>
    <cellStyle name="Normal 31 3" xfId="2730" xr:uid="{00000000-0005-0000-0000-0000AC0A0000}"/>
    <cellStyle name="Normal 31 3 2" xfId="2731" xr:uid="{00000000-0005-0000-0000-0000AD0A0000}"/>
    <cellStyle name="Normal 31 4" xfId="2732" xr:uid="{00000000-0005-0000-0000-0000AE0A0000}"/>
    <cellStyle name="Normal 32" xfId="2733" xr:uid="{00000000-0005-0000-0000-0000AF0A0000}"/>
    <cellStyle name="Normal 32 2" xfId="2734" xr:uid="{00000000-0005-0000-0000-0000B00A0000}"/>
    <cellStyle name="Normal 32 2 2" xfId="2735" xr:uid="{00000000-0005-0000-0000-0000B10A0000}"/>
    <cellStyle name="Normal 33" xfId="2736" xr:uid="{00000000-0005-0000-0000-0000B20A0000}"/>
    <cellStyle name="Normal 33 2" xfId="2737" xr:uid="{00000000-0005-0000-0000-0000B30A0000}"/>
    <cellStyle name="Normal 34" xfId="2738" xr:uid="{00000000-0005-0000-0000-0000B40A0000}"/>
    <cellStyle name="Normal 35" xfId="2739" xr:uid="{00000000-0005-0000-0000-0000B50A0000}"/>
    <cellStyle name="Normal 36" xfId="2740" xr:uid="{00000000-0005-0000-0000-0000B60A0000}"/>
    <cellStyle name="Normal 37" xfId="2741" xr:uid="{00000000-0005-0000-0000-0000B70A0000}"/>
    <cellStyle name="Normal 37 2" xfId="2742" xr:uid="{00000000-0005-0000-0000-0000B80A0000}"/>
    <cellStyle name="Normal 37 2 2" xfId="2743" xr:uid="{00000000-0005-0000-0000-0000B90A0000}"/>
    <cellStyle name="Normal 37 2 3" xfId="2744" xr:uid="{00000000-0005-0000-0000-0000BA0A0000}"/>
    <cellStyle name="Normal 37 3" xfId="2745" xr:uid="{00000000-0005-0000-0000-0000BB0A0000}"/>
    <cellStyle name="Normal 37 3 2" xfId="2746" xr:uid="{00000000-0005-0000-0000-0000BC0A0000}"/>
    <cellStyle name="Normal 37 4" xfId="2747" xr:uid="{00000000-0005-0000-0000-0000BD0A0000}"/>
    <cellStyle name="Normal 38" xfId="2748" xr:uid="{00000000-0005-0000-0000-0000BE0A0000}"/>
    <cellStyle name="Normal 38 2" xfId="2749" xr:uid="{00000000-0005-0000-0000-0000BF0A0000}"/>
    <cellStyle name="Normal 38 2 2" xfId="2750" xr:uid="{00000000-0005-0000-0000-0000C00A0000}"/>
    <cellStyle name="Normal 39" xfId="2751" xr:uid="{00000000-0005-0000-0000-0000C10A0000}"/>
    <cellStyle name="Normal 39 2" xfId="2752" xr:uid="{00000000-0005-0000-0000-0000C20A0000}"/>
    <cellStyle name="Normal 39 2 2" xfId="2753" xr:uid="{00000000-0005-0000-0000-0000C30A0000}"/>
    <cellStyle name="Normal 39 3" xfId="2754" xr:uid="{00000000-0005-0000-0000-0000C40A0000}"/>
    <cellStyle name="Normal 39 3 2" xfId="2755" xr:uid="{00000000-0005-0000-0000-0000C50A0000}"/>
    <cellStyle name="Normal 4" xfId="2756" xr:uid="{00000000-0005-0000-0000-0000C60A0000}"/>
    <cellStyle name="Normal 4 10" xfId="2757" xr:uid="{00000000-0005-0000-0000-0000C70A0000}"/>
    <cellStyle name="Normal 4 11" xfId="2758" xr:uid="{00000000-0005-0000-0000-0000C80A0000}"/>
    <cellStyle name="Normal 4 12" xfId="2759" xr:uid="{00000000-0005-0000-0000-0000C90A0000}"/>
    <cellStyle name="Normal 4 13" xfId="2760" xr:uid="{00000000-0005-0000-0000-0000CA0A0000}"/>
    <cellStyle name="Normal 4 14" xfId="2761" xr:uid="{00000000-0005-0000-0000-0000CB0A0000}"/>
    <cellStyle name="Normal 4 15" xfId="2762" xr:uid="{00000000-0005-0000-0000-0000CC0A0000}"/>
    <cellStyle name="Normal 4 16" xfId="2763" xr:uid="{00000000-0005-0000-0000-0000CD0A0000}"/>
    <cellStyle name="Normal 4 17" xfId="2764" xr:uid="{00000000-0005-0000-0000-0000CE0A0000}"/>
    <cellStyle name="Normal 4 2" xfId="2765" xr:uid="{00000000-0005-0000-0000-0000CF0A0000}"/>
    <cellStyle name="Normal 4 2 2" xfId="2766" xr:uid="{00000000-0005-0000-0000-0000D00A0000}"/>
    <cellStyle name="Normal 4 3" xfId="2767" xr:uid="{00000000-0005-0000-0000-0000D10A0000}"/>
    <cellStyle name="Normal 4 4" xfId="2768" xr:uid="{00000000-0005-0000-0000-0000D20A0000}"/>
    <cellStyle name="Normal 4 5" xfId="2769" xr:uid="{00000000-0005-0000-0000-0000D30A0000}"/>
    <cellStyle name="Normal 4 6" xfId="2770" xr:uid="{00000000-0005-0000-0000-0000D40A0000}"/>
    <cellStyle name="Normal 4 7" xfId="2771" xr:uid="{00000000-0005-0000-0000-0000D50A0000}"/>
    <cellStyle name="Normal 4 8" xfId="2772" xr:uid="{00000000-0005-0000-0000-0000D60A0000}"/>
    <cellStyle name="Normal 4 9" xfId="2773" xr:uid="{00000000-0005-0000-0000-0000D70A0000}"/>
    <cellStyle name="Normal 4_Bang bieu" xfId="2774" xr:uid="{00000000-0005-0000-0000-0000D80A0000}"/>
    <cellStyle name="Normal 40" xfId="2775" xr:uid="{00000000-0005-0000-0000-0000D90A0000}"/>
    <cellStyle name="Normal 41" xfId="2776" xr:uid="{00000000-0005-0000-0000-0000DA0A0000}"/>
    <cellStyle name="Normal 42" xfId="2777" xr:uid="{00000000-0005-0000-0000-0000DB0A0000}"/>
    <cellStyle name="Normal 43" xfId="2778" xr:uid="{00000000-0005-0000-0000-0000DC0A0000}"/>
    <cellStyle name="Normal 44" xfId="2779" xr:uid="{00000000-0005-0000-0000-0000DD0A0000}"/>
    <cellStyle name="Normal 45" xfId="2780" xr:uid="{00000000-0005-0000-0000-0000DE0A0000}"/>
    <cellStyle name="Normal 46" xfId="2781" xr:uid="{00000000-0005-0000-0000-0000DF0A0000}"/>
    <cellStyle name="Normal 46 2" xfId="2782" xr:uid="{00000000-0005-0000-0000-0000E00A0000}"/>
    <cellStyle name="Normal 47" xfId="2783" xr:uid="{00000000-0005-0000-0000-0000E10A0000}"/>
    <cellStyle name="Normal 48" xfId="2784" xr:uid="{00000000-0005-0000-0000-0000E20A0000}"/>
    <cellStyle name="Normal 49" xfId="2785" xr:uid="{00000000-0005-0000-0000-0000E30A0000}"/>
    <cellStyle name="Normal 5" xfId="2786" xr:uid="{00000000-0005-0000-0000-0000E40A0000}"/>
    <cellStyle name="Normal 5 2" xfId="2787" xr:uid="{00000000-0005-0000-0000-0000E50A0000}"/>
    <cellStyle name="Normal 5 2 2" xfId="2788" xr:uid="{00000000-0005-0000-0000-0000E60A0000}"/>
    <cellStyle name="Normal 50" xfId="2789" xr:uid="{00000000-0005-0000-0000-0000E70A0000}"/>
    <cellStyle name="Normal 51" xfId="2790" xr:uid="{00000000-0005-0000-0000-0000E80A0000}"/>
    <cellStyle name="Normal 52" xfId="2791" xr:uid="{00000000-0005-0000-0000-0000E90A0000}"/>
    <cellStyle name="Normal 53" xfId="2792" xr:uid="{00000000-0005-0000-0000-0000EA0A0000}"/>
    <cellStyle name="Normal 54" xfId="2793" xr:uid="{00000000-0005-0000-0000-0000EB0A0000}"/>
    <cellStyle name="Normal 55" xfId="4262" xr:uid="{00000000-0005-0000-0000-0000EC0A0000}"/>
    <cellStyle name="Normal 56" xfId="4263" xr:uid="{00000000-0005-0000-0000-0000ED0A0000}"/>
    <cellStyle name="Normal 57" xfId="4264" xr:uid="{00000000-0005-0000-0000-0000EE0A0000}"/>
    <cellStyle name="Normal 6" xfId="2794" xr:uid="{00000000-0005-0000-0000-0000EF0A0000}"/>
    <cellStyle name="Normal 6 10" xfId="2795" xr:uid="{00000000-0005-0000-0000-0000F00A0000}"/>
    <cellStyle name="Normal 6 11" xfId="2796" xr:uid="{00000000-0005-0000-0000-0000F10A0000}"/>
    <cellStyle name="Normal 6 12" xfId="2797" xr:uid="{00000000-0005-0000-0000-0000F20A0000}"/>
    <cellStyle name="Normal 6 13" xfId="2798" xr:uid="{00000000-0005-0000-0000-0000F30A0000}"/>
    <cellStyle name="Normal 6 14" xfId="2799" xr:uid="{00000000-0005-0000-0000-0000F40A0000}"/>
    <cellStyle name="Normal 6 15" xfId="2800" xr:uid="{00000000-0005-0000-0000-0000F50A0000}"/>
    <cellStyle name="Normal 6 16" xfId="2801" xr:uid="{00000000-0005-0000-0000-0000F60A0000}"/>
    <cellStyle name="Normal 6 2" xfId="2802" xr:uid="{00000000-0005-0000-0000-0000F70A0000}"/>
    <cellStyle name="Normal 6 2 2" xfId="2803" xr:uid="{00000000-0005-0000-0000-0000F80A0000}"/>
    <cellStyle name="Normal 6 3" xfId="2804" xr:uid="{00000000-0005-0000-0000-0000F90A0000}"/>
    <cellStyle name="Normal 6 4" xfId="2805" xr:uid="{00000000-0005-0000-0000-0000FA0A0000}"/>
    <cellStyle name="Normal 6 5" xfId="2806" xr:uid="{00000000-0005-0000-0000-0000FB0A0000}"/>
    <cellStyle name="Normal 6 6" xfId="2807" xr:uid="{00000000-0005-0000-0000-0000FC0A0000}"/>
    <cellStyle name="Normal 6 7" xfId="2808" xr:uid="{00000000-0005-0000-0000-0000FD0A0000}"/>
    <cellStyle name="Normal 6 8" xfId="2809" xr:uid="{00000000-0005-0000-0000-0000FE0A0000}"/>
    <cellStyle name="Normal 6 9" xfId="2810" xr:uid="{00000000-0005-0000-0000-0000FF0A0000}"/>
    <cellStyle name="Normal 6_TPCP trinh UBND ngay 27-12" xfId="2811" xr:uid="{00000000-0005-0000-0000-0000000B0000}"/>
    <cellStyle name="Normal 7" xfId="2812" xr:uid="{00000000-0005-0000-0000-0000010B0000}"/>
    <cellStyle name="Normal 7 2" xfId="2813" xr:uid="{00000000-0005-0000-0000-0000020B0000}"/>
    <cellStyle name="Normal 7 3" xfId="2814" xr:uid="{00000000-0005-0000-0000-0000030B0000}"/>
    <cellStyle name="Normal 7 3 2" xfId="2815" xr:uid="{00000000-0005-0000-0000-0000040B0000}"/>
    <cellStyle name="Normal 7 3 3" xfId="2816" xr:uid="{00000000-0005-0000-0000-0000050B0000}"/>
    <cellStyle name="Normal 7_!1 1 bao cao giao KH ve HTCMT vung TNB   12-12-2011" xfId="2817" xr:uid="{00000000-0005-0000-0000-0000060B0000}"/>
    <cellStyle name="Normal 8" xfId="2818" xr:uid="{00000000-0005-0000-0000-0000070B0000}"/>
    <cellStyle name="Normal 8 2" xfId="2819" xr:uid="{00000000-0005-0000-0000-0000080B0000}"/>
    <cellStyle name="Normal 8 2 2" xfId="2820" xr:uid="{00000000-0005-0000-0000-0000090B0000}"/>
    <cellStyle name="Normal 8 2 2 2" xfId="2821" xr:uid="{00000000-0005-0000-0000-00000A0B0000}"/>
    <cellStyle name="Normal 8 2 3" xfId="2822" xr:uid="{00000000-0005-0000-0000-00000B0B0000}"/>
    <cellStyle name="Normal 8 2_Phuongangiao 1-giaoxulykythuat" xfId="2823" xr:uid="{00000000-0005-0000-0000-00000C0B0000}"/>
    <cellStyle name="Normal 8 3" xfId="2824" xr:uid="{00000000-0005-0000-0000-00000D0B0000}"/>
    <cellStyle name="Normal 8_KH KH2014-TPCP (11-12-2013)-3 ( lay theo DH TPCP 2012-2015 da trinh)" xfId="2825" xr:uid="{00000000-0005-0000-0000-00000E0B0000}"/>
    <cellStyle name="Normal 9" xfId="2826" xr:uid="{00000000-0005-0000-0000-00000F0B0000}"/>
    <cellStyle name="Normal 9 10" xfId="2827" xr:uid="{00000000-0005-0000-0000-0000100B0000}"/>
    <cellStyle name="Normal 9 12" xfId="2828" xr:uid="{00000000-0005-0000-0000-0000110B0000}"/>
    <cellStyle name="Normal 9 13" xfId="2829" xr:uid="{00000000-0005-0000-0000-0000120B0000}"/>
    <cellStyle name="Normal 9 17" xfId="2830" xr:uid="{00000000-0005-0000-0000-0000130B0000}"/>
    <cellStyle name="Normal 9 2" xfId="2831" xr:uid="{00000000-0005-0000-0000-0000140B0000}"/>
    <cellStyle name="Normal 9 21" xfId="2832" xr:uid="{00000000-0005-0000-0000-0000150B0000}"/>
    <cellStyle name="Normal 9 23" xfId="2833" xr:uid="{00000000-0005-0000-0000-0000160B0000}"/>
    <cellStyle name="Normal 9 3" xfId="2834" xr:uid="{00000000-0005-0000-0000-0000170B0000}"/>
    <cellStyle name="Normal 9 46" xfId="2835" xr:uid="{00000000-0005-0000-0000-0000180B0000}"/>
    <cellStyle name="Normal 9 47" xfId="2836" xr:uid="{00000000-0005-0000-0000-0000190B0000}"/>
    <cellStyle name="Normal 9 48" xfId="2837" xr:uid="{00000000-0005-0000-0000-00001A0B0000}"/>
    <cellStyle name="Normal 9 49" xfId="2838" xr:uid="{00000000-0005-0000-0000-00001B0B0000}"/>
    <cellStyle name="Normal 9 50" xfId="2839" xr:uid="{00000000-0005-0000-0000-00001C0B0000}"/>
    <cellStyle name="Normal 9 51" xfId="2840" xr:uid="{00000000-0005-0000-0000-00001D0B0000}"/>
    <cellStyle name="Normal 9 52" xfId="2841" xr:uid="{00000000-0005-0000-0000-00001E0B0000}"/>
    <cellStyle name="Normal 9_Bieu KH trung han BKH TW" xfId="2842" xr:uid="{00000000-0005-0000-0000-00001F0B0000}"/>
    <cellStyle name="Normal1" xfId="2843" xr:uid="{00000000-0005-0000-0000-0000200B0000}"/>
    <cellStyle name="Normal8" xfId="2844" xr:uid="{00000000-0005-0000-0000-0000210B0000}"/>
    <cellStyle name="Normalny_Cennik obowiazuje od 06-08-2001 r (1)" xfId="2845" xr:uid="{00000000-0005-0000-0000-0000220B0000}"/>
    <cellStyle name="Note 2" xfId="2846" xr:uid="{00000000-0005-0000-0000-0000230B0000}"/>
    <cellStyle name="Note 2 2" xfId="2847" xr:uid="{00000000-0005-0000-0000-0000240B0000}"/>
    <cellStyle name="Note 3" xfId="2848" xr:uid="{00000000-0005-0000-0000-0000250B0000}"/>
    <cellStyle name="Note 3 2" xfId="2849" xr:uid="{00000000-0005-0000-0000-0000260B0000}"/>
    <cellStyle name="Note 4" xfId="2850" xr:uid="{00000000-0005-0000-0000-0000270B0000}"/>
    <cellStyle name="Note 4 2" xfId="2851" xr:uid="{00000000-0005-0000-0000-0000280B0000}"/>
    <cellStyle name="Note 5" xfId="2852" xr:uid="{00000000-0005-0000-0000-0000290B0000}"/>
    <cellStyle name="NWM" xfId="2853" xr:uid="{00000000-0005-0000-0000-00002A0B0000}"/>
    <cellStyle name="Ò_x000a_Normal_123569" xfId="2854" xr:uid="{00000000-0005-0000-0000-00002B0B0000}"/>
    <cellStyle name="Ò_x000d_Normal_123569" xfId="2855" xr:uid="{00000000-0005-0000-0000-00002C0B0000}"/>
    <cellStyle name="Ò_x005f_x000d_Normal_123569" xfId="2856" xr:uid="{00000000-0005-0000-0000-00002D0B0000}"/>
    <cellStyle name="Ò_x005f_x005f_x005f_x000d_Normal_123569" xfId="2857" xr:uid="{00000000-0005-0000-0000-00002E0B0000}"/>
    <cellStyle name="Œ…‹æØ‚è [0.00]_ÆÂ¹²" xfId="2858" xr:uid="{00000000-0005-0000-0000-00002F0B0000}"/>
    <cellStyle name="Œ…‹æØ‚è_laroux" xfId="2859" xr:uid="{00000000-0005-0000-0000-0000300B0000}"/>
    <cellStyle name="oft Excel]_x000a__x000a_Comment=open=/f ‚ðw’è‚·‚é‚ÆAƒ†[ƒU[’è‹`ŠÖ”‚ðŠÖ”“\‚è•t‚¯‚Ìˆê——‚É“o˜^‚·‚é‚±‚Æ‚ª‚Å‚«‚Ü‚·B_x000a__x000a_Maximized" xfId="2860" xr:uid="{00000000-0005-0000-0000-0000310B0000}"/>
    <cellStyle name="oft Excel]_x000a__x000a_Comment=open=/f ‚ðŽw’è‚·‚é‚ÆAƒ†[ƒU[’è‹`ŠÖ”‚ðŠÖ”“\‚è•t‚¯‚Ìˆê——‚É“o˜^‚·‚é‚±‚Æ‚ª‚Å‚«‚Ü‚·B_x000a__x000a_Maximized" xfId="2861" xr:uid="{00000000-0005-0000-0000-0000320B0000}"/>
    <cellStyle name="oft Excel]_x000a__x000a_Comment=The open=/f lines load custom functions into the Paste Function list._x000a__x000a_Maximized=2_x000a__x000a_Basics=1_x000a__x000a_A" xfId="2862" xr:uid="{00000000-0005-0000-0000-0000330B0000}"/>
    <cellStyle name="oft Excel]_x000a__x000a_Comment=The open=/f lines load custom functions into the Paste Function list._x000a__x000a_Maximized=3_x000a__x000a_Basics=1_x000a__x000a_A" xfId="2863" xr:uid="{00000000-0005-0000-0000-0000340B0000}"/>
    <cellStyle name="oft Excel]_x000d__x000a_Comment=open=/f ‚ðw’è‚·‚é‚ÆAƒ†[ƒU[’è‹`ŠÖ”‚ðŠÖ”“\‚è•t‚¯‚Ìˆê——‚É“o˜^‚·‚é‚±‚Æ‚ª‚Å‚«‚Ü‚·B_x000d__x000a_Maximized" xfId="2864" xr:uid="{00000000-0005-0000-0000-0000350B0000}"/>
    <cellStyle name="oft Excel]_x000d__x000a_Comment=open=/f ‚ðŽw’è‚·‚é‚ÆAƒ†[ƒU[’è‹`ŠÖ”‚ðŠÖ”“\‚è•t‚¯‚Ìˆê——‚É“o˜^‚·‚é‚±‚Æ‚ª‚Å‚«‚Ü‚·B_x000d__x000a_Maximized" xfId="2865" xr:uid="{00000000-0005-0000-0000-0000360B0000}"/>
    <cellStyle name="oft Excel]_x000d__x000a_Comment=The open=/f lines load custom functions into the Paste Function list._x000d__x000a_Maximized=2_x000d__x000a_Basics=1_x000d__x000a_A" xfId="2866" xr:uid="{00000000-0005-0000-0000-0000370B0000}"/>
    <cellStyle name="oft Excel]_x000d__x000a_Comment=The open=/f lines load custom functions into the Paste Function list._x000d__x000a_Maximized=3_x000d__x000a_Basics=1_x000d__x000a_A" xfId="2867" xr:uid="{00000000-0005-0000-0000-0000380B0000}"/>
    <cellStyle name="oft Excel]_x005f_x000d__x005f_x000a_Comment=open=/f ‚ðw’è‚·‚é‚ÆAƒ†[ƒU[’è‹`ŠÖ”‚ðŠÖ”“\‚è•t‚¯‚Ìˆê——‚É“o˜^‚·‚é‚±‚Æ‚ª‚Å‚«‚Ü‚·B_x005f_x000d__x005f_x000a_Maximized" xfId="2868" xr:uid="{00000000-0005-0000-0000-0000390B0000}"/>
    <cellStyle name="omma [0]_Mktg Prog" xfId="2869" xr:uid="{00000000-0005-0000-0000-00003A0B0000}"/>
    <cellStyle name="ormal_Sheet1_1" xfId="2870" xr:uid="{00000000-0005-0000-0000-00003B0B0000}"/>
    <cellStyle name="Output 2" xfId="2871" xr:uid="{00000000-0005-0000-0000-00003C0B0000}"/>
    <cellStyle name="p" xfId="2872" xr:uid="{00000000-0005-0000-0000-00003D0B0000}"/>
    <cellStyle name="paint" xfId="2873" xr:uid="{00000000-0005-0000-0000-00003E0B0000}"/>
    <cellStyle name="paint 2" xfId="2874" xr:uid="{00000000-0005-0000-0000-00003F0B0000}"/>
    <cellStyle name="paint_05-12  KH trung han 2016-2020 - Liem Thinh edited" xfId="2875" xr:uid="{00000000-0005-0000-0000-0000400B0000}"/>
    <cellStyle name="Pattern" xfId="2876" xr:uid="{00000000-0005-0000-0000-0000410B0000}"/>
    <cellStyle name="Pattern 10" xfId="2877" xr:uid="{00000000-0005-0000-0000-0000420B0000}"/>
    <cellStyle name="Pattern 11" xfId="2878" xr:uid="{00000000-0005-0000-0000-0000430B0000}"/>
    <cellStyle name="Pattern 12" xfId="2879" xr:uid="{00000000-0005-0000-0000-0000440B0000}"/>
    <cellStyle name="Pattern 13" xfId="2880" xr:uid="{00000000-0005-0000-0000-0000450B0000}"/>
    <cellStyle name="Pattern 14" xfId="2881" xr:uid="{00000000-0005-0000-0000-0000460B0000}"/>
    <cellStyle name="Pattern 15" xfId="2882" xr:uid="{00000000-0005-0000-0000-0000470B0000}"/>
    <cellStyle name="Pattern 16" xfId="2883" xr:uid="{00000000-0005-0000-0000-0000480B0000}"/>
    <cellStyle name="Pattern 2" xfId="2884" xr:uid="{00000000-0005-0000-0000-0000490B0000}"/>
    <cellStyle name="Pattern 3" xfId="2885" xr:uid="{00000000-0005-0000-0000-00004A0B0000}"/>
    <cellStyle name="Pattern 4" xfId="2886" xr:uid="{00000000-0005-0000-0000-00004B0B0000}"/>
    <cellStyle name="Pattern 5" xfId="2887" xr:uid="{00000000-0005-0000-0000-00004C0B0000}"/>
    <cellStyle name="Pattern 6" xfId="2888" xr:uid="{00000000-0005-0000-0000-00004D0B0000}"/>
    <cellStyle name="Pattern 7" xfId="2889" xr:uid="{00000000-0005-0000-0000-00004E0B0000}"/>
    <cellStyle name="Pattern 8" xfId="2890" xr:uid="{00000000-0005-0000-0000-00004F0B0000}"/>
    <cellStyle name="Pattern 9" xfId="2891" xr:uid="{00000000-0005-0000-0000-0000500B0000}"/>
    <cellStyle name="per.style" xfId="2892" xr:uid="{00000000-0005-0000-0000-0000510B0000}"/>
    <cellStyle name="per.style 2" xfId="2893" xr:uid="{00000000-0005-0000-0000-0000520B0000}"/>
    <cellStyle name="Percent %" xfId="2894" xr:uid="{00000000-0005-0000-0000-0000530B0000}"/>
    <cellStyle name="Percent % Long Underline" xfId="2895" xr:uid="{00000000-0005-0000-0000-0000540B0000}"/>
    <cellStyle name="Percent %_Worksheet in  US Financial Statements Ref. Workbook - Single Co" xfId="2896" xr:uid="{00000000-0005-0000-0000-0000550B0000}"/>
    <cellStyle name="Percent (0)" xfId="2897" xr:uid="{00000000-0005-0000-0000-0000560B0000}"/>
    <cellStyle name="Percent (0) 10" xfId="2898" xr:uid="{00000000-0005-0000-0000-0000570B0000}"/>
    <cellStyle name="Percent (0) 11" xfId="2899" xr:uid="{00000000-0005-0000-0000-0000580B0000}"/>
    <cellStyle name="Percent (0) 12" xfId="2900" xr:uid="{00000000-0005-0000-0000-0000590B0000}"/>
    <cellStyle name="Percent (0) 13" xfId="2901" xr:uid="{00000000-0005-0000-0000-00005A0B0000}"/>
    <cellStyle name="Percent (0) 14" xfId="2902" xr:uid="{00000000-0005-0000-0000-00005B0B0000}"/>
    <cellStyle name="Percent (0) 15" xfId="2903" xr:uid="{00000000-0005-0000-0000-00005C0B0000}"/>
    <cellStyle name="Percent (0) 2" xfId="2904" xr:uid="{00000000-0005-0000-0000-00005D0B0000}"/>
    <cellStyle name="Percent (0) 3" xfId="2905" xr:uid="{00000000-0005-0000-0000-00005E0B0000}"/>
    <cellStyle name="Percent (0) 4" xfId="2906" xr:uid="{00000000-0005-0000-0000-00005F0B0000}"/>
    <cellStyle name="Percent (0) 5" xfId="2907" xr:uid="{00000000-0005-0000-0000-0000600B0000}"/>
    <cellStyle name="Percent (0) 6" xfId="2908" xr:uid="{00000000-0005-0000-0000-0000610B0000}"/>
    <cellStyle name="Percent (0) 7" xfId="2909" xr:uid="{00000000-0005-0000-0000-0000620B0000}"/>
    <cellStyle name="Percent (0) 8" xfId="2910" xr:uid="{00000000-0005-0000-0000-0000630B0000}"/>
    <cellStyle name="Percent (0) 9" xfId="2911" xr:uid="{00000000-0005-0000-0000-0000640B0000}"/>
    <cellStyle name="Percent [0]" xfId="2912" xr:uid="{00000000-0005-0000-0000-0000650B0000}"/>
    <cellStyle name="Percent [0] 10" xfId="2913" xr:uid="{00000000-0005-0000-0000-0000660B0000}"/>
    <cellStyle name="Percent [0] 11" xfId="2914" xr:uid="{00000000-0005-0000-0000-0000670B0000}"/>
    <cellStyle name="Percent [0] 12" xfId="2915" xr:uid="{00000000-0005-0000-0000-0000680B0000}"/>
    <cellStyle name="Percent [0] 13" xfId="2916" xr:uid="{00000000-0005-0000-0000-0000690B0000}"/>
    <cellStyle name="Percent [0] 14" xfId="2917" xr:uid="{00000000-0005-0000-0000-00006A0B0000}"/>
    <cellStyle name="Percent [0] 15" xfId="2918" xr:uid="{00000000-0005-0000-0000-00006B0B0000}"/>
    <cellStyle name="Percent [0] 16" xfId="2919" xr:uid="{00000000-0005-0000-0000-00006C0B0000}"/>
    <cellStyle name="Percent [0] 2" xfId="2920" xr:uid="{00000000-0005-0000-0000-00006D0B0000}"/>
    <cellStyle name="Percent [0] 3" xfId="2921" xr:uid="{00000000-0005-0000-0000-00006E0B0000}"/>
    <cellStyle name="Percent [0] 4" xfId="2922" xr:uid="{00000000-0005-0000-0000-00006F0B0000}"/>
    <cellStyle name="Percent [0] 5" xfId="2923" xr:uid="{00000000-0005-0000-0000-0000700B0000}"/>
    <cellStyle name="Percent [0] 6" xfId="2924" xr:uid="{00000000-0005-0000-0000-0000710B0000}"/>
    <cellStyle name="Percent [0] 7" xfId="2925" xr:uid="{00000000-0005-0000-0000-0000720B0000}"/>
    <cellStyle name="Percent [0] 8" xfId="2926" xr:uid="{00000000-0005-0000-0000-0000730B0000}"/>
    <cellStyle name="Percent [0] 9" xfId="2927" xr:uid="{00000000-0005-0000-0000-0000740B0000}"/>
    <cellStyle name="Percent [00]" xfId="2928" xr:uid="{00000000-0005-0000-0000-0000750B0000}"/>
    <cellStyle name="Percent [00] 10" xfId="2929" xr:uid="{00000000-0005-0000-0000-0000760B0000}"/>
    <cellStyle name="Percent [00] 11" xfId="2930" xr:uid="{00000000-0005-0000-0000-0000770B0000}"/>
    <cellStyle name="Percent [00] 12" xfId="2931" xr:uid="{00000000-0005-0000-0000-0000780B0000}"/>
    <cellStyle name="Percent [00] 13" xfId="2932" xr:uid="{00000000-0005-0000-0000-0000790B0000}"/>
    <cellStyle name="Percent [00] 14" xfId="2933" xr:uid="{00000000-0005-0000-0000-00007A0B0000}"/>
    <cellStyle name="Percent [00] 15" xfId="2934" xr:uid="{00000000-0005-0000-0000-00007B0B0000}"/>
    <cellStyle name="Percent [00] 16" xfId="2935" xr:uid="{00000000-0005-0000-0000-00007C0B0000}"/>
    <cellStyle name="Percent [00] 2" xfId="2936" xr:uid="{00000000-0005-0000-0000-00007D0B0000}"/>
    <cellStyle name="Percent [00] 3" xfId="2937" xr:uid="{00000000-0005-0000-0000-00007E0B0000}"/>
    <cellStyle name="Percent [00] 4" xfId="2938" xr:uid="{00000000-0005-0000-0000-00007F0B0000}"/>
    <cellStyle name="Percent [00] 5" xfId="2939" xr:uid="{00000000-0005-0000-0000-0000800B0000}"/>
    <cellStyle name="Percent [00] 6" xfId="2940" xr:uid="{00000000-0005-0000-0000-0000810B0000}"/>
    <cellStyle name="Percent [00] 7" xfId="2941" xr:uid="{00000000-0005-0000-0000-0000820B0000}"/>
    <cellStyle name="Percent [00] 8" xfId="2942" xr:uid="{00000000-0005-0000-0000-0000830B0000}"/>
    <cellStyle name="Percent [00] 9" xfId="2943" xr:uid="{00000000-0005-0000-0000-0000840B0000}"/>
    <cellStyle name="Percent [2]" xfId="2944" xr:uid="{00000000-0005-0000-0000-0000850B0000}"/>
    <cellStyle name="Percent [2] 10" xfId="2945" xr:uid="{00000000-0005-0000-0000-0000860B0000}"/>
    <cellStyle name="Percent [2] 11" xfId="2946" xr:uid="{00000000-0005-0000-0000-0000870B0000}"/>
    <cellStyle name="Percent [2] 12" xfId="2947" xr:uid="{00000000-0005-0000-0000-0000880B0000}"/>
    <cellStyle name="Percent [2] 13" xfId="2948" xr:uid="{00000000-0005-0000-0000-0000890B0000}"/>
    <cellStyle name="Percent [2] 14" xfId="2949" xr:uid="{00000000-0005-0000-0000-00008A0B0000}"/>
    <cellStyle name="Percent [2] 15" xfId="2950" xr:uid="{00000000-0005-0000-0000-00008B0B0000}"/>
    <cellStyle name="Percent [2] 16" xfId="2951" xr:uid="{00000000-0005-0000-0000-00008C0B0000}"/>
    <cellStyle name="Percent [2] 2" xfId="2952" xr:uid="{00000000-0005-0000-0000-00008D0B0000}"/>
    <cellStyle name="Percent [2] 2 2" xfId="2953" xr:uid="{00000000-0005-0000-0000-00008E0B0000}"/>
    <cellStyle name="Percent [2] 3" xfId="2954" xr:uid="{00000000-0005-0000-0000-00008F0B0000}"/>
    <cellStyle name="Percent [2] 4" xfId="2955" xr:uid="{00000000-0005-0000-0000-0000900B0000}"/>
    <cellStyle name="Percent [2] 5" xfId="2956" xr:uid="{00000000-0005-0000-0000-0000910B0000}"/>
    <cellStyle name="Percent [2] 6" xfId="2957" xr:uid="{00000000-0005-0000-0000-0000920B0000}"/>
    <cellStyle name="Percent [2] 7" xfId="2958" xr:uid="{00000000-0005-0000-0000-0000930B0000}"/>
    <cellStyle name="Percent [2] 8" xfId="2959" xr:uid="{00000000-0005-0000-0000-0000940B0000}"/>
    <cellStyle name="Percent [2] 9" xfId="2960" xr:uid="{00000000-0005-0000-0000-0000950B0000}"/>
    <cellStyle name="Percent 0.0%" xfId="2961" xr:uid="{00000000-0005-0000-0000-0000960B0000}"/>
    <cellStyle name="Percent 0.0% Long Underline" xfId="2962" xr:uid="{00000000-0005-0000-0000-0000970B0000}"/>
    <cellStyle name="Percent 0.00%" xfId="2963" xr:uid="{00000000-0005-0000-0000-0000980B0000}"/>
    <cellStyle name="Percent 0.00% Long Underline" xfId="2964" xr:uid="{00000000-0005-0000-0000-0000990B0000}"/>
    <cellStyle name="Percent 0.000%" xfId="2965" xr:uid="{00000000-0005-0000-0000-00009A0B0000}"/>
    <cellStyle name="Percent 0.000% Long Underline" xfId="2966" xr:uid="{00000000-0005-0000-0000-00009B0B0000}"/>
    <cellStyle name="Percent 10" xfId="2967" xr:uid="{00000000-0005-0000-0000-00009C0B0000}"/>
    <cellStyle name="Percent 10 2" xfId="2968" xr:uid="{00000000-0005-0000-0000-00009D0B0000}"/>
    <cellStyle name="Percent 11" xfId="2969" xr:uid="{00000000-0005-0000-0000-00009E0B0000}"/>
    <cellStyle name="Percent 11 2" xfId="2970" xr:uid="{00000000-0005-0000-0000-00009F0B0000}"/>
    <cellStyle name="Percent 12" xfId="2971" xr:uid="{00000000-0005-0000-0000-0000A00B0000}"/>
    <cellStyle name="Percent 12 2" xfId="2972" xr:uid="{00000000-0005-0000-0000-0000A10B0000}"/>
    <cellStyle name="Percent 13" xfId="2973" xr:uid="{00000000-0005-0000-0000-0000A20B0000}"/>
    <cellStyle name="Percent 13 2" xfId="2974" xr:uid="{00000000-0005-0000-0000-0000A30B0000}"/>
    <cellStyle name="Percent 14" xfId="2975" xr:uid="{00000000-0005-0000-0000-0000A40B0000}"/>
    <cellStyle name="Percent 14 2" xfId="2976" xr:uid="{00000000-0005-0000-0000-0000A50B0000}"/>
    <cellStyle name="Percent 15" xfId="2977" xr:uid="{00000000-0005-0000-0000-0000A60B0000}"/>
    <cellStyle name="Percent 16" xfId="2978" xr:uid="{00000000-0005-0000-0000-0000A70B0000}"/>
    <cellStyle name="Percent 17" xfId="2979" xr:uid="{00000000-0005-0000-0000-0000A80B0000}"/>
    <cellStyle name="Percent 18" xfId="2980" xr:uid="{00000000-0005-0000-0000-0000A90B0000}"/>
    <cellStyle name="Percent 19" xfId="2981" xr:uid="{00000000-0005-0000-0000-0000AA0B0000}"/>
    <cellStyle name="Percent 19 2" xfId="2982" xr:uid="{00000000-0005-0000-0000-0000AB0B0000}"/>
    <cellStyle name="Percent 2" xfId="2983" xr:uid="{00000000-0005-0000-0000-0000AC0B0000}"/>
    <cellStyle name="Percent 2 2" xfId="2984" xr:uid="{00000000-0005-0000-0000-0000AD0B0000}"/>
    <cellStyle name="Percent 2 2 2" xfId="2985" xr:uid="{00000000-0005-0000-0000-0000AE0B0000}"/>
    <cellStyle name="Percent 2 2 3" xfId="2986" xr:uid="{00000000-0005-0000-0000-0000AF0B0000}"/>
    <cellStyle name="Percent 2 3" xfId="2987" xr:uid="{00000000-0005-0000-0000-0000B00B0000}"/>
    <cellStyle name="Percent 2 4" xfId="2988" xr:uid="{00000000-0005-0000-0000-0000B10B0000}"/>
    <cellStyle name="Percent 20" xfId="2989" xr:uid="{00000000-0005-0000-0000-0000B20B0000}"/>
    <cellStyle name="Percent 20 2" xfId="2990" xr:uid="{00000000-0005-0000-0000-0000B30B0000}"/>
    <cellStyle name="Percent 21" xfId="2991" xr:uid="{00000000-0005-0000-0000-0000B40B0000}"/>
    <cellStyle name="Percent 22" xfId="2992" xr:uid="{00000000-0005-0000-0000-0000B50B0000}"/>
    <cellStyle name="Percent 23" xfId="2993" xr:uid="{00000000-0005-0000-0000-0000B60B0000}"/>
    <cellStyle name="Percent 3" xfId="2994" xr:uid="{00000000-0005-0000-0000-0000B70B0000}"/>
    <cellStyle name="Percent 3 2" xfId="2995" xr:uid="{00000000-0005-0000-0000-0000B80B0000}"/>
    <cellStyle name="Percent 3 3" xfId="2996" xr:uid="{00000000-0005-0000-0000-0000B90B0000}"/>
    <cellStyle name="Percent 4" xfId="2997" xr:uid="{00000000-0005-0000-0000-0000BA0B0000}"/>
    <cellStyle name="Percent 4 2" xfId="2998" xr:uid="{00000000-0005-0000-0000-0000BB0B0000}"/>
    <cellStyle name="Percent 5" xfId="2999" xr:uid="{00000000-0005-0000-0000-0000BC0B0000}"/>
    <cellStyle name="Percent 5 2" xfId="3000" xr:uid="{00000000-0005-0000-0000-0000BD0B0000}"/>
    <cellStyle name="Percent 6" xfId="3001" xr:uid="{00000000-0005-0000-0000-0000BE0B0000}"/>
    <cellStyle name="Percent 6 2" xfId="3002" xr:uid="{00000000-0005-0000-0000-0000BF0B0000}"/>
    <cellStyle name="Percent 7" xfId="3003" xr:uid="{00000000-0005-0000-0000-0000C00B0000}"/>
    <cellStyle name="Percent 7 2" xfId="3004" xr:uid="{00000000-0005-0000-0000-0000C10B0000}"/>
    <cellStyle name="Percent 8" xfId="3005" xr:uid="{00000000-0005-0000-0000-0000C20B0000}"/>
    <cellStyle name="Percent 8 2" xfId="3006" xr:uid="{00000000-0005-0000-0000-0000C30B0000}"/>
    <cellStyle name="Percent 9" xfId="3007" xr:uid="{00000000-0005-0000-0000-0000C40B0000}"/>
    <cellStyle name="Percent 9 2" xfId="3008" xr:uid="{00000000-0005-0000-0000-0000C50B0000}"/>
    <cellStyle name="PERCENTAGE" xfId="3009" xr:uid="{00000000-0005-0000-0000-0000C60B0000}"/>
    <cellStyle name="PERCENTAGE 2" xfId="3010" xr:uid="{00000000-0005-0000-0000-0000C70B0000}"/>
    <cellStyle name="PrePop Currency (0)" xfId="3011" xr:uid="{00000000-0005-0000-0000-0000C80B0000}"/>
    <cellStyle name="PrePop Currency (0) 10" xfId="3012" xr:uid="{00000000-0005-0000-0000-0000C90B0000}"/>
    <cellStyle name="PrePop Currency (0) 11" xfId="3013" xr:uid="{00000000-0005-0000-0000-0000CA0B0000}"/>
    <cellStyle name="PrePop Currency (0) 12" xfId="3014" xr:uid="{00000000-0005-0000-0000-0000CB0B0000}"/>
    <cellStyle name="PrePop Currency (0) 13" xfId="3015" xr:uid="{00000000-0005-0000-0000-0000CC0B0000}"/>
    <cellStyle name="PrePop Currency (0) 14" xfId="3016" xr:uid="{00000000-0005-0000-0000-0000CD0B0000}"/>
    <cellStyle name="PrePop Currency (0) 15" xfId="3017" xr:uid="{00000000-0005-0000-0000-0000CE0B0000}"/>
    <cellStyle name="PrePop Currency (0) 16" xfId="3018" xr:uid="{00000000-0005-0000-0000-0000CF0B0000}"/>
    <cellStyle name="PrePop Currency (0) 2" xfId="3019" xr:uid="{00000000-0005-0000-0000-0000D00B0000}"/>
    <cellStyle name="PrePop Currency (0) 3" xfId="3020" xr:uid="{00000000-0005-0000-0000-0000D10B0000}"/>
    <cellStyle name="PrePop Currency (0) 4" xfId="3021" xr:uid="{00000000-0005-0000-0000-0000D20B0000}"/>
    <cellStyle name="PrePop Currency (0) 5" xfId="3022" xr:uid="{00000000-0005-0000-0000-0000D30B0000}"/>
    <cellStyle name="PrePop Currency (0) 6" xfId="3023" xr:uid="{00000000-0005-0000-0000-0000D40B0000}"/>
    <cellStyle name="PrePop Currency (0) 7" xfId="3024" xr:uid="{00000000-0005-0000-0000-0000D50B0000}"/>
    <cellStyle name="PrePop Currency (0) 8" xfId="3025" xr:uid="{00000000-0005-0000-0000-0000D60B0000}"/>
    <cellStyle name="PrePop Currency (0) 9" xfId="3026" xr:uid="{00000000-0005-0000-0000-0000D70B0000}"/>
    <cellStyle name="PrePop Currency (2)" xfId="3027" xr:uid="{00000000-0005-0000-0000-0000D80B0000}"/>
    <cellStyle name="PrePop Currency (2) 10" xfId="3028" xr:uid="{00000000-0005-0000-0000-0000D90B0000}"/>
    <cellStyle name="PrePop Currency (2) 11" xfId="3029" xr:uid="{00000000-0005-0000-0000-0000DA0B0000}"/>
    <cellStyle name="PrePop Currency (2) 12" xfId="3030" xr:uid="{00000000-0005-0000-0000-0000DB0B0000}"/>
    <cellStyle name="PrePop Currency (2) 13" xfId="3031" xr:uid="{00000000-0005-0000-0000-0000DC0B0000}"/>
    <cellStyle name="PrePop Currency (2) 14" xfId="3032" xr:uid="{00000000-0005-0000-0000-0000DD0B0000}"/>
    <cellStyle name="PrePop Currency (2) 15" xfId="3033" xr:uid="{00000000-0005-0000-0000-0000DE0B0000}"/>
    <cellStyle name="PrePop Currency (2) 16" xfId="3034" xr:uid="{00000000-0005-0000-0000-0000DF0B0000}"/>
    <cellStyle name="PrePop Currency (2) 2" xfId="3035" xr:uid="{00000000-0005-0000-0000-0000E00B0000}"/>
    <cellStyle name="PrePop Currency (2) 3" xfId="3036" xr:uid="{00000000-0005-0000-0000-0000E10B0000}"/>
    <cellStyle name="PrePop Currency (2) 4" xfId="3037" xr:uid="{00000000-0005-0000-0000-0000E20B0000}"/>
    <cellStyle name="PrePop Currency (2) 5" xfId="3038" xr:uid="{00000000-0005-0000-0000-0000E30B0000}"/>
    <cellStyle name="PrePop Currency (2) 6" xfId="3039" xr:uid="{00000000-0005-0000-0000-0000E40B0000}"/>
    <cellStyle name="PrePop Currency (2) 7" xfId="3040" xr:uid="{00000000-0005-0000-0000-0000E50B0000}"/>
    <cellStyle name="PrePop Currency (2) 8" xfId="3041" xr:uid="{00000000-0005-0000-0000-0000E60B0000}"/>
    <cellStyle name="PrePop Currency (2) 9" xfId="3042" xr:uid="{00000000-0005-0000-0000-0000E70B0000}"/>
    <cellStyle name="PrePop Units (0)" xfId="3043" xr:uid="{00000000-0005-0000-0000-0000E80B0000}"/>
    <cellStyle name="PrePop Units (0) 10" xfId="3044" xr:uid="{00000000-0005-0000-0000-0000E90B0000}"/>
    <cellStyle name="PrePop Units (0) 11" xfId="3045" xr:uid="{00000000-0005-0000-0000-0000EA0B0000}"/>
    <cellStyle name="PrePop Units (0) 12" xfId="3046" xr:uid="{00000000-0005-0000-0000-0000EB0B0000}"/>
    <cellStyle name="PrePop Units (0) 13" xfId="3047" xr:uid="{00000000-0005-0000-0000-0000EC0B0000}"/>
    <cellStyle name="PrePop Units (0) 14" xfId="3048" xr:uid="{00000000-0005-0000-0000-0000ED0B0000}"/>
    <cellStyle name="PrePop Units (0) 15" xfId="3049" xr:uid="{00000000-0005-0000-0000-0000EE0B0000}"/>
    <cellStyle name="PrePop Units (0) 16" xfId="3050" xr:uid="{00000000-0005-0000-0000-0000EF0B0000}"/>
    <cellStyle name="PrePop Units (0) 2" xfId="3051" xr:uid="{00000000-0005-0000-0000-0000F00B0000}"/>
    <cellStyle name="PrePop Units (0) 3" xfId="3052" xr:uid="{00000000-0005-0000-0000-0000F10B0000}"/>
    <cellStyle name="PrePop Units (0) 4" xfId="3053" xr:uid="{00000000-0005-0000-0000-0000F20B0000}"/>
    <cellStyle name="PrePop Units (0) 5" xfId="3054" xr:uid="{00000000-0005-0000-0000-0000F30B0000}"/>
    <cellStyle name="PrePop Units (0) 6" xfId="3055" xr:uid="{00000000-0005-0000-0000-0000F40B0000}"/>
    <cellStyle name="PrePop Units (0) 7" xfId="3056" xr:uid="{00000000-0005-0000-0000-0000F50B0000}"/>
    <cellStyle name="PrePop Units (0) 8" xfId="3057" xr:uid="{00000000-0005-0000-0000-0000F60B0000}"/>
    <cellStyle name="PrePop Units (0) 9" xfId="3058" xr:uid="{00000000-0005-0000-0000-0000F70B0000}"/>
    <cellStyle name="PrePop Units (1)" xfId="3059" xr:uid="{00000000-0005-0000-0000-0000F80B0000}"/>
    <cellStyle name="PrePop Units (1) 10" xfId="3060" xr:uid="{00000000-0005-0000-0000-0000F90B0000}"/>
    <cellStyle name="PrePop Units (1) 11" xfId="3061" xr:uid="{00000000-0005-0000-0000-0000FA0B0000}"/>
    <cellStyle name="PrePop Units (1) 12" xfId="3062" xr:uid="{00000000-0005-0000-0000-0000FB0B0000}"/>
    <cellStyle name="PrePop Units (1) 13" xfId="3063" xr:uid="{00000000-0005-0000-0000-0000FC0B0000}"/>
    <cellStyle name="PrePop Units (1) 14" xfId="3064" xr:uid="{00000000-0005-0000-0000-0000FD0B0000}"/>
    <cellStyle name="PrePop Units (1) 15" xfId="3065" xr:uid="{00000000-0005-0000-0000-0000FE0B0000}"/>
    <cellStyle name="PrePop Units (1) 16" xfId="3066" xr:uid="{00000000-0005-0000-0000-0000FF0B0000}"/>
    <cellStyle name="PrePop Units (1) 2" xfId="3067" xr:uid="{00000000-0005-0000-0000-0000000C0000}"/>
    <cellStyle name="PrePop Units (1) 3" xfId="3068" xr:uid="{00000000-0005-0000-0000-0000010C0000}"/>
    <cellStyle name="PrePop Units (1) 4" xfId="3069" xr:uid="{00000000-0005-0000-0000-0000020C0000}"/>
    <cellStyle name="PrePop Units (1) 5" xfId="3070" xr:uid="{00000000-0005-0000-0000-0000030C0000}"/>
    <cellStyle name="PrePop Units (1) 6" xfId="3071" xr:uid="{00000000-0005-0000-0000-0000040C0000}"/>
    <cellStyle name="PrePop Units (1) 7" xfId="3072" xr:uid="{00000000-0005-0000-0000-0000050C0000}"/>
    <cellStyle name="PrePop Units (1) 8" xfId="3073" xr:uid="{00000000-0005-0000-0000-0000060C0000}"/>
    <cellStyle name="PrePop Units (1) 9" xfId="3074" xr:uid="{00000000-0005-0000-0000-0000070C0000}"/>
    <cellStyle name="PrePop Units (2)" xfId="3075" xr:uid="{00000000-0005-0000-0000-0000080C0000}"/>
    <cellStyle name="PrePop Units (2) 10" xfId="3076" xr:uid="{00000000-0005-0000-0000-0000090C0000}"/>
    <cellStyle name="PrePop Units (2) 11" xfId="3077" xr:uid="{00000000-0005-0000-0000-00000A0C0000}"/>
    <cellStyle name="PrePop Units (2) 12" xfId="3078" xr:uid="{00000000-0005-0000-0000-00000B0C0000}"/>
    <cellStyle name="PrePop Units (2) 13" xfId="3079" xr:uid="{00000000-0005-0000-0000-00000C0C0000}"/>
    <cellStyle name="PrePop Units (2) 14" xfId="3080" xr:uid="{00000000-0005-0000-0000-00000D0C0000}"/>
    <cellStyle name="PrePop Units (2) 15" xfId="3081" xr:uid="{00000000-0005-0000-0000-00000E0C0000}"/>
    <cellStyle name="PrePop Units (2) 16" xfId="3082" xr:uid="{00000000-0005-0000-0000-00000F0C0000}"/>
    <cellStyle name="PrePop Units (2) 2" xfId="3083" xr:uid="{00000000-0005-0000-0000-0000100C0000}"/>
    <cellStyle name="PrePop Units (2) 3" xfId="3084" xr:uid="{00000000-0005-0000-0000-0000110C0000}"/>
    <cellStyle name="PrePop Units (2) 4" xfId="3085" xr:uid="{00000000-0005-0000-0000-0000120C0000}"/>
    <cellStyle name="PrePop Units (2) 5" xfId="3086" xr:uid="{00000000-0005-0000-0000-0000130C0000}"/>
    <cellStyle name="PrePop Units (2) 6" xfId="3087" xr:uid="{00000000-0005-0000-0000-0000140C0000}"/>
    <cellStyle name="PrePop Units (2) 7" xfId="3088" xr:uid="{00000000-0005-0000-0000-0000150C0000}"/>
    <cellStyle name="PrePop Units (2) 8" xfId="3089" xr:uid="{00000000-0005-0000-0000-0000160C0000}"/>
    <cellStyle name="PrePop Units (2) 9" xfId="3090" xr:uid="{00000000-0005-0000-0000-0000170C0000}"/>
    <cellStyle name="pricing" xfId="3091" xr:uid="{00000000-0005-0000-0000-0000180C0000}"/>
    <cellStyle name="pricing 2" xfId="3092" xr:uid="{00000000-0005-0000-0000-0000190C0000}"/>
    <cellStyle name="PSChar" xfId="3093" xr:uid="{00000000-0005-0000-0000-00001A0C0000}"/>
    <cellStyle name="PSHeading" xfId="3094" xr:uid="{00000000-0005-0000-0000-00001B0C0000}"/>
    <cellStyle name="Quantity" xfId="3095" xr:uid="{00000000-0005-0000-0000-00001C0C0000}"/>
    <cellStyle name="regstoresfromspecstores" xfId="3096" xr:uid="{00000000-0005-0000-0000-00001D0C0000}"/>
    <cellStyle name="regstoresfromspecstores 2" xfId="3097" xr:uid="{00000000-0005-0000-0000-00001E0C0000}"/>
    <cellStyle name="RevList" xfId="3098" xr:uid="{00000000-0005-0000-0000-00001F0C0000}"/>
    <cellStyle name="rlink_tiªn l­în_x005f_x001b_Hyperlink_TONG HOP KINH PHI" xfId="3099" xr:uid="{00000000-0005-0000-0000-0000200C0000}"/>
    <cellStyle name="rmal_ADAdot" xfId="3100" xr:uid="{00000000-0005-0000-0000-0000210C0000}"/>
    <cellStyle name="S—_x0008_" xfId="3101" xr:uid="{00000000-0005-0000-0000-0000220C0000}"/>
    <cellStyle name="S—_x0008_ 2" xfId="3102" xr:uid="{00000000-0005-0000-0000-0000230C0000}"/>
    <cellStyle name="s]_x000a__x000a_spooler=yes_x000a__x000a_load=_x000a__x000a_Beep=yes_x000a__x000a_NullPort=None_x000a__x000a_BorderWidth=3_x000a__x000a_CursorBlinkRate=1200_x000a__x000a_DoubleClickSpeed=452_x000a__x000a_Programs=co" xfId="3103" xr:uid="{00000000-0005-0000-0000-0000240C0000}"/>
    <cellStyle name="s]_x000d__x000a_spooler=yes_x000d__x000a_load=_x000d__x000a_Beep=yes_x000d__x000a_NullPort=None_x000d__x000a_BorderWidth=3_x000d__x000a_CursorBlinkRate=1200_x000d__x000a_DoubleClickSpeed=452_x000d__x000a_Programs=co" xfId="3104" xr:uid="{00000000-0005-0000-0000-0000250C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xr:uid="{00000000-0005-0000-0000-0000260C0000}"/>
    <cellStyle name="S—_x0008__KH TPCP vung TNB (03-1-2012)" xfId="3106" xr:uid="{00000000-0005-0000-0000-0000270C0000}"/>
    <cellStyle name="S—_x005f_x0008_" xfId="3107" xr:uid="{00000000-0005-0000-0000-0000280C0000}"/>
    <cellStyle name="SAPBEXaggData" xfId="3108" xr:uid="{00000000-0005-0000-0000-0000290C0000}"/>
    <cellStyle name="SAPBEXaggData 2" xfId="3109" xr:uid="{00000000-0005-0000-0000-00002A0C0000}"/>
    <cellStyle name="SAPBEXaggDataEmph" xfId="3110" xr:uid="{00000000-0005-0000-0000-00002B0C0000}"/>
    <cellStyle name="SAPBEXaggDataEmph 2" xfId="3111" xr:uid="{00000000-0005-0000-0000-00002C0C0000}"/>
    <cellStyle name="SAPBEXaggItem" xfId="3112" xr:uid="{00000000-0005-0000-0000-00002D0C0000}"/>
    <cellStyle name="SAPBEXaggItem 2" xfId="3113" xr:uid="{00000000-0005-0000-0000-00002E0C0000}"/>
    <cellStyle name="SAPBEXchaText" xfId="3114" xr:uid="{00000000-0005-0000-0000-00002F0C0000}"/>
    <cellStyle name="SAPBEXchaText 2" xfId="3115" xr:uid="{00000000-0005-0000-0000-0000300C0000}"/>
    <cellStyle name="SAPBEXexcBad7" xfId="3116" xr:uid="{00000000-0005-0000-0000-0000310C0000}"/>
    <cellStyle name="SAPBEXexcBad7 2" xfId="3117" xr:uid="{00000000-0005-0000-0000-0000320C0000}"/>
    <cellStyle name="SAPBEXexcBad8" xfId="3118" xr:uid="{00000000-0005-0000-0000-0000330C0000}"/>
    <cellStyle name="SAPBEXexcBad8 2" xfId="3119" xr:uid="{00000000-0005-0000-0000-0000340C0000}"/>
    <cellStyle name="SAPBEXexcBad9" xfId="3120" xr:uid="{00000000-0005-0000-0000-0000350C0000}"/>
    <cellStyle name="SAPBEXexcBad9 2" xfId="3121" xr:uid="{00000000-0005-0000-0000-0000360C0000}"/>
    <cellStyle name="SAPBEXexcCritical4" xfId="3122" xr:uid="{00000000-0005-0000-0000-0000370C0000}"/>
    <cellStyle name="SAPBEXexcCritical4 2" xfId="3123" xr:uid="{00000000-0005-0000-0000-0000380C0000}"/>
    <cellStyle name="SAPBEXexcCritical5" xfId="3124" xr:uid="{00000000-0005-0000-0000-0000390C0000}"/>
    <cellStyle name="SAPBEXexcCritical5 2" xfId="3125" xr:uid="{00000000-0005-0000-0000-00003A0C0000}"/>
    <cellStyle name="SAPBEXexcCritical6" xfId="3126" xr:uid="{00000000-0005-0000-0000-00003B0C0000}"/>
    <cellStyle name="SAPBEXexcCritical6 2" xfId="3127" xr:uid="{00000000-0005-0000-0000-00003C0C0000}"/>
    <cellStyle name="SAPBEXexcGood1" xfId="3128" xr:uid="{00000000-0005-0000-0000-00003D0C0000}"/>
    <cellStyle name="SAPBEXexcGood1 2" xfId="3129" xr:uid="{00000000-0005-0000-0000-00003E0C0000}"/>
    <cellStyle name="SAPBEXexcGood2" xfId="3130" xr:uid="{00000000-0005-0000-0000-00003F0C0000}"/>
    <cellStyle name="SAPBEXexcGood2 2" xfId="3131" xr:uid="{00000000-0005-0000-0000-0000400C0000}"/>
    <cellStyle name="SAPBEXexcGood3" xfId="3132" xr:uid="{00000000-0005-0000-0000-0000410C0000}"/>
    <cellStyle name="SAPBEXexcGood3 2" xfId="3133" xr:uid="{00000000-0005-0000-0000-0000420C0000}"/>
    <cellStyle name="SAPBEXfilterDrill" xfId="3134" xr:uid="{00000000-0005-0000-0000-0000430C0000}"/>
    <cellStyle name="SAPBEXfilterDrill 2" xfId="3135" xr:uid="{00000000-0005-0000-0000-0000440C0000}"/>
    <cellStyle name="SAPBEXfilterItem" xfId="3136" xr:uid="{00000000-0005-0000-0000-0000450C0000}"/>
    <cellStyle name="SAPBEXfilterItem 2" xfId="3137" xr:uid="{00000000-0005-0000-0000-0000460C0000}"/>
    <cellStyle name="SAPBEXfilterText" xfId="3138" xr:uid="{00000000-0005-0000-0000-0000470C0000}"/>
    <cellStyle name="SAPBEXfilterText 2" xfId="3139" xr:uid="{00000000-0005-0000-0000-0000480C0000}"/>
    <cellStyle name="SAPBEXformats" xfId="3140" xr:uid="{00000000-0005-0000-0000-0000490C0000}"/>
    <cellStyle name="SAPBEXformats 2" xfId="3141" xr:uid="{00000000-0005-0000-0000-00004A0C0000}"/>
    <cellStyle name="SAPBEXheaderItem" xfId="3142" xr:uid="{00000000-0005-0000-0000-00004B0C0000}"/>
    <cellStyle name="SAPBEXheaderItem 2" xfId="3143" xr:uid="{00000000-0005-0000-0000-00004C0C0000}"/>
    <cellStyle name="SAPBEXheaderText" xfId="3144" xr:uid="{00000000-0005-0000-0000-00004D0C0000}"/>
    <cellStyle name="SAPBEXheaderText 2" xfId="3145" xr:uid="{00000000-0005-0000-0000-00004E0C0000}"/>
    <cellStyle name="SAPBEXresData" xfId="3146" xr:uid="{00000000-0005-0000-0000-00004F0C0000}"/>
    <cellStyle name="SAPBEXresData 2" xfId="3147" xr:uid="{00000000-0005-0000-0000-0000500C0000}"/>
    <cellStyle name="SAPBEXresDataEmph" xfId="3148" xr:uid="{00000000-0005-0000-0000-0000510C0000}"/>
    <cellStyle name="SAPBEXresDataEmph 2" xfId="3149" xr:uid="{00000000-0005-0000-0000-0000520C0000}"/>
    <cellStyle name="SAPBEXresItem" xfId="3150" xr:uid="{00000000-0005-0000-0000-0000530C0000}"/>
    <cellStyle name="SAPBEXresItem 2" xfId="3151" xr:uid="{00000000-0005-0000-0000-0000540C0000}"/>
    <cellStyle name="SAPBEXstdData" xfId="3152" xr:uid="{00000000-0005-0000-0000-0000550C0000}"/>
    <cellStyle name="SAPBEXstdData 2" xfId="3153" xr:uid="{00000000-0005-0000-0000-0000560C0000}"/>
    <cellStyle name="SAPBEXstdDataEmph" xfId="3154" xr:uid="{00000000-0005-0000-0000-0000570C0000}"/>
    <cellStyle name="SAPBEXstdDataEmph 2" xfId="3155" xr:uid="{00000000-0005-0000-0000-0000580C0000}"/>
    <cellStyle name="SAPBEXstdItem" xfId="3156" xr:uid="{00000000-0005-0000-0000-0000590C0000}"/>
    <cellStyle name="SAPBEXstdItem 2" xfId="3157" xr:uid="{00000000-0005-0000-0000-00005A0C0000}"/>
    <cellStyle name="SAPBEXtitle" xfId="3158" xr:uid="{00000000-0005-0000-0000-00005B0C0000}"/>
    <cellStyle name="SAPBEXtitle 2" xfId="3159" xr:uid="{00000000-0005-0000-0000-00005C0C0000}"/>
    <cellStyle name="SAPBEXundefined" xfId="3160" xr:uid="{00000000-0005-0000-0000-00005D0C0000}"/>
    <cellStyle name="SAPBEXundefined 2" xfId="3161" xr:uid="{00000000-0005-0000-0000-00005E0C0000}"/>
    <cellStyle name="serJet 1200 Series PCL 6" xfId="3162" xr:uid="{00000000-0005-0000-0000-00005F0C0000}"/>
    <cellStyle name="SHADEDSTORES" xfId="3163" xr:uid="{00000000-0005-0000-0000-0000600C0000}"/>
    <cellStyle name="SHADEDSTORES 2" xfId="3164" xr:uid="{00000000-0005-0000-0000-0000610C0000}"/>
    <cellStyle name="songuyen" xfId="3165" xr:uid="{00000000-0005-0000-0000-0000620C0000}"/>
    <cellStyle name="specstores" xfId="3166" xr:uid="{00000000-0005-0000-0000-0000630C0000}"/>
    <cellStyle name="Standard_AAbgleich" xfId="3167" xr:uid="{00000000-0005-0000-0000-0000640C0000}"/>
    <cellStyle name="STTDG" xfId="3168" xr:uid="{00000000-0005-0000-0000-0000650C0000}"/>
    <cellStyle name="Style 1" xfId="3169" xr:uid="{00000000-0005-0000-0000-0000660C0000}"/>
    <cellStyle name="Style 1 2" xfId="3170" xr:uid="{00000000-0005-0000-0000-0000670C0000}"/>
    <cellStyle name="Style 1 3" xfId="3171" xr:uid="{00000000-0005-0000-0000-0000680C0000}"/>
    <cellStyle name="Style 10" xfId="3172" xr:uid="{00000000-0005-0000-0000-0000690C0000}"/>
    <cellStyle name="Style 10 2" xfId="3173" xr:uid="{00000000-0005-0000-0000-00006A0C0000}"/>
    <cellStyle name="Style 100" xfId="3174" xr:uid="{00000000-0005-0000-0000-00006B0C0000}"/>
    <cellStyle name="Style 101" xfId="3175" xr:uid="{00000000-0005-0000-0000-00006C0C0000}"/>
    <cellStyle name="Style 102" xfId="3176" xr:uid="{00000000-0005-0000-0000-00006D0C0000}"/>
    <cellStyle name="Style 103" xfId="3177" xr:uid="{00000000-0005-0000-0000-00006E0C0000}"/>
    <cellStyle name="Style 104" xfId="3178" xr:uid="{00000000-0005-0000-0000-00006F0C0000}"/>
    <cellStyle name="Style 105" xfId="3179" xr:uid="{00000000-0005-0000-0000-0000700C0000}"/>
    <cellStyle name="Style 106" xfId="3180" xr:uid="{00000000-0005-0000-0000-0000710C0000}"/>
    <cellStyle name="Style 107" xfId="3181" xr:uid="{00000000-0005-0000-0000-0000720C0000}"/>
    <cellStyle name="Style 108" xfId="3182" xr:uid="{00000000-0005-0000-0000-0000730C0000}"/>
    <cellStyle name="Style 109" xfId="3183" xr:uid="{00000000-0005-0000-0000-0000740C0000}"/>
    <cellStyle name="Style 11" xfId="3184" xr:uid="{00000000-0005-0000-0000-0000750C0000}"/>
    <cellStyle name="Style 11 2" xfId="3185" xr:uid="{00000000-0005-0000-0000-0000760C0000}"/>
    <cellStyle name="Style 110" xfId="3186" xr:uid="{00000000-0005-0000-0000-0000770C0000}"/>
    <cellStyle name="Style 111" xfId="3187" xr:uid="{00000000-0005-0000-0000-0000780C0000}"/>
    <cellStyle name="Style 112" xfId="3188" xr:uid="{00000000-0005-0000-0000-0000790C0000}"/>
    <cellStyle name="Style 113" xfId="3189" xr:uid="{00000000-0005-0000-0000-00007A0C0000}"/>
    <cellStyle name="Style 114" xfId="3190" xr:uid="{00000000-0005-0000-0000-00007B0C0000}"/>
    <cellStyle name="Style 115" xfId="3191" xr:uid="{00000000-0005-0000-0000-00007C0C0000}"/>
    <cellStyle name="Style 116" xfId="3192" xr:uid="{00000000-0005-0000-0000-00007D0C0000}"/>
    <cellStyle name="Style 117" xfId="3193" xr:uid="{00000000-0005-0000-0000-00007E0C0000}"/>
    <cellStyle name="Style 118" xfId="3194" xr:uid="{00000000-0005-0000-0000-00007F0C0000}"/>
    <cellStyle name="Style 119" xfId="3195" xr:uid="{00000000-0005-0000-0000-0000800C0000}"/>
    <cellStyle name="Style 12" xfId="3196" xr:uid="{00000000-0005-0000-0000-0000810C0000}"/>
    <cellStyle name="Style 12 2" xfId="3197" xr:uid="{00000000-0005-0000-0000-0000820C0000}"/>
    <cellStyle name="Style 120" xfId="3198" xr:uid="{00000000-0005-0000-0000-0000830C0000}"/>
    <cellStyle name="Style 121" xfId="3199" xr:uid="{00000000-0005-0000-0000-0000840C0000}"/>
    <cellStyle name="Style 122" xfId="3200" xr:uid="{00000000-0005-0000-0000-0000850C0000}"/>
    <cellStyle name="Style 123" xfId="3201" xr:uid="{00000000-0005-0000-0000-0000860C0000}"/>
    <cellStyle name="Style 124" xfId="3202" xr:uid="{00000000-0005-0000-0000-0000870C0000}"/>
    <cellStyle name="Style 125" xfId="3203" xr:uid="{00000000-0005-0000-0000-0000880C0000}"/>
    <cellStyle name="Style 126" xfId="3204" xr:uid="{00000000-0005-0000-0000-0000890C0000}"/>
    <cellStyle name="Style 127" xfId="3205" xr:uid="{00000000-0005-0000-0000-00008A0C0000}"/>
    <cellStyle name="Style 128" xfId="3206" xr:uid="{00000000-0005-0000-0000-00008B0C0000}"/>
    <cellStyle name="Style 129" xfId="3207" xr:uid="{00000000-0005-0000-0000-00008C0C0000}"/>
    <cellStyle name="Style 13" xfId="3208" xr:uid="{00000000-0005-0000-0000-00008D0C0000}"/>
    <cellStyle name="Style 13 2" xfId="3209" xr:uid="{00000000-0005-0000-0000-00008E0C0000}"/>
    <cellStyle name="Style 130" xfId="3210" xr:uid="{00000000-0005-0000-0000-00008F0C0000}"/>
    <cellStyle name="Style 131" xfId="3211" xr:uid="{00000000-0005-0000-0000-0000900C0000}"/>
    <cellStyle name="Style 132" xfId="3212" xr:uid="{00000000-0005-0000-0000-0000910C0000}"/>
    <cellStyle name="Style 133" xfId="3213" xr:uid="{00000000-0005-0000-0000-0000920C0000}"/>
    <cellStyle name="Style 134" xfId="3214" xr:uid="{00000000-0005-0000-0000-0000930C0000}"/>
    <cellStyle name="Style 135" xfId="3215" xr:uid="{00000000-0005-0000-0000-0000940C0000}"/>
    <cellStyle name="Style 136" xfId="3216" xr:uid="{00000000-0005-0000-0000-0000950C0000}"/>
    <cellStyle name="Style 137" xfId="3217" xr:uid="{00000000-0005-0000-0000-0000960C0000}"/>
    <cellStyle name="Style 138" xfId="3218" xr:uid="{00000000-0005-0000-0000-0000970C0000}"/>
    <cellStyle name="Style 139" xfId="3219" xr:uid="{00000000-0005-0000-0000-0000980C0000}"/>
    <cellStyle name="Style 14" xfId="3220" xr:uid="{00000000-0005-0000-0000-0000990C0000}"/>
    <cellStyle name="Style 14 2" xfId="3221" xr:uid="{00000000-0005-0000-0000-00009A0C0000}"/>
    <cellStyle name="Style 140" xfId="3222" xr:uid="{00000000-0005-0000-0000-00009B0C0000}"/>
    <cellStyle name="Style 141" xfId="3223" xr:uid="{00000000-0005-0000-0000-00009C0C0000}"/>
    <cellStyle name="Style 142" xfId="3224" xr:uid="{00000000-0005-0000-0000-00009D0C0000}"/>
    <cellStyle name="Style 143" xfId="3225" xr:uid="{00000000-0005-0000-0000-00009E0C0000}"/>
    <cellStyle name="Style 144" xfId="3226" xr:uid="{00000000-0005-0000-0000-00009F0C0000}"/>
    <cellStyle name="Style 145" xfId="3227" xr:uid="{00000000-0005-0000-0000-0000A00C0000}"/>
    <cellStyle name="Style 146" xfId="3228" xr:uid="{00000000-0005-0000-0000-0000A10C0000}"/>
    <cellStyle name="Style 147" xfId="3229" xr:uid="{00000000-0005-0000-0000-0000A20C0000}"/>
    <cellStyle name="Style 148" xfId="3230" xr:uid="{00000000-0005-0000-0000-0000A30C0000}"/>
    <cellStyle name="Style 149" xfId="3231" xr:uid="{00000000-0005-0000-0000-0000A40C0000}"/>
    <cellStyle name="Style 15" xfId="3232" xr:uid="{00000000-0005-0000-0000-0000A50C0000}"/>
    <cellStyle name="Style 15 2" xfId="3233" xr:uid="{00000000-0005-0000-0000-0000A60C0000}"/>
    <cellStyle name="Style 150" xfId="3234" xr:uid="{00000000-0005-0000-0000-0000A70C0000}"/>
    <cellStyle name="Style 151" xfId="3235" xr:uid="{00000000-0005-0000-0000-0000A80C0000}"/>
    <cellStyle name="Style 152" xfId="3236" xr:uid="{00000000-0005-0000-0000-0000A90C0000}"/>
    <cellStyle name="Style 153" xfId="3237" xr:uid="{00000000-0005-0000-0000-0000AA0C0000}"/>
    <cellStyle name="Style 154" xfId="3238" xr:uid="{00000000-0005-0000-0000-0000AB0C0000}"/>
    <cellStyle name="Style 155" xfId="3239" xr:uid="{00000000-0005-0000-0000-0000AC0C0000}"/>
    <cellStyle name="Style 16" xfId="3240" xr:uid="{00000000-0005-0000-0000-0000AD0C0000}"/>
    <cellStyle name="Style 16 2" xfId="3241" xr:uid="{00000000-0005-0000-0000-0000AE0C0000}"/>
    <cellStyle name="Style 17" xfId="3242" xr:uid="{00000000-0005-0000-0000-0000AF0C0000}"/>
    <cellStyle name="Style 17 2" xfId="3243" xr:uid="{00000000-0005-0000-0000-0000B00C0000}"/>
    <cellStyle name="Style 18" xfId="3244" xr:uid="{00000000-0005-0000-0000-0000B10C0000}"/>
    <cellStyle name="Style 18 2" xfId="3245" xr:uid="{00000000-0005-0000-0000-0000B20C0000}"/>
    <cellStyle name="Style 19" xfId="3246" xr:uid="{00000000-0005-0000-0000-0000B30C0000}"/>
    <cellStyle name="Style 19 2" xfId="3247" xr:uid="{00000000-0005-0000-0000-0000B40C0000}"/>
    <cellStyle name="Style 2" xfId="3248" xr:uid="{00000000-0005-0000-0000-0000B50C0000}"/>
    <cellStyle name="Style 2 2" xfId="3249" xr:uid="{00000000-0005-0000-0000-0000B60C0000}"/>
    <cellStyle name="Style 20" xfId="3250" xr:uid="{00000000-0005-0000-0000-0000B70C0000}"/>
    <cellStyle name="Style 20 2" xfId="3251" xr:uid="{00000000-0005-0000-0000-0000B80C0000}"/>
    <cellStyle name="Style 21" xfId="3252" xr:uid="{00000000-0005-0000-0000-0000B90C0000}"/>
    <cellStyle name="Style 21 2" xfId="3253" xr:uid="{00000000-0005-0000-0000-0000BA0C0000}"/>
    <cellStyle name="Style 22" xfId="3254" xr:uid="{00000000-0005-0000-0000-0000BB0C0000}"/>
    <cellStyle name="Style 22 2" xfId="3255" xr:uid="{00000000-0005-0000-0000-0000BC0C0000}"/>
    <cellStyle name="Style 23" xfId="3256" xr:uid="{00000000-0005-0000-0000-0000BD0C0000}"/>
    <cellStyle name="Style 23 2" xfId="3257" xr:uid="{00000000-0005-0000-0000-0000BE0C0000}"/>
    <cellStyle name="Style 24" xfId="3258" xr:uid="{00000000-0005-0000-0000-0000BF0C0000}"/>
    <cellStyle name="Style 24 2" xfId="3259" xr:uid="{00000000-0005-0000-0000-0000C00C0000}"/>
    <cellStyle name="Style 25" xfId="3260" xr:uid="{00000000-0005-0000-0000-0000C10C0000}"/>
    <cellStyle name="Style 25 2" xfId="3261" xr:uid="{00000000-0005-0000-0000-0000C20C0000}"/>
    <cellStyle name="Style 26" xfId="3262" xr:uid="{00000000-0005-0000-0000-0000C30C0000}"/>
    <cellStyle name="Style 26 2" xfId="3263" xr:uid="{00000000-0005-0000-0000-0000C40C0000}"/>
    <cellStyle name="Style 27" xfId="3264" xr:uid="{00000000-0005-0000-0000-0000C50C0000}"/>
    <cellStyle name="Style 27 2" xfId="3265" xr:uid="{00000000-0005-0000-0000-0000C60C0000}"/>
    <cellStyle name="Style 28" xfId="3266" xr:uid="{00000000-0005-0000-0000-0000C70C0000}"/>
    <cellStyle name="Style 28 2" xfId="3267" xr:uid="{00000000-0005-0000-0000-0000C80C0000}"/>
    <cellStyle name="Style 29" xfId="3268" xr:uid="{00000000-0005-0000-0000-0000C90C0000}"/>
    <cellStyle name="Style 29 2" xfId="3269" xr:uid="{00000000-0005-0000-0000-0000CA0C0000}"/>
    <cellStyle name="Style 3" xfId="3270" xr:uid="{00000000-0005-0000-0000-0000CB0C0000}"/>
    <cellStyle name="Style 3 2" xfId="3271" xr:uid="{00000000-0005-0000-0000-0000CC0C0000}"/>
    <cellStyle name="Style 30" xfId="3272" xr:uid="{00000000-0005-0000-0000-0000CD0C0000}"/>
    <cellStyle name="Style 30 2" xfId="3273" xr:uid="{00000000-0005-0000-0000-0000CE0C0000}"/>
    <cellStyle name="Style 31" xfId="3274" xr:uid="{00000000-0005-0000-0000-0000CF0C0000}"/>
    <cellStyle name="Style 31 2" xfId="3275" xr:uid="{00000000-0005-0000-0000-0000D00C0000}"/>
    <cellStyle name="Style 32" xfId="3276" xr:uid="{00000000-0005-0000-0000-0000D10C0000}"/>
    <cellStyle name="Style 32 2" xfId="3277" xr:uid="{00000000-0005-0000-0000-0000D20C0000}"/>
    <cellStyle name="Style 33" xfId="3278" xr:uid="{00000000-0005-0000-0000-0000D30C0000}"/>
    <cellStyle name="Style 33 2" xfId="3279" xr:uid="{00000000-0005-0000-0000-0000D40C0000}"/>
    <cellStyle name="Style 34" xfId="3280" xr:uid="{00000000-0005-0000-0000-0000D50C0000}"/>
    <cellStyle name="Style 34 2" xfId="3281" xr:uid="{00000000-0005-0000-0000-0000D60C0000}"/>
    <cellStyle name="Style 35" xfId="3282" xr:uid="{00000000-0005-0000-0000-0000D70C0000}"/>
    <cellStyle name="Style 35 2" xfId="3283" xr:uid="{00000000-0005-0000-0000-0000D80C0000}"/>
    <cellStyle name="Style 36" xfId="3284" xr:uid="{00000000-0005-0000-0000-0000D90C0000}"/>
    <cellStyle name="Style 37" xfId="3285" xr:uid="{00000000-0005-0000-0000-0000DA0C0000}"/>
    <cellStyle name="Style 37 2" xfId="3286" xr:uid="{00000000-0005-0000-0000-0000DB0C0000}"/>
    <cellStyle name="Style 38" xfId="3287" xr:uid="{00000000-0005-0000-0000-0000DC0C0000}"/>
    <cellStyle name="Style 38 2" xfId="3288" xr:uid="{00000000-0005-0000-0000-0000DD0C0000}"/>
    <cellStyle name="Style 39" xfId="3289" xr:uid="{00000000-0005-0000-0000-0000DE0C0000}"/>
    <cellStyle name="Style 39 2" xfId="3290" xr:uid="{00000000-0005-0000-0000-0000DF0C0000}"/>
    <cellStyle name="Style 4" xfId="3291" xr:uid="{00000000-0005-0000-0000-0000E00C0000}"/>
    <cellStyle name="Style 4 2" xfId="3292" xr:uid="{00000000-0005-0000-0000-0000E10C0000}"/>
    <cellStyle name="Style 40" xfId="3293" xr:uid="{00000000-0005-0000-0000-0000E20C0000}"/>
    <cellStyle name="Style 40 2" xfId="3294" xr:uid="{00000000-0005-0000-0000-0000E30C0000}"/>
    <cellStyle name="Style 41" xfId="3295" xr:uid="{00000000-0005-0000-0000-0000E40C0000}"/>
    <cellStyle name="Style 41 2" xfId="3296" xr:uid="{00000000-0005-0000-0000-0000E50C0000}"/>
    <cellStyle name="Style 42" xfId="3297" xr:uid="{00000000-0005-0000-0000-0000E60C0000}"/>
    <cellStyle name="Style 42 2" xfId="3298" xr:uid="{00000000-0005-0000-0000-0000E70C0000}"/>
    <cellStyle name="Style 43" xfId="3299" xr:uid="{00000000-0005-0000-0000-0000E80C0000}"/>
    <cellStyle name="Style 43 2" xfId="3300" xr:uid="{00000000-0005-0000-0000-0000E90C0000}"/>
    <cellStyle name="Style 44" xfId="3301" xr:uid="{00000000-0005-0000-0000-0000EA0C0000}"/>
    <cellStyle name="Style 44 2" xfId="3302" xr:uid="{00000000-0005-0000-0000-0000EB0C0000}"/>
    <cellStyle name="Style 45" xfId="3303" xr:uid="{00000000-0005-0000-0000-0000EC0C0000}"/>
    <cellStyle name="Style 45 2" xfId="3304" xr:uid="{00000000-0005-0000-0000-0000ED0C0000}"/>
    <cellStyle name="Style 46" xfId="3305" xr:uid="{00000000-0005-0000-0000-0000EE0C0000}"/>
    <cellStyle name="Style 46 2" xfId="3306" xr:uid="{00000000-0005-0000-0000-0000EF0C0000}"/>
    <cellStyle name="Style 47" xfId="3307" xr:uid="{00000000-0005-0000-0000-0000F00C0000}"/>
    <cellStyle name="Style 47 2" xfId="3308" xr:uid="{00000000-0005-0000-0000-0000F10C0000}"/>
    <cellStyle name="Style 48" xfId="3309" xr:uid="{00000000-0005-0000-0000-0000F20C0000}"/>
    <cellStyle name="Style 48 2" xfId="3310" xr:uid="{00000000-0005-0000-0000-0000F30C0000}"/>
    <cellStyle name="Style 49" xfId="3311" xr:uid="{00000000-0005-0000-0000-0000F40C0000}"/>
    <cellStyle name="Style 49 2" xfId="3312" xr:uid="{00000000-0005-0000-0000-0000F50C0000}"/>
    <cellStyle name="Style 5" xfId="3313" xr:uid="{00000000-0005-0000-0000-0000F60C0000}"/>
    <cellStyle name="Style 50" xfId="3314" xr:uid="{00000000-0005-0000-0000-0000F70C0000}"/>
    <cellStyle name="Style 50 2" xfId="3315" xr:uid="{00000000-0005-0000-0000-0000F80C0000}"/>
    <cellStyle name="Style 51" xfId="3316" xr:uid="{00000000-0005-0000-0000-0000F90C0000}"/>
    <cellStyle name="Style 51 2" xfId="3317" xr:uid="{00000000-0005-0000-0000-0000FA0C0000}"/>
    <cellStyle name="Style 52" xfId="3318" xr:uid="{00000000-0005-0000-0000-0000FB0C0000}"/>
    <cellStyle name="Style 52 2" xfId="3319" xr:uid="{00000000-0005-0000-0000-0000FC0C0000}"/>
    <cellStyle name="Style 53" xfId="3320" xr:uid="{00000000-0005-0000-0000-0000FD0C0000}"/>
    <cellStyle name="Style 53 2" xfId="3321" xr:uid="{00000000-0005-0000-0000-0000FE0C0000}"/>
    <cellStyle name="Style 54" xfId="3322" xr:uid="{00000000-0005-0000-0000-0000FF0C0000}"/>
    <cellStyle name="Style 54 2" xfId="3323" xr:uid="{00000000-0005-0000-0000-0000000D0000}"/>
    <cellStyle name="Style 55" xfId="3324" xr:uid="{00000000-0005-0000-0000-0000010D0000}"/>
    <cellStyle name="Style 55 2" xfId="3325" xr:uid="{00000000-0005-0000-0000-0000020D0000}"/>
    <cellStyle name="Style 56" xfId="3326" xr:uid="{00000000-0005-0000-0000-0000030D0000}"/>
    <cellStyle name="Style 57" xfId="3327" xr:uid="{00000000-0005-0000-0000-0000040D0000}"/>
    <cellStyle name="Style 58" xfId="3328" xr:uid="{00000000-0005-0000-0000-0000050D0000}"/>
    <cellStyle name="Style 59" xfId="3329" xr:uid="{00000000-0005-0000-0000-0000060D0000}"/>
    <cellStyle name="Style 6" xfId="3330" xr:uid="{00000000-0005-0000-0000-0000070D0000}"/>
    <cellStyle name="Style 6 2" xfId="3331" xr:uid="{00000000-0005-0000-0000-0000080D0000}"/>
    <cellStyle name="Style 60" xfId="3332" xr:uid="{00000000-0005-0000-0000-0000090D0000}"/>
    <cellStyle name="Style 61" xfId="3333" xr:uid="{00000000-0005-0000-0000-00000A0D0000}"/>
    <cellStyle name="Style 62" xfId="3334" xr:uid="{00000000-0005-0000-0000-00000B0D0000}"/>
    <cellStyle name="Style 63" xfId="3335" xr:uid="{00000000-0005-0000-0000-00000C0D0000}"/>
    <cellStyle name="Style 64" xfId="3336" xr:uid="{00000000-0005-0000-0000-00000D0D0000}"/>
    <cellStyle name="Style 65" xfId="3337" xr:uid="{00000000-0005-0000-0000-00000E0D0000}"/>
    <cellStyle name="Style 66" xfId="3338" xr:uid="{00000000-0005-0000-0000-00000F0D0000}"/>
    <cellStyle name="Style 67" xfId="3339" xr:uid="{00000000-0005-0000-0000-0000100D0000}"/>
    <cellStyle name="Style 68" xfId="3340" xr:uid="{00000000-0005-0000-0000-0000110D0000}"/>
    <cellStyle name="Style 69" xfId="3341" xr:uid="{00000000-0005-0000-0000-0000120D0000}"/>
    <cellStyle name="Style 7" xfId="3342" xr:uid="{00000000-0005-0000-0000-0000130D0000}"/>
    <cellStyle name="Style 7 2" xfId="3343" xr:uid="{00000000-0005-0000-0000-0000140D0000}"/>
    <cellStyle name="Style 70" xfId="3344" xr:uid="{00000000-0005-0000-0000-0000150D0000}"/>
    <cellStyle name="Style 71" xfId="3345" xr:uid="{00000000-0005-0000-0000-0000160D0000}"/>
    <cellStyle name="Style 72" xfId="3346" xr:uid="{00000000-0005-0000-0000-0000170D0000}"/>
    <cellStyle name="Style 73" xfId="3347" xr:uid="{00000000-0005-0000-0000-0000180D0000}"/>
    <cellStyle name="Style 74" xfId="3348" xr:uid="{00000000-0005-0000-0000-0000190D0000}"/>
    <cellStyle name="Style 75" xfId="3349" xr:uid="{00000000-0005-0000-0000-00001A0D0000}"/>
    <cellStyle name="Style 76" xfId="3350" xr:uid="{00000000-0005-0000-0000-00001B0D0000}"/>
    <cellStyle name="Style 77" xfId="3351" xr:uid="{00000000-0005-0000-0000-00001C0D0000}"/>
    <cellStyle name="Style 78" xfId="3352" xr:uid="{00000000-0005-0000-0000-00001D0D0000}"/>
    <cellStyle name="Style 79" xfId="3353" xr:uid="{00000000-0005-0000-0000-00001E0D0000}"/>
    <cellStyle name="Style 8" xfId="3354" xr:uid="{00000000-0005-0000-0000-00001F0D0000}"/>
    <cellStyle name="Style 8 2" xfId="3355" xr:uid="{00000000-0005-0000-0000-0000200D0000}"/>
    <cellStyle name="Style 80" xfId="3356" xr:uid="{00000000-0005-0000-0000-0000210D0000}"/>
    <cellStyle name="Style 81" xfId="3357" xr:uid="{00000000-0005-0000-0000-0000220D0000}"/>
    <cellStyle name="Style 82" xfId="3358" xr:uid="{00000000-0005-0000-0000-0000230D0000}"/>
    <cellStyle name="Style 83" xfId="3359" xr:uid="{00000000-0005-0000-0000-0000240D0000}"/>
    <cellStyle name="Style 84" xfId="3360" xr:uid="{00000000-0005-0000-0000-0000250D0000}"/>
    <cellStyle name="Style 85" xfId="3361" xr:uid="{00000000-0005-0000-0000-0000260D0000}"/>
    <cellStyle name="Style 86" xfId="3362" xr:uid="{00000000-0005-0000-0000-0000270D0000}"/>
    <cellStyle name="Style 87" xfId="3363" xr:uid="{00000000-0005-0000-0000-0000280D0000}"/>
    <cellStyle name="Style 88" xfId="3364" xr:uid="{00000000-0005-0000-0000-0000290D0000}"/>
    <cellStyle name="Style 89" xfId="3365" xr:uid="{00000000-0005-0000-0000-00002A0D0000}"/>
    <cellStyle name="Style 9" xfId="3366" xr:uid="{00000000-0005-0000-0000-00002B0D0000}"/>
    <cellStyle name="Style 9 2" xfId="3367" xr:uid="{00000000-0005-0000-0000-00002C0D0000}"/>
    <cellStyle name="Style 90" xfId="3368" xr:uid="{00000000-0005-0000-0000-00002D0D0000}"/>
    <cellStyle name="Style 91" xfId="3369" xr:uid="{00000000-0005-0000-0000-00002E0D0000}"/>
    <cellStyle name="Style 92" xfId="3370" xr:uid="{00000000-0005-0000-0000-00002F0D0000}"/>
    <cellStyle name="Style 93" xfId="3371" xr:uid="{00000000-0005-0000-0000-0000300D0000}"/>
    <cellStyle name="Style 94" xfId="3372" xr:uid="{00000000-0005-0000-0000-0000310D0000}"/>
    <cellStyle name="Style 95" xfId="3373" xr:uid="{00000000-0005-0000-0000-0000320D0000}"/>
    <cellStyle name="Style 96" xfId="3374" xr:uid="{00000000-0005-0000-0000-0000330D0000}"/>
    <cellStyle name="Style 97" xfId="3375" xr:uid="{00000000-0005-0000-0000-0000340D0000}"/>
    <cellStyle name="Style 98" xfId="3376" xr:uid="{00000000-0005-0000-0000-0000350D0000}"/>
    <cellStyle name="Style 99" xfId="3377" xr:uid="{00000000-0005-0000-0000-0000360D0000}"/>
    <cellStyle name="Style Date" xfId="3378" xr:uid="{00000000-0005-0000-0000-0000370D0000}"/>
    <cellStyle name="style_1" xfId="3379" xr:uid="{00000000-0005-0000-0000-0000380D0000}"/>
    <cellStyle name="subhead" xfId="3380" xr:uid="{00000000-0005-0000-0000-0000390D0000}"/>
    <cellStyle name="subhead 2" xfId="3381" xr:uid="{00000000-0005-0000-0000-00003A0D0000}"/>
    <cellStyle name="Subtotal" xfId="3382" xr:uid="{00000000-0005-0000-0000-00003B0D0000}"/>
    <cellStyle name="symbol" xfId="3383" xr:uid="{00000000-0005-0000-0000-00003C0D0000}"/>
    <cellStyle name="T" xfId="3384" xr:uid="{00000000-0005-0000-0000-00003D0D0000}"/>
    <cellStyle name="T 2" xfId="3385" xr:uid="{00000000-0005-0000-0000-00003E0D0000}"/>
    <cellStyle name="T_15_10_2013 BC nhu cau von doi ung ODA (2014-2016) ngay 15102013 Sua" xfId="3386" xr:uid="{00000000-0005-0000-0000-00003F0D0000}"/>
    <cellStyle name="T_bao cao" xfId="3387" xr:uid="{00000000-0005-0000-0000-0000400D0000}"/>
    <cellStyle name="T_bao cao 2" xfId="3388" xr:uid="{00000000-0005-0000-0000-0000410D0000}"/>
    <cellStyle name="T_bao cao phan bo KHDT 2011(final)" xfId="3389" xr:uid="{00000000-0005-0000-0000-0000420D0000}"/>
    <cellStyle name="T_Bao cao so lieu kiem toan nam 2007 sua" xfId="3390" xr:uid="{00000000-0005-0000-0000-0000430D0000}"/>
    <cellStyle name="T_Bao cao so lieu kiem toan nam 2007 sua 2" xfId="3391" xr:uid="{00000000-0005-0000-0000-0000440D0000}"/>
    <cellStyle name="T_Bao cao so lieu kiem toan nam 2007 sua_!1 1 bao cao giao KH ve HTCMT vung TNB   12-12-2011" xfId="3392" xr:uid="{00000000-0005-0000-0000-0000450D0000}"/>
    <cellStyle name="T_Bao cao so lieu kiem toan nam 2007 sua_!1 1 bao cao giao KH ve HTCMT vung TNB   12-12-2011 2" xfId="3393" xr:uid="{00000000-0005-0000-0000-0000460D0000}"/>
    <cellStyle name="T_Bao cao so lieu kiem toan nam 2007 sua_KH TPCP vung TNB (03-1-2012)" xfId="3394" xr:uid="{00000000-0005-0000-0000-0000470D0000}"/>
    <cellStyle name="T_Bao cao so lieu kiem toan nam 2007 sua_KH TPCP vung TNB (03-1-2012) 2" xfId="3395" xr:uid="{00000000-0005-0000-0000-0000480D0000}"/>
    <cellStyle name="T_bao cao_!1 1 bao cao giao KH ve HTCMT vung TNB   12-12-2011" xfId="3396" xr:uid="{00000000-0005-0000-0000-0000490D0000}"/>
    <cellStyle name="T_bao cao_!1 1 bao cao giao KH ve HTCMT vung TNB   12-12-2011 2" xfId="3397" xr:uid="{00000000-0005-0000-0000-00004A0D0000}"/>
    <cellStyle name="T_bao cao_Bieu4HTMT" xfId="3398" xr:uid="{00000000-0005-0000-0000-00004B0D0000}"/>
    <cellStyle name="T_bao cao_Bieu4HTMT 2" xfId="3399" xr:uid="{00000000-0005-0000-0000-00004C0D0000}"/>
    <cellStyle name="T_bao cao_Bieu4HTMT_!1 1 bao cao giao KH ve HTCMT vung TNB   12-12-2011" xfId="3400" xr:uid="{00000000-0005-0000-0000-00004D0D0000}"/>
    <cellStyle name="T_bao cao_Bieu4HTMT_!1 1 bao cao giao KH ve HTCMT vung TNB   12-12-2011 2" xfId="3401" xr:uid="{00000000-0005-0000-0000-00004E0D0000}"/>
    <cellStyle name="T_bao cao_Bieu4HTMT_KH TPCP vung TNB (03-1-2012)" xfId="3402" xr:uid="{00000000-0005-0000-0000-00004F0D0000}"/>
    <cellStyle name="T_bao cao_Bieu4HTMT_KH TPCP vung TNB (03-1-2012) 2" xfId="3403" xr:uid="{00000000-0005-0000-0000-0000500D0000}"/>
    <cellStyle name="T_bao cao_KH TPCP vung TNB (03-1-2012)" xfId="3404" xr:uid="{00000000-0005-0000-0000-0000510D0000}"/>
    <cellStyle name="T_bao cao_KH TPCP vung TNB (03-1-2012) 2" xfId="3405" xr:uid="{00000000-0005-0000-0000-0000520D0000}"/>
    <cellStyle name="T_BBTNG-06" xfId="3406" xr:uid="{00000000-0005-0000-0000-0000530D0000}"/>
    <cellStyle name="T_BBTNG-06 2" xfId="3407" xr:uid="{00000000-0005-0000-0000-0000540D0000}"/>
    <cellStyle name="T_BBTNG-06_!1 1 bao cao giao KH ve HTCMT vung TNB   12-12-2011" xfId="3408" xr:uid="{00000000-0005-0000-0000-0000550D0000}"/>
    <cellStyle name="T_BBTNG-06_!1 1 bao cao giao KH ve HTCMT vung TNB   12-12-2011 2" xfId="3409" xr:uid="{00000000-0005-0000-0000-0000560D0000}"/>
    <cellStyle name="T_BBTNG-06_Bieu4HTMT" xfId="3410" xr:uid="{00000000-0005-0000-0000-0000570D0000}"/>
    <cellStyle name="T_BBTNG-06_Bieu4HTMT 2" xfId="3411" xr:uid="{00000000-0005-0000-0000-0000580D0000}"/>
    <cellStyle name="T_BBTNG-06_Bieu4HTMT_!1 1 bao cao giao KH ve HTCMT vung TNB   12-12-2011" xfId="3412" xr:uid="{00000000-0005-0000-0000-0000590D0000}"/>
    <cellStyle name="T_BBTNG-06_Bieu4HTMT_!1 1 bao cao giao KH ve HTCMT vung TNB   12-12-2011 2" xfId="3413" xr:uid="{00000000-0005-0000-0000-00005A0D0000}"/>
    <cellStyle name="T_BBTNG-06_Bieu4HTMT_KH TPCP vung TNB (03-1-2012)" xfId="3414" xr:uid="{00000000-0005-0000-0000-00005B0D0000}"/>
    <cellStyle name="T_BBTNG-06_Bieu4HTMT_KH TPCP vung TNB (03-1-2012) 2" xfId="3415" xr:uid="{00000000-0005-0000-0000-00005C0D0000}"/>
    <cellStyle name="T_BBTNG-06_KH TPCP vung TNB (03-1-2012)" xfId="3416" xr:uid="{00000000-0005-0000-0000-00005D0D0000}"/>
    <cellStyle name="T_BBTNG-06_KH TPCP vung TNB (03-1-2012) 2" xfId="3417" xr:uid="{00000000-0005-0000-0000-00005E0D0000}"/>
    <cellStyle name="T_BC  NAM 2007" xfId="3418" xr:uid="{00000000-0005-0000-0000-00005F0D0000}"/>
    <cellStyle name="T_BC  NAM 2007 2" xfId="3419" xr:uid="{00000000-0005-0000-0000-0000600D0000}"/>
    <cellStyle name="T_BC CTMT-2008 Ttinh" xfId="3420" xr:uid="{00000000-0005-0000-0000-0000610D0000}"/>
    <cellStyle name="T_BC CTMT-2008 Ttinh 2" xfId="3421" xr:uid="{00000000-0005-0000-0000-0000620D0000}"/>
    <cellStyle name="T_BC CTMT-2008 Ttinh_!1 1 bao cao giao KH ve HTCMT vung TNB   12-12-2011" xfId="3422" xr:uid="{00000000-0005-0000-0000-0000630D0000}"/>
    <cellStyle name="T_BC CTMT-2008 Ttinh_!1 1 bao cao giao KH ve HTCMT vung TNB   12-12-2011 2" xfId="3423" xr:uid="{00000000-0005-0000-0000-0000640D0000}"/>
    <cellStyle name="T_BC CTMT-2008 Ttinh_KH TPCP vung TNB (03-1-2012)" xfId="3424" xr:uid="{00000000-0005-0000-0000-0000650D0000}"/>
    <cellStyle name="T_BC CTMT-2008 Ttinh_KH TPCP vung TNB (03-1-2012) 2" xfId="3425" xr:uid="{00000000-0005-0000-0000-0000660D0000}"/>
    <cellStyle name="T_BC nhu cau von doi ung ODA nganh NN (BKH)" xfId="3426" xr:uid="{00000000-0005-0000-0000-0000670D0000}"/>
    <cellStyle name="T_BC nhu cau von doi ung ODA nganh NN (BKH)_05-12  KH trung han 2016-2020 - Liem Thinh edited" xfId="3427" xr:uid="{00000000-0005-0000-0000-0000680D0000}"/>
    <cellStyle name="T_BC nhu cau von doi ung ODA nganh NN (BKH)_Copy of 05-12  KH trung han 2016-2020 - Liem Thinh edited (1)" xfId="3428" xr:uid="{00000000-0005-0000-0000-0000690D0000}"/>
    <cellStyle name="T_BC Tai co cau (bieu TH)" xfId="3429" xr:uid="{00000000-0005-0000-0000-00006A0D0000}"/>
    <cellStyle name="T_BC Tai co cau (bieu TH)_05-12  KH trung han 2016-2020 - Liem Thinh edited" xfId="3430" xr:uid="{00000000-0005-0000-0000-00006B0D0000}"/>
    <cellStyle name="T_BC Tai co cau (bieu TH)_Copy of 05-12  KH trung han 2016-2020 - Liem Thinh edited (1)" xfId="3431" xr:uid="{00000000-0005-0000-0000-00006C0D0000}"/>
    <cellStyle name="T_Bieu 4.2 A, B KHCTgiong 2011" xfId="3432" xr:uid="{00000000-0005-0000-0000-00006D0D0000}"/>
    <cellStyle name="T_Bieu 4.2 A, B KHCTgiong 2011 10" xfId="3433" xr:uid="{00000000-0005-0000-0000-00006E0D0000}"/>
    <cellStyle name="T_Bieu 4.2 A, B KHCTgiong 2011 11" xfId="3434" xr:uid="{00000000-0005-0000-0000-00006F0D0000}"/>
    <cellStyle name="T_Bieu 4.2 A, B KHCTgiong 2011 12" xfId="3435" xr:uid="{00000000-0005-0000-0000-0000700D0000}"/>
    <cellStyle name="T_Bieu 4.2 A, B KHCTgiong 2011 13" xfId="3436" xr:uid="{00000000-0005-0000-0000-0000710D0000}"/>
    <cellStyle name="T_Bieu 4.2 A, B KHCTgiong 2011 14" xfId="3437" xr:uid="{00000000-0005-0000-0000-0000720D0000}"/>
    <cellStyle name="T_Bieu 4.2 A, B KHCTgiong 2011 15" xfId="3438" xr:uid="{00000000-0005-0000-0000-0000730D0000}"/>
    <cellStyle name="T_Bieu 4.2 A, B KHCTgiong 2011 2" xfId="3439" xr:uid="{00000000-0005-0000-0000-0000740D0000}"/>
    <cellStyle name="T_Bieu 4.2 A, B KHCTgiong 2011 3" xfId="3440" xr:uid="{00000000-0005-0000-0000-0000750D0000}"/>
    <cellStyle name="T_Bieu 4.2 A, B KHCTgiong 2011 4" xfId="3441" xr:uid="{00000000-0005-0000-0000-0000760D0000}"/>
    <cellStyle name="T_Bieu 4.2 A, B KHCTgiong 2011 5" xfId="3442" xr:uid="{00000000-0005-0000-0000-0000770D0000}"/>
    <cellStyle name="T_Bieu 4.2 A, B KHCTgiong 2011 6" xfId="3443" xr:uid="{00000000-0005-0000-0000-0000780D0000}"/>
    <cellStyle name="T_Bieu 4.2 A, B KHCTgiong 2011 7" xfId="3444" xr:uid="{00000000-0005-0000-0000-0000790D0000}"/>
    <cellStyle name="T_Bieu 4.2 A, B KHCTgiong 2011 8" xfId="3445" xr:uid="{00000000-0005-0000-0000-00007A0D0000}"/>
    <cellStyle name="T_Bieu 4.2 A, B KHCTgiong 2011 9" xfId="3446" xr:uid="{00000000-0005-0000-0000-00007B0D0000}"/>
    <cellStyle name="T_Bieu mau cong trinh khoi cong moi 3-4" xfId="3447" xr:uid="{00000000-0005-0000-0000-00007C0D0000}"/>
    <cellStyle name="T_Bieu mau cong trinh khoi cong moi 3-4 2" xfId="3448" xr:uid="{00000000-0005-0000-0000-00007D0D0000}"/>
    <cellStyle name="T_Bieu mau cong trinh khoi cong moi 3-4_!1 1 bao cao giao KH ve HTCMT vung TNB   12-12-2011" xfId="3449" xr:uid="{00000000-0005-0000-0000-00007E0D0000}"/>
    <cellStyle name="T_Bieu mau cong trinh khoi cong moi 3-4_!1 1 bao cao giao KH ve HTCMT vung TNB   12-12-2011 2" xfId="3450" xr:uid="{00000000-0005-0000-0000-00007F0D0000}"/>
    <cellStyle name="T_Bieu mau cong trinh khoi cong moi 3-4_KH TPCP vung TNB (03-1-2012)" xfId="3451" xr:uid="{00000000-0005-0000-0000-0000800D0000}"/>
    <cellStyle name="T_Bieu mau cong trinh khoi cong moi 3-4_KH TPCP vung TNB (03-1-2012) 2" xfId="3452" xr:uid="{00000000-0005-0000-0000-0000810D0000}"/>
    <cellStyle name="T_Bieu mau danh muc du an thuoc CTMTQG nam 2008" xfId="3453" xr:uid="{00000000-0005-0000-0000-0000820D0000}"/>
    <cellStyle name="T_Bieu mau danh muc du an thuoc CTMTQG nam 2008 2" xfId="3454" xr:uid="{00000000-0005-0000-0000-0000830D0000}"/>
    <cellStyle name="T_Bieu mau danh muc du an thuoc CTMTQG nam 2008_!1 1 bao cao giao KH ve HTCMT vung TNB   12-12-2011" xfId="3455" xr:uid="{00000000-0005-0000-0000-0000840D0000}"/>
    <cellStyle name="T_Bieu mau danh muc du an thuoc CTMTQG nam 2008_!1 1 bao cao giao KH ve HTCMT vung TNB   12-12-2011 2" xfId="3456" xr:uid="{00000000-0005-0000-0000-0000850D0000}"/>
    <cellStyle name="T_Bieu mau danh muc du an thuoc CTMTQG nam 2008_KH TPCP vung TNB (03-1-2012)" xfId="3457" xr:uid="{00000000-0005-0000-0000-0000860D0000}"/>
    <cellStyle name="T_Bieu mau danh muc du an thuoc CTMTQG nam 2008_KH TPCP vung TNB (03-1-2012) 2" xfId="3458" xr:uid="{00000000-0005-0000-0000-0000870D0000}"/>
    <cellStyle name="T_Bieu tong hop nhu cau ung 2011 da chon loc -Mien nui" xfId="3459" xr:uid="{00000000-0005-0000-0000-0000880D0000}"/>
    <cellStyle name="T_Bieu tong hop nhu cau ung 2011 da chon loc -Mien nui 2" xfId="3460" xr:uid="{00000000-0005-0000-0000-0000890D0000}"/>
    <cellStyle name="T_Bieu tong hop nhu cau ung 2011 da chon loc -Mien nui_!1 1 bao cao giao KH ve HTCMT vung TNB   12-12-2011" xfId="3461" xr:uid="{00000000-0005-0000-0000-00008A0D0000}"/>
    <cellStyle name="T_Bieu tong hop nhu cau ung 2011 da chon loc -Mien nui_!1 1 bao cao giao KH ve HTCMT vung TNB   12-12-2011 2" xfId="3462" xr:uid="{00000000-0005-0000-0000-00008B0D0000}"/>
    <cellStyle name="T_Bieu tong hop nhu cau ung 2011 da chon loc -Mien nui_KH TPCP vung TNB (03-1-2012)" xfId="3463" xr:uid="{00000000-0005-0000-0000-00008C0D0000}"/>
    <cellStyle name="T_Bieu tong hop nhu cau ung 2011 da chon loc -Mien nui_KH TPCP vung TNB (03-1-2012) 2" xfId="3464" xr:uid="{00000000-0005-0000-0000-00008D0D0000}"/>
    <cellStyle name="T_Bieu3ODA" xfId="3465" xr:uid="{00000000-0005-0000-0000-00008E0D0000}"/>
    <cellStyle name="T_Bieu3ODA 2" xfId="3466" xr:uid="{00000000-0005-0000-0000-00008F0D0000}"/>
    <cellStyle name="T_Bieu3ODA_!1 1 bao cao giao KH ve HTCMT vung TNB   12-12-2011" xfId="3467" xr:uid="{00000000-0005-0000-0000-0000900D0000}"/>
    <cellStyle name="T_Bieu3ODA_!1 1 bao cao giao KH ve HTCMT vung TNB   12-12-2011 2" xfId="3468" xr:uid="{00000000-0005-0000-0000-0000910D0000}"/>
    <cellStyle name="T_Bieu3ODA_1" xfId="3469" xr:uid="{00000000-0005-0000-0000-0000920D0000}"/>
    <cellStyle name="T_Bieu3ODA_1 2" xfId="3470" xr:uid="{00000000-0005-0000-0000-0000930D0000}"/>
    <cellStyle name="T_Bieu3ODA_1_!1 1 bao cao giao KH ve HTCMT vung TNB   12-12-2011" xfId="3471" xr:uid="{00000000-0005-0000-0000-0000940D0000}"/>
    <cellStyle name="T_Bieu3ODA_1_!1 1 bao cao giao KH ve HTCMT vung TNB   12-12-2011 2" xfId="3472" xr:uid="{00000000-0005-0000-0000-0000950D0000}"/>
    <cellStyle name="T_Bieu3ODA_1_KH TPCP vung TNB (03-1-2012)" xfId="3473" xr:uid="{00000000-0005-0000-0000-0000960D0000}"/>
    <cellStyle name="T_Bieu3ODA_1_KH TPCP vung TNB (03-1-2012) 2" xfId="3474" xr:uid="{00000000-0005-0000-0000-0000970D0000}"/>
    <cellStyle name="T_Bieu3ODA_KH TPCP vung TNB (03-1-2012)" xfId="3475" xr:uid="{00000000-0005-0000-0000-0000980D0000}"/>
    <cellStyle name="T_Bieu3ODA_KH TPCP vung TNB (03-1-2012) 2" xfId="3476" xr:uid="{00000000-0005-0000-0000-0000990D0000}"/>
    <cellStyle name="T_Bieu4HTMT" xfId="3477" xr:uid="{00000000-0005-0000-0000-00009A0D0000}"/>
    <cellStyle name="T_Bieu4HTMT 2" xfId="3478" xr:uid="{00000000-0005-0000-0000-00009B0D0000}"/>
    <cellStyle name="T_Bieu4HTMT_!1 1 bao cao giao KH ve HTCMT vung TNB   12-12-2011" xfId="3479" xr:uid="{00000000-0005-0000-0000-00009C0D0000}"/>
    <cellStyle name="T_Bieu4HTMT_!1 1 bao cao giao KH ve HTCMT vung TNB   12-12-2011 2" xfId="3480" xr:uid="{00000000-0005-0000-0000-00009D0D0000}"/>
    <cellStyle name="T_Bieu4HTMT_KH TPCP vung TNB (03-1-2012)" xfId="3481" xr:uid="{00000000-0005-0000-0000-00009E0D0000}"/>
    <cellStyle name="T_Bieu4HTMT_KH TPCP vung TNB (03-1-2012) 2" xfId="3482" xr:uid="{00000000-0005-0000-0000-00009F0D0000}"/>
    <cellStyle name="T_bo sung von KCH nam 2010 va Du an tre kho khan" xfId="3483" xr:uid="{00000000-0005-0000-0000-0000A00D0000}"/>
    <cellStyle name="T_bo sung von KCH nam 2010 va Du an tre kho khan 2" xfId="3484" xr:uid="{00000000-0005-0000-0000-0000A10D0000}"/>
    <cellStyle name="T_bo sung von KCH nam 2010 va Du an tre kho khan_!1 1 bao cao giao KH ve HTCMT vung TNB   12-12-2011" xfId="3485" xr:uid="{00000000-0005-0000-0000-0000A20D0000}"/>
    <cellStyle name="T_bo sung von KCH nam 2010 va Du an tre kho khan_!1 1 bao cao giao KH ve HTCMT vung TNB   12-12-2011 2" xfId="3486" xr:uid="{00000000-0005-0000-0000-0000A30D0000}"/>
    <cellStyle name="T_bo sung von KCH nam 2010 va Du an tre kho khan_KH TPCP vung TNB (03-1-2012)" xfId="3487" xr:uid="{00000000-0005-0000-0000-0000A40D0000}"/>
    <cellStyle name="T_bo sung von KCH nam 2010 va Du an tre kho khan_KH TPCP vung TNB (03-1-2012) 2" xfId="3488" xr:uid="{00000000-0005-0000-0000-0000A50D0000}"/>
    <cellStyle name="T_Book1" xfId="3489" xr:uid="{00000000-0005-0000-0000-0000A60D0000}"/>
    <cellStyle name="T_Book1 2" xfId="3490" xr:uid="{00000000-0005-0000-0000-0000A70D0000}"/>
    <cellStyle name="T_Book1 3" xfId="3491" xr:uid="{00000000-0005-0000-0000-0000A80D0000}"/>
    <cellStyle name="T_Book1_!1 1 bao cao giao KH ve HTCMT vung TNB   12-12-2011" xfId="3492" xr:uid="{00000000-0005-0000-0000-0000A90D0000}"/>
    <cellStyle name="T_Book1_!1 1 bao cao giao KH ve HTCMT vung TNB   12-12-2011 2" xfId="3493" xr:uid="{00000000-0005-0000-0000-0000AA0D0000}"/>
    <cellStyle name="T_Book1_1" xfId="3494" xr:uid="{00000000-0005-0000-0000-0000AB0D0000}"/>
    <cellStyle name="T_Book1_1 2" xfId="3495" xr:uid="{00000000-0005-0000-0000-0000AC0D0000}"/>
    <cellStyle name="T_Book1_1_Bieu tong hop nhu cau ung 2011 da chon loc -Mien nui" xfId="3496" xr:uid="{00000000-0005-0000-0000-0000AD0D0000}"/>
    <cellStyle name="T_Book1_1_Bieu tong hop nhu cau ung 2011 da chon loc -Mien nui 2" xfId="3497" xr:uid="{00000000-0005-0000-0000-0000AE0D0000}"/>
    <cellStyle name="T_Book1_1_Bieu tong hop nhu cau ung 2011 da chon loc -Mien nui_!1 1 bao cao giao KH ve HTCMT vung TNB   12-12-2011" xfId="3498" xr:uid="{00000000-0005-0000-0000-0000AF0D0000}"/>
    <cellStyle name="T_Book1_1_Bieu tong hop nhu cau ung 2011 da chon loc -Mien nui_!1 1 bao cao giao KH ve HTCMT vung TNB   12-12-2011 2" xfId="3499" xr:uid="{00000000-0005-0000-0000-0000B00D0000}"/>
    <cellStyle name="T_Book1_1_Bieu tong hop nhu cau ung 2011 da chon loc -Mien nui_KH TPCP vung TNB (03-1-2012)" xfId="3500" xr:uid="{00000000-0005-0000-0000-0000B10D0000}"/>
    <cellStyle name="T_Book1_1_Bieu tong hop nhu cau ung 2011 da chon loc -Mien nui_KH TPCP vung TNB (03-1-2012) 2" xfId="3501" xr:uid="{00000000-0005-0000-0000-0000B20D0000}"/>
    <cellStyle name="T_Book1_1_Bieu3ODA" xfId="3502" xr:uid="{00000000-0005-0000-0000-0000B30D0000}"/>
    <cellStyle name="T_Book1_1_Bieu3ODA 2" xfId="3503" xr:uid="{00000000-0005-0000-0000-0000B40D0000}"/>
    <cellStyle name="T_Book1_1_Bieu3ODA_!1 1 bao cao giao KH ve HTCMT vung TNB   12-12-2011" xfId="3504" xr:uid="{00000000-0005-0000-0000-0000B50D0000}"/>
    <cellStyle name="T_Book1_1_Bieu3ODA_!1 1 bao cao giao KH ve HTCMT vung TNB   12-12-2011 2" xfId="3505" xr:uid="{00000000-0005-0000-0000-0000B60D0000}"/>
    <cellStyle name="T_Book1_1_Bieu3ODA_KH TPCP vung TNB (03-1-2012)" xfId="3506" xr:uid="{00000000-0005-0000-0000-0000B70D0000}"/>
    <cellStyle name="T_Book1_1_Bieu3ODA_KH TPCP vung TNB (03-1-2012) 2" xfId="3507" xr:uid="{00000000-0005-0000-0000-0000B80D0000}"/>
    <cellStyle name="T_Book1_1_CPK" xfId="3508" xr:uid="{00000000-0005-0000-0000-0000B90D0000}"/>
    <cellStyle name="T_Book1_1_CPK 2" xfId="3509" xr:uid="{00000000-0005-0000-0000-0000BA0D0000}"/>
    <cellStyle name="T_Book1_1_CPK_!1 1 bao cao giao KH ve HTCMT vung TNB   12-12-2011" xfId="3510" xr:uid="{00000000-0005-0000-0000-0000BB0D0000}"/>
    <cellStyle name="T_Book1_1_CPK_!1 1 bao cao giao KH ve HTCMT vung TNB   12-12-2011 2" xfId="3511" xr:uid="{00000000-0005-0000-0000-0000BC0D0000}"/>
    <cellStyle name="T_Book1_1_CPK_Bieu4HTMT" xfId="3512" xr:uid="{00000000-0005-0000-0000-0000BD0D0000}"/>
    <cellStyle name="T_Book1_1_CPK_Bieu4HTMT 2" xfId="3513" xr:uid="{00000000-0005-0000-0000-0000BE0D0000}"/>
    <cellStyle name="T_Book1_1_CPK_Bieu4HTMT_!1 1 bao cao giao KH ve HTCMT vung TNB   12-12-2011" xfId="3514" xr:uid="{00000000-0005-0000-0000-0000BF0D0000}"/>
    <cellStyle name="T_Book1_1_CPK_Bieu4HTMT_!1 1 bao cao giao KH ve HTCMT vung TNB   12-12-2011 2" xfId="3515" xr:uid="{00000000-0005-0000-0000-0000C00D0000}"/>
    <cellStyle name="T_Book1_1_CPK_Bieu4HTMT_KH TPCP vung TNB (03-1-2012)" xfId="3516" xr:uid="{00000000-0005-0000-0000-0000C10D0000}"/>
    <cellStyle name="T_Book1_1_CPK_Bieu4HTMT_KH TPCP vung TNB (03-1-2012) 2" xfId="3517" xr:uid="{00000000-0005-0000-0000-0000C20D0000}"/>
    <cellStyle name="T_Book1_1_CPK_KH TPCP vung TNB (03-1-2012)" xfId="3518" xr:uid="{00000000-0005-0000-0000-0000C30D0000}"/>
    <cellStyle name="T_Book1_1_CPK_KH TPCP vung TNB (03-1-2012) 2" xfId="3519" xr:uid="{00000000-0005-0000-0000-0000C40D0000}"/>
    <cellStyle name="T_Book1_1_KH TPCP vung TNB (03-1-2012)" xfId="3520" xr:uid="{00000000-0005-0000-0000-0000C50D0000}"/>
    <cellStyle name="T_Book1_1_KH TPCP vung TNB (03-1-2012) 2" xfId="3521" xr:uid="{00000000-0005-0000-0000-0000C60D0000}"/>
    <cellStyle name="T_Book1_1_kien giang 2" xfId="3522" xr:uid="{00000000-0005-0000-0000-0000C70D0000}"/>
    <cellStyle name="T_Book1_1_kien giang 2 2" xfId="3523" xr:uid="{00000000-0005-0000-0000-0000C80D0000}"/>
    <cellStyle name="T_Book1_1_Luy ke von ung nam 2011 -Thoa gui ngay 12-8-2012" xfId="3524" xr:uid="{00000000-0005-0000-0000-0000C90D0000}"/>
    <cellStyle name="T_Book1_1_Luy ke von ung nam 2011 -Thoa gui ngay 12-8-2012 2" xfId="3525" xr:uid="{00000000-0005-0000-0000-0000CA0D0000}"/>
    <cellStyle name="T_Book1_1_Luy ke von ung nam 2011 -Thoa gui ngay 12-8-2012_!1 1 bao cao giao KH ve HTCMT vung TNB   12-12-2011" xfId="3526" xr:uid="{00000000-0005-0000-0000-0000CB0D0000}"/>
    <cellStyle name="T_Book1_1_Luy ke von ung nam 2011 -Thoa gui ngay 12-8-2012_!1 1 bao cao giao KH ve HTCMT vung TNB   12-12-2011 2" xfId="3527" xr:uid="{00000000-0005-0000-0000-0000CC0D0000}"/>
    <cellStyle name="T_Book1_1_Luy ke von ung nam 2011 -Thoa gui ngay 12-8-2012_KH TPCP vung TNB (03-1-2012)" xfId="3528" xr:uid="{00000000-0005-0000-0000-0000CD0D0000}"/>
    <cellStyle name="T_Book1_1_Luy ke von ung nam 2011 -Thoa gui ngay 12-8-2012_KH TPCP vung TNB (03-1-2012) 2" xfId="3529" xr:uid="{00000000-0005-0000-0000-0000CE0D0000}"/>
    <cellStyle name="T_Book1_1_Thiet bi" xfId="3530" xr:uid="{00000000-0005-0000-0000-0000CF0D0000}"/>
    <cellStyle name="T_Book1_1_Thiet bi 2" xfId="3531" xr:uid="{00000000-0005-0000-0000-0000D00D0000}"/>
    <cellStyle name="T_Book1_1_Thiet bi_!1 1 bao cao giao KH ve HTCMT vung TNB   12-12-2011" xfId="3532" xr:uid="{00000000-0005-0000-0000-0000D10D0000}"/>
    <cellStyle name="T_Book1_1_Thiet bi_!1 1 bao cao giao KH ve HTCMT vung TNB   12-12-2011 2" xfId="3533" xr:uid="{00000000-0005-0000-0000-0000D20D0000}"/>
    <cellStyle name="T_Book1_1_Thiet bi_Bieu4HTMT" xfId="3534" xr:uid="{00000000-0005-0000-0000-0000D30D0000}"/>
    <cellStyle name="T_Book1_1_Thiet bi_Bieu4HTMT 2" xfId="3535" xr:uid="{00000000-0005-0000-0000-0000D40D0000}"/>
    <cellStyle name="T_Book1_1_Thiet bi_Bieu4HTMT_!1 1 bao cao giao KH ve HTCMT vung TNB   12-12-2011" xfId="3536" xr:uid="{00000000-0005-0000-0000-0000D50D0000}"/>
    <cellStyle name="T_Book1_1_Thiet bi_Bieu4HTMT_!1 1 bao cao giao KH ve HTCMT vung TNB   12-12-2011 2" xfId="3537" xr:uid="{00000000-0005-0000-0000-0000D60D0000}"/>
    <cellStyle name="T_Book1_1_Thiet bi_Bieu4HTMT_KH TPCP vung TNB (03-1-2012)" xfId="3538" xr:uid="{00000000-0005-0000-0000-0000D70D0000}"/>
    <cellStyle name="T_Book1_1_Thiet bi_Bieu4HTMT_KH TPCP vung TNB (03-1-2012) 2" xfId="3539" xr:uid="{00000000-0005-0000-0000-0000D80D0000}"/>
    <cellStyle name="T_Book1_1_Thiet bi_KH TPCP vung TNB (03-1-2012)" xfId="3540" xr:uid="{00000000-0005-0000-0000-0000D90D0000}"/>
    <cellStyle name="T_Book1_1_Thiet bi_KH TPCP vung TNB (03-1-2012) 2" xfId="3541" xr:uid="{00000000-0005-0000-0000-0000DA0D0000}"/>
    <cellStyle name="T_Book1_15_10_2013 BC nhu cau von doi ung ODA (2014-2016) ngay 15102013 Sua" xfId="3542" xr:uid="{00000000-0005-0000-0000-0000DB0D0000}"/>
    <cellStyle name="T_Book1_bao cao phan bo KHDT 2011(final)" xfId="3543" xr:uid="{00000000-0005-0000-0000-0000DC0D0000}"/>
    <cellStyle name="T_Book1_bao cao phan bo KHDT 2011(final)_BC nhu cau von doi ung ODA nganh NN (BKH)" xfId="3544" xr:uid="{00000000-0005-0000-0000-0000DD0D0000}"/>
    <cellStyle name="T_Book1_bao cao phan bo KHDT 2011(final)_BC Tai co cau (bieu TH)" xfId="3545" xr:uid="{00000000-0005-0000-0000-0000DE0D0000}"/>
    <cellStyle name="T_Book1_bao cao phan bo KHDT 2011(final)_DK 2014-2015 final" xfId="3546" xr:uid="{00000000-0005-0000-0000-0000DF0D0000}"/>
    <cellStyle name="T_Book1_bao cao phan bo KHDT 2011(final)_DK 2014-2015 new" xfId="3547" xr:uid="{00000000-0005-0000-0000-0000E00D0000}"/>
    <cellStyle name="T_Book1_bao cao phan bo KHDT 2011(final)_DK KH CBDT 2014 11-11-2013" xfId="3548" xr:uid="{00000000-0005-0000-0000-0000E10D0000}"/>
    <cellStyle name="T_Book1_bao cao phan bo KHDT 2011(final)_DK KH CBDT 2014 11-11-2013(1)" xfId="3549" xr:uid="{00000000-0005-0000-0000-0000E20D0000}"/>
    <cellStyle name="T_Book1_bao cao phan bo KHDT 2011(final)_KH 2011-2015" xfId="3550" xr:uid="{00000000-0005-0000-0000-0000E30D0000}"/>
    <cellStyle name="T_Book1_bao cao phan bo KHDT 2011(final)_tai co cau dau tu (tong hop)1" xfId="3551" xr:uid="{00000000-0005-0000-0000-0000E40D0000}"/>
    <cellStyle name="T_Book1_BC nhu cau von doi ung ODA nganh NN (BKH)" xfId="3552" xr:uid="{00000000-0005-0000-0000-0000E50D0000}"/>
    <cellStyle name="T_Book1_BC nhu cau von doi ung ODA nganh NN (BKH)_05-12  KH trung han 2016-2020 - Liem Thinh edited" xfId="3553" xr:uid="{00000000-0005-0000-0000-0000E60D0000}"/>
    <cellStyle name="T_Book1_BC nhu cau von doi ung ODA nganh NN (BKH)_Copy of 05-12  KH trung han 2016-2020 - Liem Thinh edited (1)" xfId="3554" xr:uid="{00000000-0005-0000-0000-0000E70D0000}"/>
    <cellStyle name="T_Book1_BC NQ11-CP - chinh sua lai" xfId="3555" xr:uid="{00000000-0005-0000-0000-0000E80D0000}"/>
    <cellStyle name="T_Book1_BC NQ11-CP - chinh sua lai 2" xfId="3556" xr:uid="{00000000-0005-0000-0000-0000E90D0000}"/>
    <cellStyle name="T_Book1_BC NQ11-CP-Quynh sau bieu so3" xfId="3557" xr:uid="{00000000-0005-0000-0000-0000EA0D0000}"/>
    <cellStyle name="T_Book1_BC NQ11-CP-Quynh sau bieu so3 2" xfId="3558" xr:uid="{00000000-0005-0000-0000-0000EB0D0000}"/>
    <cellStyle name="T_Book1_BC Tai co cau (bieu TH)" xfId="3559" xr:uid="{00000000-0005-0000-0000-0000EC0D0000}"/>
    <cellStyle name="T_Book1_BC Tai co cau (bieu TH)_05-12  KH trung han 2016-2020 - Liem Thinh edited" xfId="3560" xr:uid="{00000000-0005-0000-0000-0000ED0D0000}"/>
    <cellStyle name="T_Book1_BC Tai co cau (bieu TH)_Copy of 05-12  KH trung han 2016-2020 - Liem Thinh edited (1)" xfId="3561" xr:uid="{00000000-0005-0000-0000-0000EE0D0000}"/>
    <cellStyle name="T_Book1_BC_NQ11-CP_-_Thao_sua_lai" xfId="3562" xr:uid="{00000000-0005-0000-0000-0000EF0D0000}"/>
    <cellStyle name="T_Book1_BC_NQ11-CP_-_Thao_sua_lai 2" xfId="3563" xr:uid="{00000000-0005-0000-0000-0000F00D0000}"/>
    <cellStyle name="T_Book1_Bieu mau cong trinh khoi cong moi 3-4" xfId="3564" xr:uid="{00000000-0005-0000-0000-0000F10D0000}"/>
    <cellStyle name="T_Book1_Bieu mau cong trinh khoi cong moi 3-4 2" xfId="3565" xr:uid="{00000000-0005-0000-0000-0000F20D0000}"/>
    <cellStyle name="T_Book1_Bieu mau cong trinh khoi cong moi 3-4_!1 1 bao cao giao KH ve HTCMT vung TNB   12-12-2011" xfId="3566" xr:uid="{00000000-0005-0000-0000-0000F30D0000}"/>
    <cellStyle name="T_Book1_Bieu mau cong trinh khoi cong moi 3-4_!1 1 bao cao giao KH ve HTCMT vung TNB   12-12-2011 2" xfId="3567" xr:uid="{00000000-0005-0000-0000-0000F40D0000}"/>
    <cellStyle name="T_Book1_Bieu mau cong trinh khoi cong moi 3-4_KH TPCP vung TNB (03-1-2012)" xfId="3568" xr:uid="{00000000-0005-0000-0000-0000F50D0000}"/>
    <cellStyle name="T_Book1_Bieu mau cong trinh khoi cong moi 3-4_KH TPCP vung TNB (03-1-2012) 2" xfId="3569" xr:uid="{00000000-0005-0000-0000-0000F60D0000}"/>
    <cellStyle name="T_Book1_Bieu mau danh muc du an thuoc CTMTQG nam 2008" xfId="3570" xr:uid="{00000000-0005-0000-0000-0000F70D0000}"/>
    <cellStyle name="T_Book1_Bieu mau danh muc du an thuoc CTMTQG nam 2008 2" xfId="3571" xr:uid="{00000000-0005-0000-0000-0000F80D0000}"/>
    <cellStyle name="T_Book1_Bieu mau danh muc du an thuoc CTMTQG nam 2008_!1 1 bao cao giao KH ve HTCMT vung TNB   12-12-2011" xfId="3572" xr:uid="{00000000-0005-0000-0000-0000F90D0000}"/>
    <cellStyle name="T_Book1_Bieu mau danh muc du an thuoc CTMTQG nam 2008_!1 1 bao cao giao KH ve HTCMT vung TNB   12-12-2011 2" xfId="3573" xr:uid="{00000000-0005-0000-0000-0000FA0D0000}"/>
    <cellStyle name="T_Book1_Bieu mau danh muc du an thuoc CTMTQG nam 2008_KH TPCP vung TNB (03-1-2012)" xfId="3574" xr:uid="{00000000-0005-0000-0000-0000FB0D0000}"/>
    <cellStyle name="T_Book1_Bieu mau danh muc du an thuoc CTMTQG nam 2008_KH TPCP vung TNB (03-1-2012) 2" xfId="3575" xr:uid="{00000000-0005-0000-0000-0000FC0D0000}"/>
    <cellStyle name="T_Book1_Bieu tong hop nhu cau ung 2011 da chon loc -Mien nui" xfId="3576" xr:uid="{00000000-0005-0000-0000-0000FD0D0000}"/>
    <cellStyle name="T_Book1_Bieu tong hop nhu cau ung 2011 da chon loc -Mien nui 2" xfId="3577" xr:uid="{00000000-0005-0000-0000-0000FE0D0000}"/>
    <cellStyle name="T_Book1_Bieu tong hop nhu cau ung 2011 da chon loc -Mien nui_!1 1 bao cao giao KH ve HTCMT vung TNB   12-12-2011" xfId="3578" xr:uid="{00000000-0005-0000-0000-0000FF0D0000}"/>
    <cellStyle name="T_Book1_Bieu tong hop nhu cau ung 2011 da chon loc -Mien nui_!1 1 bao cao giao KH ve HTCMT vung TNB   12-12-2011 2" xfId="3579" xr:uid="{00000000-0005-0000-0000-0000000E0000}"/>
    <cellStyle name="T_Book1_Bieu tong hop nhu cau ung 2011 da chon loc -Mien nui_KH TPCP vung TNB (03-1-2012)" xfId="3580" xr:uid="{00000000-0005-0000-0000-0000010E0000}"/>
    <cellStyle name="T_Book1_Bieu tong hop nhu cau ung 2011 da chon loc -Mien nui_KH TPCP vung TNB (03-1-2012) 2" xfId="3581" xr:uid="{00000000-0005-0000-0000-0000020E0000}"/>
    <cellStyle name="T_Book1_Bieu3ODA" xfId="3582" xr:uid="{00000000-0005-0000-0000-0000030E0000}"/>
    <cellStyle name="T_Book1_Bieu3ODA 2" xfId="3583" xr:uid="{00000000-0005-0000-0000-0000040E0000}"/>
    <cellStyle name="T_Book1_Bieu3ODA_!1 1 bao cao giao KH ve HTCMT vung TNB   12-12-2011" xfId="3584" xr:uid="{00000000-0005-0000-0000-0000050E0000}"/>
    <cellStyle name="T_Book1_Bieu3ODA_!1 1 bao cao giao KH ve HTCMT vung TNB   12-12-2011 2" xfId="3585" xr:uid="{00000000-0005-0000-0000-0000060E0000}"/>
    <cellStyle name="T_Book1_Bieu3ODA_1" xfId="3586" xr:uid="{00000000-0005-0000-0000-0000070E0000}"/>
    <cellStyle name="T_Book1_Bieu3ODA_1 2" xfId="3587" xr:uid="{00000000-0005-0000-0000-0000080E0000}"/>
    <cellStyle name="T_Book1_Bieu3ODA_1_!1 1 bao cao giao KH ve HTCMT vung TNB   12-12-2011" xfId="3588" xr:uid="{00000000-0005-0000-0000-0000090E0000}"/>
    <cellStyle name="T_Book1_Bieu3ODA_1_!1 1 bao cao giao KH ve HTCMT vung TNB   12-12-2011 2" xfId="3589" xr:uid="{00000000-0005-0000-0000-00000A0E0000}"/>
    <cellStyle name="T_Book1_Bieu3ODA_1_KH TPCP vung TNB (03-1-2012)" xfId="3590" xr:uid="{00000000-0005-0000-0000-00000B0E0000}"/>
    <cellStyle name="T_Book1_Bieu3ODA_1_KH TPCP vung TNB (03-1-2012) 2" xfId="3591" xr:uid="{00000000-0005-0000-0000-00000C0E0000}"/>
    <cellStyle name="T_Book1_Bieu3ODA_KH TPCP vung TNB (03-1-2012)" xfId="3592" xr:uid="{00000000-0005-0000-0000-00000D0E0000}"/>
    <cellStyle name="T_Book1_Bieu3ODA_KH TPCP vung TNB (03-1-2012) 2" xfId="3593" xr:uid="{00000000-0005-0000-0000-00000E0E0000}"/>
    <cellStyle name="T_Book1_Bieu4HTMT" xfId="3594" xr:uid="{00000000-0005-0000-0000-00000F0E0000}"/>
    <cellStyle name="T_Book1_Bieu4HTMT 2" xfId="3595" xr:uid="{00000000-0005-0000-0000-0000100E0000}"/>
    <cellStyle name="T_Book1_Bieu4HTMT_!1 1 bao cao giao KH ve HTCMT vung TNB   12-12-2011" xfId="3596" xr:uid="{00000000-0005-0000-0000-0000110E0000}"/>
    <cellStyle name="T_Book1_Bieu4HTMT_!1 1 bao cao giao KH ve HTCMT vung TNB   12-12-2011 2" xfId="3597" xr:uid="{00000000-0005-0000-0000-0000120E0000}"/>
    <cellStyle name="T_Book1_Bieu4HTMT_KH TPCP vung TNB (03-1-2012)" xfId="3598" xr:uid="{00000000-0005-0000-0000-0000130E0000}"/>
    <cellStyle name="T_Book1_Bieu4HTMT_KH TPCP vung TNB (03-1-2012) 2" xfId="3599" xr:uid="{00000000-0005-0000-0000-0000140E0000}"/>
    <cellStyle name="T_Book1_Book1" xfId="3600" xr:uid="{00000000-0005-0000-0000-0000150E0000}"/>
    <cellStyle name="T_Book1_Book1 2" xfId="3601" xr:uid="{00000000-0005-0000-0000-0000160E0000}"/>
    <cellStyle name="T_Book1_Cong trinh co y kien LD_Dang_NN_2011-Tay nguyen-9-10" xfId="3602" xr:uid="{00000000-0005-0000-0000-0000170E0000}"/>
    <cellStyle name="T_Book1_Cong trinh co y kien LD_Dang_NN_2011-Tay nguyen-9-10 2" xfId="3603" xr:uid="{00000000-0005-0000-0000-0000180E0000}"/>
    <cellStyle name="T_Book1_Cong trinh co y kien LD_Dang_NN_2011-Tay nguyen-9-10_!1 1 bao cao giao KH ve HTCMT vung TNB   12-12-2011" xfId="3604" xr:uid="{00000000-0005-0000-0000-0000190E0000}"/>
    <cellStyle name="T_Book1_Cong trinh co y kien LD_Dang_NN_2011-Tay nguyen-9-10_!1 1 bao cao giao KH ve HTCMT vung TNB   12-12-2011 2" xfId="3605" xr:uid="{00000000-0005-0000-0000-00001A0E0000}"/>
    <cellStyle name="T_Book1_Cong trinh co y kien LD_Dang_NN_2011-Tay nguyen-9-10_Bieu4HTMT" xfId="3606" xr:uid="{00000000-0005-0000-0000-00001B0E0000}"/>
    <cellStyle name="T_Book1_Cong trinh co y kien LD_Dang_NN_2011-Tay nguyen-9-10_Bieu4HTMT 2" xfId="3607" xr:uid="{00000000-0005-0000-0000-00001C0E0000}"/>
    <cellStyle name="T_Book1_Cong trinh co y kien LD_Dang_NN_2011-Tay nguyen-9-10_KH TPCP vung TNB (03-1-2012)" xfId="3608" xr:uid="{00000000-0005-0000-0000-00001D0E0000}"/>
    <cellStyle name="T_Book1_Cong trinh co y kien LD_Dang_NN_2011-Tay nguyen-9-10_KH TPCP vung TNB (03-1-2012) 2" xfId="3609" xr:uid="{00000000-0005-0000-0000-00001E0E0000}"/>
    <cellStyle name="T_Book1_CPK" xfId="3610" xr:uid="{00000000-0005-0000-0000-00001F0E0000}"/>
    <cellStyle name="T_Book1_CPK 2" xfId="3611" xr:uid="{00000000-0005-0000-0000-0000200E0000}"/>
    <cellStyle name="T_Book1_danh muc chuan bi dau tu 2011 ngay 07-6-2011" xfId="3612" xr:uid="{00000000-0005-0000-0000-0000210E0000}"/>
    <cellStyle name="T_Book1_danh muc chuan bi dau tu 2011 ngay 07-6-2011 2" xfId="3613" xr:uid="{00000000-0005-0000-0000-0000220E0000}"/>
    <cellStyle name="T_Book1_dieu chinh KH 2011 ngay 26-5-2011111" xfId="3614" xr:uid="{00000000-0005-0000-0000-0000230E0000}"/>
    <cellStyle name="T_Book1_dieu chinh KH 2011 ngay 26-5-2011111 2" xfId="3615" xr:uid="{00000000-0005-0000-0000-0000240E0000}"/>
    <cellStyle name="T_Book1_DK 2014-2015 final" xfId="3616" xr:uid="{00000000-0005-0000-0000-0000250E0000}"/>
    <cellStyle name="T_Book1_DK 2014-2015 final_05-12  KH trung han 2016-2020 - Liem Thinh edited" xfId="3617" xr:uid="{00000000-0005-0000-0000-0000260E0000}"/>
    <cellStyle name="T_Book1_DK 2014-2015 final_Copy of 05-12  KH trung han 2016-2020 - Liem Thinh edited (1)" xfId="3618" xr:uid="{00000000-0005-0000-0000-0000270E0000}"/>
    <cellStyle name="T_Book1_DK 2014-2015 new" xfId="3619" xr:uid="{00000000-0005-0000-0000-0000280E0000}"/>
    <cellStyle name="T_Book1_DK 2014-2015 new_05-12  KH trung han 2016-2020 - Liem Thinh edited" xfId="3620" xr:uid="{00000000-0005-0000-0000-0000290E0000}"/>
    <cellStyle name="T_Book1_DK 2014-2015 new_Copy of 05-12  KH trung han 2016-2020 - Liem Thinh edited (1)" xfId="3621" xr:uid="{00000000-0005-0000-0000-00002A0E0000}"/>
    <cellStyle name="T_Book1_DK KH CBDT 2014 11-11-2013" xfId="3622" xr:uid="{00000000-0005-0000-0000-00002B0E0000}"/>
    <cellStyle name="T_Book1_DK KH CBDT 2014 11-11-2013(1)" xfId="3623" xr:uid="{00000000-0005-0000-0000-00002C0E0000}"/>
    <cellStyle name="T_Book1_DK KH CBDT 2014 11-11-2013(1)_05-12  KH trung han 2016-2020 - Liem Thinh edited" xfId="3624" xr:uid="{00000000-0005-0000-0000-00002D0E0000}"/>
    <cellStyle name="T_Book1_DK KH CBDT 2014 11-11-2013(1)_Copy of 05-12  KH trung han 2016-2020 - Liem Thinh edited (1)" xfId="3625" xr:uid="{00000000-0005-0000-0000-00002E0E0000}"/>
    <cellStyle name="T_Book1_DK KH CBDT 2014 11-11-2013_05-12  KH trung han 2016-2020 - Liem Thinh edited" xfId="3626" xr:uid="{00000000-0005-0000-0000-00002F0E0000}"/>
    <cellStyle name="T_Book1_DK KH CBDT 2014 11-11-2013_Copy of 05-12  KH trung han 2016-2020 - Liem Thinh edited (1)" xfId="3627" xr:uid="{00000000-0005-0000-0000-0000300E0000}"/>
    <cellStyle name="T_Book1_Du an khoi cong moi nam 2010" xfId="3628" xr:uid="{00000000-0005-0000-0000-0000310E0000}"/>
    <cellStyle name="T_Book1_Du an khoi cong moi nam 2010 2" xfId="3629" xr:uid="{00000000-0005-0000-0000-0000320E0000}"/>
    <cellStyle name="T_Book1_Du an khoi cong moi nam 2010_!1 1 bao cao giao KH ve HTCMT vung TNB   12-12-2011" xfId="3630" xr:uid="{00000000-0005-0000-0000-0000330E0000}"/>
    <cellStyle name="T_Book1_Du an khoi cong moi nam 2010_!1 1 bao cao giao KH ve HTCMT vung TNB   12-12-2011 2" xfId="3631" xr:uid="{00000000-0005-0000-0000-0000340E0000}"/>
    <cellStyle name="T_Book1_Du an khoi cong moi nam 2010_KH TPCP vung TNB (03-1-2012)" xfId="3632" xr:uid="{00000000-0005-0000-0000-0000350E0000}"/>
    <cellStyle name="T_Book1_Du an khoi cong moi nam 2010_KH TPCP vung TNB (03-1-2012) 2" xfId="3633" xr:uid="{00000000-0005-0000-0000-0000360E0000}"/>
    <cellStyle name="T_Book1_giao KH 2011 ngay 10-12-2010" xfId="3634" xr:uid="{00000000-0005-0000-0000-0000370E0000}"/>
    <cellStyle name="T_Book1_giao KH 2011 ngay 10-12-2010 2" xfId="3635" xr:uid="{00000000-0005-0000-0000-0000380E0000}"/>
    <cellStyle name="T_Book1_Hang Tom goi9 9-07(Cau 12 sua)" xfId="3636" xr:uid="{00000000-0005-0000-0000-0000390E0000}"/>
    <cellStyle name="T_Book1_Hang Tom goi9 9-07(Cau 12 sua) 2" xfId="3637" xr:uid="{00000000-0005-0000-0000-00003A0E0000}"/>
    <cellStyle name="T_Book1_Ket qua phan bo von nam 2008" xfId="3638" xr:uid="{00000000-0005-0000-0000-00003B0E0000}"/>
    <cellStyle name="T_Book1_Ket qua phan bo von nam 2008 2" xfId="3639" xr:uid="{00000000-0005-0000-0000-00003C0E0000}"/>
    <cellStyle name="T_Book1_Ket qua phan bo von nam 2008_!1 1 bao cao giao KH ve HTCMT vung TNB   12-12-2011" xfId="3640" xr:uid="{00000000-0005-0000-0000-00003D0E0000}"/>
    <cellStyle name="T_Book1_Ket qua phan bo von nam 2008_!1 1 bao cao giao KH ve HTCMT vung TNB   12-12-2011 2" xfId="3641" xr:uid="{00000000-0005-0000-0000-00003E0E0000}"/>
    <cellStyle name="T_Book1_Ket qua phan bo von nam 2008_KH TPCP vung TNB (03-1-2012)" xfId="3642" xr:uid="{00000000-0005-0000-0000-00003F0E0000}"/>
    <cellStyle name="T_Book1_Ket qua phan bo von nam 2008_KH TPCP vung TNB (03-1-2012) 2" xfId="3643" xr:uid="{00000000-0005-0000-0000-0000400E0000}"/>
    <cellStyle name="T_Book1_KH TPCP vung TNB (03-1-2012)" xfId="3644" xr:uid="{00000000-0005-0000-0000-0000410E0000}"/>
    <cellStyle name="T_Book1_KH TPCP vung TNB (03-1-2012) 2" xfId="3645" xr:uid="{00000000-0005-0000-0000-0000420E0000}"/>
    <cellStyle name="T_Book1_KH XDCB_2008 lan 2 sua ngay 10-11" xfId="3646" xr:uid="{00000000-0005-0000-0000-0000430E0000}"/>
    <cellStyle name="T_Book1_KH XDCB_2008 lan 2 sua ngay 10-11 2" xfId="3647" xr:uid="{00000000-0005-0000-0000-0000440E0000}"/>
    <cellStyle name="T_Book1_KH XDCB_2008 lan 2 sua ngay 10-11_!1 1 bao cao giao KH ve HTCMT vung TNB   12-12-2011" xfId="3648" xr:uid="{00000000-0005-0000-0000-0000450E0000}"/>
    <cellStyle name="T_Book1_KH XDCB_2008 lan 2 sua ngay 10-11_!1 1 bao cao giao KH ve HTCMT vung TNB   12-12-2011 2" xfId="3649" xr:uid="{00000000-0005-0000-0000-0000460E0000}"/>
    <cellStyle name="T_Book1_KH XDCB_2008 lan 2 sua ngay 10-11_KH TPCP vung TNB (03-1-2012)" xfId="3650" xr:uid="{00000000-0005-0000-0000-0000470E0000}"/>
    <cellStyle name="T_Book1_KH XDCB_2008 lan 2 sua ngay 10-11_KH TPCP vung TNB (03-1-2012) 2" xfId="3651" xr:uid="{00000000-0005-0000-0000-0000480E0000}"/>
    <cellStyle name="T_Book1_Khoi luong chinh Hang Tom" xfId="3652" xr:uid="{00000000-0005-0000-0000-0000490E0000}"/>
    <cellStyle name="T_Book1_Khoi luong chinh Hang Tom 2" xfId="3653" xr:uid="{00000000-0005-0000-0000-00004A0E0000}"/>
    <cellStyle name="T_Book1_kien giang 2" xfId="3654" xr:uid="{00000000-0005-0000-0000-00004B0E0000}"/>
    <cellStyle name="T_Book1_kien giang 2 2" xfId="3655" xr:uid="{00000000-0005-0000-0000-00004C0E0000}"/>
    <cellStyle name="T_Book1_Luy ke von ung nam 2011 -Thoa gui ngay 12-8-2012" xfId="3656" xr:uid="{00000000-0005-0000-0000-00004D0E0000}"/>
    <cellStyle name="T_Book1_Luy ke von ung nam 2011 -Thoa gui ngay 12-8-2012 2" xfId="3657" xr:uid="{00000000-0005-0000-0000-00004E0E0000}"/>
    <cellStyle name="T_Book1_Luy ke von ung nam 2011 -Thoa gui ngay 12-8-2012_!1 1 bao cao giao KH ve HTCMT vung TNB   12-12-2011" xfId="3658" xr:uid="{00000000-0005-0000-0000-00004F0E0000}"/>
    <cellStyle name="T_Book1_Luy ke von ung nam 2011 -Thoa gui ngay 12-8-2012_!1 1 bao cao giao KH ve HTCMT vung TNB   12-12-2011 2" xfId="3659" xr:uid="{00000000-0005-0000-0000-0000500E0000}"/>
    <cellStyle name="T_Book1_Luy ke von ung nam 2011 -Thoa gui ngay 12-8-2012_KH TPCP vung TNB (03-1-2012)" xfId="3660" xr:uid="{00000000-0005-0000-0000-0000510E0000}"/>
    <cellStyle name="T_Book1_Luy ke von ung nam 2011 -Thoa gui ngay 12-8-2012_KH TPCP vung TNB (03-1-2012) 2" xfId="3661" xr:uid="{00000000-0005-0000-0000-0000520E0000}"/>
    <cellStyle name="T_Book1_Nhu cau von ung truoc 2011 Tha h Hoa + Nge An gui TW" xfId="3662" xr:uid="{00000000-0005-0000-0000-0000530E0000}"/>
    <cellStyle name="T_Book1_Nhu cau von ung truoc 2011 Tha h Hoa + Nge An gui TW 2" xfId="3663" xr:uid="{00000000-0005-0000-0000-0000540E0000}"/>
    <cellStyle name="T_Book1_Nhu cau von ung truoc 2011 Tha h Hoa + Nge An gui TW_!1 1 bao cao giao KH ve HTCMT vung TNB   12-12-2011" xfId="3664" xr:uid="{00000000-0005-0000-0000-0000550E0000}"/>
    <cellStyle name="T_Book1_Nhu cau von ung truoc 2011 Tha h Hoa + Nge An gui TW_!1 1 bao cao giao KH ve HTCMT vung TNB   12-12-2011 2" xfId="3665" xr:uid="{00000000-0005-0000-0000-0000560E0000}"/>
    <cellStyle name="T_Book1_Nhu cau von ung truoc 2011 Tha h Hoa + Nge An gui TW_Bieu4HTMT" xfId="3666" xr:uid="{00000000-0005-0000-0000-0000570E0000}"/>
    <cellStyle name="T_Book1_Nhu cau von ung truoc 2011 Tha h Hoa + Nge An gui TW_Bieu4HTMT 2" xfId="3667" xr:uid="{00000000-0005-0000-0000-0000580E0000}"/>
    <cellStyle name="T_Book1_Nhu cau von ung truoc 2011 Tha h Hoa + Nge An gui TW_Bieu4HTMT_!1 1 bao cao giao KH ve HTCMT vung TNB   12-12-2011" xfId="3668" xr:uid="{00000000-0005-0000-0000-0000590E0000}"/>
    <cellStyle name="T_Book1_Nhu cau von ung truoc 2011 Tha h Hoa + Nge An gui TW_Bieu4HTMT_!1 1 bao cao giao KH ve HTCMT vung TNB   12-12-2011 2" xfId="3669" xr:uid="{00000000-0005-0000-0000-00005A0E0000}"/>
    <cellStyle name="T_Book1_Nhu cau von ung truoc 2011 Tha h Hoa + Nge An gui TW_Bieu4HTMT_KH TPCP vung TNB (03-1-2012)" xfId="3670" xr:uid="{00000000-0005-0000-0000-00005B0E0000}"/>
    <cellStyle name="T_Book1_Nhu cau von ung truoc 2011 Tha h Hoa + Nge An gui TW_Bieu4HTMT_KH TPCP vung TNB (03-1-2012) 2" xfId="3671" xr:uid="{00000000-0005-0000-0000-00005C0E0000}"/>
    <cellStyle name="T_Book1_Nhu cau von ung truoc 2011 Tha h Hoa + Nge An gui TW_KH TPCP vung TNB (03-1-2012)" xfId="3672" xr:uid="{00000000-0005-0000-0000-00005D0E0000}"/>
    <cellStyle name="T_Book1_Nhu cau von ung truoc 2011 Tha h Hoa + Nge An gui TW_KH TPCP vung TNB (03-1-2012) 2" xfId="3673" xr:uid="{00000000-0005-0000-0000-00005E0E0000}"/>
    <cellStyle name="T_Book1_phu luc tong ket tinh hinh TH giai doan 03-10 (ngay 30)" xfId="3674" xr:uid="{00000000-0005-0000-0000-00005F0E0000}"/>
    <cellStyle name="T_Book1_phu luc tong ket tinh hinh TH giai doan 03-10 (ngay 30) 2" xfId="3675" xr:uid="{00000000-0005-0000-0000-0000600E0000}"/>
    <cellStyle name="T_Book1_phu luc tong ket tinh hinh TH giai doan 03-10 (ngay 30)_!1 1 bao cao giao KH ve HTCMT vung TNB   12-12-2011" xfId="3676" xr:uid="{00000000-0005-0000-0000-0000610E0000}"/>
    <cellStyle name="T_Book1_phu luc tong ket tinh hinh TH giai doan 03-10 (ngay 30)_!1 1 bao cao giao KH ve HTCMT vung TNB   12-12-2011 2" xfId="3677" xr:uid="{00000000-0005-0000-0000-0000620E0000}"/>
    <cellStyle name="T_Book1_phu luc tong ket tinh hinh TH giai doan 03-10 (ngay 30)_KH TPCP vung TNB (03-1-2012)" xfId="3678" xr:uid="{00000000-0005-0000-0000-0000630E0000}"/>
    <cellStyle name="T_Book1_phu luc tong ket tinh hinh TH giai doan 03-10 (ngay 30)_KH TPCP vung TNB (03-1-2012) 2" xfId="3679" xr:uid="{00000000-0005-0000-0000-0000640E0000}"/>
    <cellStyle name="T_Book1_TH ung tren 70%-Ra soat phap ly-8-6 (dung de chuyen vao vu TH)" xfId="3680" xr:uid="{00000000-0005-0000-0000-0000650E0000}"/>
    <cellStyle name="T_Book1_TH ung tren 70%-Ra soat phap ly-8-6 (dung de chuyen vao vu TH) 2" xfId="3681" xr:uid="{00000000-0005-0000-0000-0000660E0000}"/>
    <cellStyle name="T_Book1_TH ung tren 70%-Ra soat phap ly-8-6 (dung de chuyen vao vu TH)_!1 1 bao cao giao KH ve HTCMT vung TNB   12-12-2011" xfId="3682" xr:uid="{00000000-0005-0000-0000-0000670E0000}"/>
    <cellStyle name="T_Book1_TH ung tren 70%-Ra soat phap ly-8-6 (dung de chuyen vao vu TH)_!1 1 bao cao giao KH ve HTCMT vung TNB   12-12-2011 2" xfId="3683" xr:uid="{00000000-0005-0000-0000-0000680E0000}"/>
    <cellStyle name="T_Book1_TH ung tren 70%-Ra soat phap ly-8-6 (dung de chuyen vao vu TH)_Bieu4HTMT" xfId="3684" xr:uid="{00000000-0005-0000-0000-0000690E0000}"/>
    <cellStyle name="T_Book1_TH ung tren 70%-Ra soat phap ly-8-6 (dung de chuyen vao vu TH)_Bieu4HTMT 2" xfId="3685" xr:uid="{00000000-0005-0000-0000-00006A0E0000}"/>
    <cellStyle name="T_Book1_TH ung tren 70%-Ra soat phap ly-8-6 (dung de chuyen vao vu TH)_KH TPCP vung TNB (03-1-2012)" xfId="3686" xr:uid="{00000000-0005-0000-0000-00006B0E0000}"/>
    <cellStyle name="T_Book1_TH ung tren 70%-Ra soat phap ly-8-6 (dung de chuyen vao vu TH)_KH TPCP vung TNB (03-1-2012) 2" xfId="3687" xr:uid="{00000000-0005-0000-0000-00006C0E0000}"/>
    <cellStyle name="T_Book1_TH y kien LD_KH 2010 Ca Nuoc 22-9-2011-Gui ca Vu" xfId="3688" xr:uid="{00000000-0005-0000-0000-00006D0E0000}"/>
    <cellStyle name="T_Book1_TH y kien LD_KH 2010 Ca Nuoc 22-9-2011-Gui ca Vu 2" xfId="3689" xr:uid="{00000000-0005-0000-0000-00006E0E0000}"/>
    <cellStyle name="T_Book1_TH y kien LD_KH 2010 Ca Nuoc 22-9-2011-Gui ca Vu_!1 1 bao cao giao KH ve HTCMT vung TNB   12-12-2011" xfId="3690" xr:uid="{00000000-0005-0000-0000-00006F0E0000}"/>
    <cellStyle name="T_Book1_TH y kien LD_KH 2010 Ca Nuoc 22-9-2011-Gui ca Vu_!1 1 bao cao giao KH ve HTCMT vung TNB   12-12-2011 2" xfId="3691" xr:uid="{00000000-0005-0000-0000-0000700E0000}"/>
    <cellStyle name="T_Book1_TH y kien LD_KH 2010 Ca Nuoc 22-9-2011-Gui ca Vu_Bieu4HTMT" xfId="3692" xr:uid="{00000000-0005-0000-0000-0000710E0000}"/>
    <cellStyle name="T_Book1_TH y kien LD_KH 2010 Ca Nuoc 22-9-2011-Gui ca Vu_Bieu4HTMT 2" xfId="3693" xr:uid="{00000000-0005-0000-0000-0000720E0000}"/>
    <cellStyle name="T_Book1_TH y kien LD_KH 2010 Ca Nuoc 22-9-2011-Gui ca Vu_KH TPCP vung TNB (03-1-2012)" xfId="3694" xr:uid="{00000000-0005-0000-0000-0000730E0000}"/>
    <cellStyle name="T_Book1_TH y kien LD_KH 2010 Ca Nuoc 22-9-2011-Gui ca Vu_KH TPCP vung TNB (03-1-2012) 2" xfId="3695" xr:uid="{00000000-0005-0000-0000-0000740E0000}"/>
    <cellStyle name="T_Book1_Thiet bi" xfId="3696" xr:uid="{00000000-0005-0000-0000-0000750E0000}"/>
    <cellStyle name="T_Book1_Thiet bi 2" xfId="3697" xr:uid="{00000000-0005-0000-0000-0000760E0000}"/>
    <cellStyle name="T_Book1_TN - Ho tro khac 2011" xfId="3698" xr:uid="{00000000-0005-0000-0000-0000770E0000}"/>
    <cellStyle name="T_Book1_TN - Ho tro khac 2011 2" xfId="3699" xr:uid="{00000000-0005-0000-0000-0000780E0000}"/>
    <cellStyle name="T_Book1_TN - Ho tro khac 2011_!1 1 bao cao giao KH ve HTCMT vung TNB   12-12-2011" xfId="3700" xr:uid="{00000000-0005-0000-0000-0000790E0000}"/>
    <cellStyle name="T_Book1_TN - Ho tro khac 2011_!1 1 bao cao giao KH ve HTCMT vung TNB   12-12-2011 2" xfId="3701" xr:uid="{00000000-0005-0000-0000-00007A0E0000}"/>
    <cellStyle name="T_Book1_TN - Ho tro khac 2011_Bieu4HTMT" xfId="3702" xr:uid="{00000000-0005-0000-0000-00007B0E0000}"/>
    <cellStyle name="T_Book1_TN - Ho tro khac 2011_Bieu4HTMT 2" xfId="3703" xr:uid="{00000000-0005-0000-0000-00007C0E0000}"/>
    <cellStyle name="T_Book1_TN - Ho tro khac 2011_KH TPCP vung TNB (03-1-2012)" xfId="3704" xr:uid="{00000000-0005-0000-0000-00007D0E0000}"/>
    <cellStyle name="T_Book1_TN - Ho tro khac 2011_KH TPCP vung TNB (03-1-2012) 2" xfId="3705" xr:uid="{00000000-0005-0000-0000-00007E0E0000}"/>
    <cellStyle name="T_Book1_ung truoc 2011 NSTW Thanh Hoa + Nge An gui Thu 12-5" xfId="3706" xr:uid="{00000000-0005-0000-0000-00007F0E0000}"/>
    <cellStyle name="T_Book1_ung truoc 2011 NSTW Thanh Hoa + Nge An gui Thu 12-5 2" xfId="3707" xr:uid="{00000000-0005-0000-0000-0000800E0000}"/>
    <cellStyle name="T_Book1_ung truoc 2011 NSTW Thanh Hoa + Nge An gui Thu 12-5_!1 1 bao cao giao KH ve HTCMT vung TNB   12-12-2011" xfId="3708" xr:uid="{00000000-0005-0000-0000-0000810E0000}"/>
    <cellStyle name="T_Book1_ung truoc 2011 NSTW Thanh Hoa + Nge An gui Thu 12-5_!1 1 bao cao giao KH ve HTCMT vung TNB   12-12-2011 2" xfId="3709" xr:uid="{00000000-0005-0000-0000-0000820E0000}"/>
    <cellStyle name="T_Book1_ung truoc 2011 NSTW Thanh Hoa + Nge An gui Thu 12-5_Bieu4HTMT" xfId="3710" xr:uid="{00000000-0005-0000-0000-0000830E0000}"/>
    <cellStyle name="T_Book1_ung truoc 2011 NSTW Thanh Hoa + Nge An gui Thu 12-5_Bieu4HTMT 2" xfId="3711" xr:uid="{00000000-0005-0000-0000-0000840E0000}"/>
    <cellStyle name="T_Book1_ung truoc 2011 NSTW Thanh Hoa + Nge An gui Thu 12-5_Bieu4HTMT_!1 1 bao cao giao KH ve HTCMT vung TNB   12-12-2011" xfId="3712" xr:uid="{00000000-0005-0000-0000-0000850E0000}"/>
    <cellStyle name="T_Book1_ung truoc 2011 NSTW Thanh Hoa + Nge An gui Thu 12-5_Bieu4HTMT_!1 1 bao cao giao KH ve HTCMT vung TNB   12-12-2011 2" xfId="3713" xr:uid="{00000000-0005-0000-0000-0000860E0000}"/>
    <cellStyle name="T_Book1_ung truoc 2011 NSTW Thanh Hoa + Nge An gui Thu 12-5_Bieu4HTMT_KH TPCP vung TNB (03-1-2012)" xfId="3714" xr:uid="{00000000-0005-0000-0000-0000870E0000}"/>
    <cellStyle name="T_Book1_ung truoc 2011 NSTW Thanh Hoa + Nge An gui Thu 12-5_Bieu4HTMT_KH TPCP vung TNB (03-1-2012) 2" xfId="3715" xr:uid="{00000000-0005-0000-0000-0000880E0000}"/>
    <cellStyle name="T_Book1_ung truoc 2011 NSTW Thanh Hoa + Nge An gui Thu 12-5_KH TPCP vung TNB (03-1-2012)" xfId="3716" xr:uid="{00000000-0005-0000-0000-0000890E0000}"/>
    <cellStyle name="T_Book1_ung truoc 2011 NSTW Thanh Hoa + Nge An gui Thu 12-5_KH TPCP vung TNB (03-1-2012) 2" xfId="3717" xr:uid="{00000000-0005-0000-0000-00008A0E0000}"/>
    <cellStyle name="T_Book1_ÿÿÿÿÿ" xfId="3718" xr:uid="{00000000-0005-0000-0000-00008B0E0000}"/>
    <cellStyle name="T_Book1_ÿÿÿÿÿ 2" xfId="3719" xr:uid="{00000000-0005-0000-0000-00008C0E0000}"/>
    <cellStyle name="T_Chuan bi dau tu nam 2008" xfId="3720" xr:uid="{00000000-0005-0000-0000-00008D0E0000}"/>
    <cellStyle name="T_Chuan bi dau tu nam 2008 2" xfId="3721" xr:uid="{00000000-0005-0000-0000-00008E0E0000}"/>
    <cellStyle name="T_Chuan bi dau tu nam 2008_!1 1 bao cao giao KH ve HTCMT vung TNB   12-12-2011" xfId="3722" xr:uid="{00000000-0005-0000-0000-00008F0E0000}"/>
    <cellStyle name="T_Chuan bi dau tu nam 2008_!1 1 bao cao giao KH ve HTCMT vung TNB   12-12-2011 2" xfId="3723" xr:uid="{00000000-0005-0000-0000-0000900E0000}"/>
    <cellStyle name="T_Chuan bi dau tu nam 2008_KH TPCP vung TNB (03-1-2012)" xfId="3724" xr:uid="{00000000-0005-0000-0000-0000910E0000}"/>
    <cellStyle name="T_Chuan bi dau tu nam 2008_KH TPCP vung TNB (03-1-2012) 2" xfId="3725" xr:uid="{00000000-0005-0000-0000-0000920E0000}"/>
    <cellStyle name="T_Copy of Bao cao  XDCB 7 thang nam 2008_So KH&amp;DT SUA" xfId="3726" xr:uid="{00000000-0005-0000-0000-0000930E0000}"/>
    <cellStyle name="T_Copy of Bao cao  XDCB 7 thang nam 2008_So KH&amp;DT SUA 2" xfId="3727" xr:uid="{00000000-0005-0000-0000-0000940E0000}"/>
    <cellStyle name="T_Copy of Bao cao  XDCB 7 thang nam 2008_So KH&amp;DT SUA_!1 1 bao cao giao KH ve HTCMT vung TNB   12-12-2011" xfId="3728" xr:uid="{00000000-0005-0000-0000-0000950E0000}"/>
    <cellStyle name="T_Copy of Bao cao  XDCB 7 thang nam 2008_So KH&amp;DT SUA_!1 1 bao cao giao KH ve HTCMT vung TNB   12-12-2011 2" xfId="3729" xr:uid="{00000000-0005-0000-0000-0000960E0000}"/>
    <cellStyle name="T_Copy of Bao cao  XDCB 7 thang nam 2008_So KH&amp;DT SUA_KH TPCP vung TNB (03-1-2012)" xfId="3730" xr:uid="{00000000-0005-0000-0000-0000970E0000}"/>
    <cellStyle name="T_Copy of Bao cao  XDCB 7 thang nam 2008_So KH&amp;DT SUA_KH TPCP vung TNB (03-1-2012) 2" xfId="3731" xr:uid="{00000000-0005-0000-0000-0000980E0000}"/>
    <cellStyle name="T_CPK" xfId="3732" xr:uid="{00000000-0005-0000-0000-0000990E0000}"/>
    <cellStyle name="T_CPK 2" xfId="3733" xr:uid="{00000000-0005-0000-0000-00009A0E0000}"/>
    <cellStyle name="T_CPK_!1 1 bao cao giao KH ve HTCMT vung TNB   12-12-2011" xfId="3734" xr:uid="{00000000-0005-0000-0000-00009B0E0000}"/>
    <cellStyle name="T_CPK_!1 1 bao cao giao KH ve HTCMT vung TNB   12-12-2011 2" xfId="3735" xr:uid="{00000000-0005-0000-0000-00009C0E0000}"/>
    <cellStyle name="T_CPK_Bieu4HTMT" xfId="3736" xr:uid="{00000000-0005-0000-0000-00009D0E0000}"/>
    <cellStyle name="T_CPK_Bieu4HTMT 2" xfId="3737" xr:uid="{00000000-0005-0000-0000-00009E0E0000}"/>
    <cellStyle name="T_CPK_Bieu4HTMT_!1 1 bao cao giao KH ve HTCMT vung TNB   12-12-2011" xfId="3738" xr:uid="{00000000-0005-0000-0000-00009F0E0000}"/>
    <cellStyle name="T_CPK_Bieu4HTMT_!1 1 bao cao giao KH ve HTCMT vung TNB   12-12-2011 2" xfId="3739" xr:uid="{00000000-0005-0000-0000-0000A00E0000}"/>
    <cellStyle name="T_CPK_Bieu4HTMT_KH TPCP vung TNB (03-1-2012)" xfId="3740" xr:uid="{00000000-0005-0000-0000-0000A10E0000}"/>
    <cellStyle name="T_CPK_Bieu4HTMT_KH TPCP vung TNB (03-1-2012) 2" xfId="3741" xr:uid="{00000000-0005-0000-0000-0000A20E0000}"/>
    <cellStyle name="T_CPK_KH TPCP vung TNB (03-1-2012)" xfId="3742" xr:uid="{00000000-0005-0000-0000-0000A30E0000}"/>
    <cellStyle name="T_CPK_KH TPCP vung TNB (03-1-2012) 2" xfId="3743" xr:uid="{00000000-0005-0000-0000-0000A40E0000}"/>
    <cellStyle name="T_CTMTQG 2008" xfId="3744" xr:uid="{00000000-0005-0000-0000-0000A50E0000}"/>
    <cellStyle name="T_CTMTQG 2008 2" xfId="3745" xr:uid="{00000000-0005-0000-0000-0000A60E0000}"/>
    <cellStyle name="T_CTMTQG 2008_!1 1 bao cao giao KH ve HTCMT vung TNB   12-12-2011" xfId="3746" xr:uid="{00000000-0005-0000-0000-0000A70E0000}"/>
    <cellStyle name="T_CTMTQG 2008_!1 1 bao cao giao KH ve HTCMT vung TNB   12-12-2011 2" xfId="3747" xr:uid="{00000000-0005-0000-0000-0000A80E0000}"/>
    <cellStyle name="T_CTMTQG 2008_Bieu mau danh muc du an thuoc CTMTQG nam 2008" xfId="3748" xr:uid="{00000000-0005-0000-0000-0000A90E0000}"/>
    <cellStyle name="T_CTMTQG 2008_Bieu mau danh muc du an thuoc CTMTQG nam 2008 2" xfId="3749" xr:uid="{00000000-0005-0000-0000-0000AA0E0000}"/>
    <cellStyle name="T_CTMTQG 2008_Bieu mau danh muc du an thuoc CTMTQG nam 2008_!1 1 bao cao giao KH ve HTCMT vung TNB   12-12-2011" xfId="3750" xr:uid="{00000000-0005-0000-0000-0000AB0E0000}"/>
    <cellStyle name="T_CTMTQG 2008_Bieu mau danh muc du an thuoc CTMTQG nam 2008_!1 1 bao cao giao KH ve HTCMT vung TNB   12-12-2011 2" xfId="3751" xr:uid="{00000000-0005-0000-0000-0000AC0E0000}"/>
    <cellStyle name="T_CTMTQG 2008_Bieu mau danh muc du an thuoc CTMTQG nam 2008_KH TPCP vung TNB (03-1-2012)" xfId="3752" xr:uid="{00000000-0005-0000-0000-0000AD0E0000}"/>
    <cellStyle name="T_CTMTQG 2008_Bieu mau danh muc du an thuoc CTMTQG nam 2008_KH TPCP vung TNB (03-1-2012) 2" xfId="3753" xr:uid="{00000000-0005-0000-0000-0000AE0E0000}"/>
    <cellStyle name="T_CTMTQG 2008_Hi-Tong hop KQ phan bo KH nam 08- LD fong giao 15-11-08" xfId="3754" xr:uid="{00000000-0005-0000-0000-0000AF0E0000}"/>
    <cellStyle name="T_CTMTQG 2008_Hi-Tong hop KQ phan bo KH nam 08- LD fong giao 15-11-08 2" xfId="3755" xr:uid="{00000000-0005-0000-0000-0000B00E0000}"/>
    <cellStyle name="T_CTMTQG 2008_Hi-Tong hop KQ phan bo KH nam 08- LD fong giao 15-11-08_!1 1 bao cao giao KH ve HTCMT vung TNB   12-12-2011" xfId="3756" xr:uid="{00000000-0005-0000-0000-0000B10E0000}"/>
    <cellStyle name="T_CTMTQG 2008_Hi-Tong hop KQ phan bo KH nam 08- LD fong giao 15-11-08_!1 1 bao cao giao KH ve HTCMT vung TNB   12-12-2011 2" xfId="3757" xr:uid="{00000000-0005-0000-0000-0000B20E0000}"/>
    <cellStyle name="T_CTMTQG 2008_Hi-Tong hop KQ phan bo KH nam 08- LD fong giao 15-11-08_KH TPCP vung TNB (03-1-2012)" xfId="3758" xr:uid="{00000000-0005-0000-0000-0000B30E0000}"/>
    <cellStyle name="T_CTMTQG 2008_Hi-Tong hop KQ phan bo KH nam 08- LD fong giao 15-11-08_KH TPCP vung TNB (03-1-2012) 2" xfId="3759" xr:uid="{00000000-0005-0000-0000-0000B40E0000}"/>
    <cellStyle name="T_CTMTQG 2008_Ket qua thuc hien nam 2008" xfId="3760" xr:uid="{00000000-0005-0000-0000-0000B50E0000}"/>
    <cellStyle name="T_CTMTQG 2008_Ket qua thuc hien nam 2008 2" xfId="3761" xr:uid="{00000000-0005-0000-0000-0000B60E0000}"/>
    <cellStyle name="T_CTMTQG 2008_Ket qua thuc hien nam 2008_!1 1 bao cao giao KH ve HTCMT vung TNB   12-12-2011" xfId="3762" xr:uid="{00000000-0005-0000-0000-0000B70E0000}"/>
    <cellStyle name="T_CTMTQG 2008_Ket qua thuc hien nam 2008_!1 1 bao cao giao KH ve HTCMT vung TNB   12-12-2011 2" xfId="3763" xr:uid="{00000000-0005-0000-0000-0000B80E0000}"/>
    <cellStyle name="T_CTMTQG 2008_Ket qua thuc hien nam 2008_KH TPCP vung TNB (03-1-2012)" xfId="3764" xr:uid="{00000000-0005-0000-0000-0000B90E0000}"/>
    <cellStyle name="T_CTMTQG 2008_Ket qua thuc hien nam 2008_KH TPCP vung TNB (03-1-2012) 2" xfId="3765" xr:uid="{00000000-0005-0000-0000-0000BA0E0000}"/>
    <cellStyle name="T_CTMTQG 2008_KH TPCP vung TNB (03-1-2012)" xfId="3766" xr:uid="{00000000-0005-0000-0000-0000BB0E0000}"/>
    <cellStyle name="T_CTMTQG 2008_KH TPCP vung TNB (03-1-2012) 2" xfId="3767" xr:uid="{00000000-0005-0000-0000-0000BC0E0000}"/>
    <cellStyle name="T_CTMTQG 2008_KH XDCB_2008 lan 1" xfId="3768" xr:uid="{00000000-0005-0000-0000-0000BD0E0000}"/>
    <cellStyle name="T_CTMTQG 2008_KH XDCB_2008 lan 1 2" xfId="3769" xr:uid="{00000000-0005-0000-0000-0000BE0E0000}"/>
    <cellStyle name="T_CTMTQG 2008_KH XDCB_2008 lan 1 sua ngay 27-10" xfId="3770" xr:uid="{00000000-0005-0000-0000-0000BF0E0000}"/>
    <cellStyle name="T_CTMTQG 2008_KH XDCB_2008 lan 1 sua ngay 27-10 2" xfId="3771" xr:uid="{00000000-0005-0000-0000-0000C00E0000}"/>
    <cellStyle name="T_CTMTQG 2008_KH XDCB_2008 lan 1 sua ngay 27-10_!1 1 bao cao giao KH ve HTCMT vung TNB   12-12-2011" xfId="3772" xr:uid="{00000000-0005-0000-0000-0000C10E0000}"/>
    <cellStyle name="T_CTMTQG 2008_KH XDCB_2008 lan 1 sua ngay 27-10_!1 1 bao cao giao KH ve HTCMT vung TNB   12-12-2011 2" xfId="3773" xr:uid="{00000000-0005-0000-0000-0000C20E0000}"/>
    <cellStyle name="T_CTMTQG 2008_KH XDCB_2008 lan 1 sua ngay 27-10_KH TPCP vung TNB (03-1-2012)" xfId="3774" xr:uid="{00000000-0005-0000-0000-0000C30E0000}"/>
    <cellStyle name="T_CTMTQG 2008_KH XDCB_2008 lan 1 sua ngay 27-10_KH TPCP vung TNB (03-1-2012) 2" xfId="3775" xr:uid="{00000000-0005-0000-0000-0000C40E0000}"/>
    <cellStyle name="T_CTMTQG 2008_KH XDCB_2008 lan 1_!1 1 bao cao giao KH ve HTCMT vung TNB   12-12-2011" xfId="3776" xr:uid="{00000000-0005-0000-0000-0000C50E0000}"/>
    <cellStyle name="T_CTMTQG 2008_KH XDCB_2008 lan 1_!1 1 bao cao giao KH ve HTCMT vung TNB   12-12-2011 2" xfId="3777" xr:uid="{00000000-0005-0000-0000-0000C60E0000}"/>
    <cellStyle name="T_CTMTQG 2008_KH XDCB_2008 lan 1_KH TPCP vung TNB (03-1-2012)" xfId="3778" xr:uid="{00000000-0005-0000-0000-0000C70E0000}"/>
    <cellStyle name="T_CTMTQG 2008_KH XDCB_2008 lan 1_KH TPCP vung TNB (03-1-2012) 2" xfId="3779" xr:uid="{00000000-0005-0000-0000-0000C80E0000}"/>
    <cellStyle name="T_CTMTQG 2008_KH XDCB_2008 lan 2 sua ngay 10-11" xfId="3780" xr:uid="{00000000-0005-0000-0000-0000C90E0000}"/>
    <cellStyle name="T_CTMTQG 2008_KH XDCB_2008 lan 2 sua ngay 10-11 2" xfId="3781" xr:uid="{00000000-0005-0000-0000-0000CA0E0000}"/>
    <cellStyle name="T_CTMTQG 2008_KH XDCB_2008 lan 2 sua ngay 10-11_!1 1 bao cao giao KH ve HTCMT vung TNB   12-12-2011" xfId="3782" xr:uid="{00000000-0005-0000-0000-0000CB0E0000}"/>
    <cellStyle name="T_CTMTQG 2008_KH XDCB_2008 lan 2 sua ngay 10-11_!1 1 bao cao giao KH ve HTCMT vung TNB   12-12-2011 2" xfId="3783" xr:uid="{00000000-0005-0000-0000-0000CC0E0000}"/>
    <cellStyle name="T_CTMTQG 2008_KH XDCB_2008 lan 2 sua ngay 10-11_KH TPCP vung TNB (03-1-2012)" xfId="3784" xr:uid="{00000000-0005-0000-0000-0000CD0E0000}"/>
    <cellStyle name="T_CTMTQG 2008_KH XDCB_2008 lan 2 sua ngay 10-11_KH TPCP vung TNB (03-1-2012) 2" xfId="3785" xr:uid="{00000000-0005-0000-0000-0000CE0E0000}"/>
    <cellStyle name="T_danh muc chuan bi dau tu 2011 ngay 07-6-2011" xfId="3786" xr:uid="{00000000-0005-0000-0000-0000CF0E0000}"/>
    <cellStyle name="T_danh muc chuan bi dau tu 2011 ngay 07-6-2011 2" xfId="3787" xr:uid="{00000000-0005-0000-0000-0000D00E0000}"/>
    <cellStyle name="T_danh muc chuan bi dau tu 2011 ngay 07-6-2011_!1 1 bao cao giao KH ve HTCMT vung TNB   12-12-2011" xfId="3788" xr:uid="{00000000-0005-0000-0000-0000D10E0000}"/>
    <cellStyle name="T_danh muc chuan bi dau tu 2011 ngay 07-6-2011_!1 1 bao cao giao KH ve HTCMT vung TNB   12-12-2011 2" xfId="3789" xr:uid="{00000000-0005-0000-0000-0000D20E0000}"/>
    <cellStyle name="T_danh muc chuan bi dau tu 2011 ngay 07-6-2011_KH TPCP vung TNB (03-1-2012)" xfId="3790" xr:uid="{00000000-0005-0000-0000-0000D30E0000}"/>
    <cellStyle name="T_danh muc chuan bi dau tu 2011 ngay 07-6-2011_KH TPCP vung TNB (03-1-2012) 2" xfId="3791" xr:uid="{00000000-0005-0000-0000-0000D40E0000}"/>
    <cellStyle name="T_Danh muc pbo nguon von XSKT, XDCB nam 2009 chuyen qua nam 2010" xfId="3792" xr:uid="{00000000-0005-0000-0000-0000D50E0000}"/>
    <cellStyle name="T_Danh muc pbo nguon von XSKT, XDCB nam 2009 chuyen qua nam 2010 2" xfId="3793" xr:uid="{00000000-0005-0000-0000-0000D60E0000}"/>
    <cellStyle name="T_Danh muc pbo nguon von XSKT, XDCB nam 2009 chuyen qua nam 2010_!1 1 bao cao giao KH ve HTCMT vung TNB   12-12-2011" xfId="3794" xr:uid="{00000000-0005-0000-0000-0000D70E0000}"/>
    <cellStyle name="T_Danh muc pbo nguon von XSKT, XDCB nam 2009 chuyen qua nam 2010_!1 1 bao cao giao KH ve HTCMT vung TNB   12-12-2011 2" xfId="3795" xr:uid="{00000000-0005-0000-0000-0000D80E0000}"/>
    <cellStyle name="T_Danh muc pbo nguon von XSKT, XDCB nam 2009 chuyen qua nam 2010_KH TPCP vung TNB (03-1-2012)" xfId="3796" xr:uid="{00000000-0005-0000-0000-0000D90E0000}"/>
    <cellStyle name="T_Danh muc pbo nguon von XSKT, XDCB nam 2009 chuyen qua nam 2010_KH TPCP vung TNB (03-1-2012) 2" xfId="3797" xr:uid="{00000000-0005-0000-0000-0000DA0E0000}"/>
    <cellStyle name="T_dieu chinh KH 2011 ngay 26-5-2011111" xfId="3798" xr:uid="{00000000-0005-0000-0000-0000DB0E0000}"/>
    <cellStyle name="T_dieu chinh KH 2011 ngay 26-5-2011111 2" xfId="3799" xr:uid="{00000000-0005-0000-0000-0000DC0E0000}"/>
    <cellStyle name="T_dieu chinh KH 2011 ngay 26-5-2011111_!1 1 bao cao giao KH ve HTCMT vung TNB   12-12-2011" xfId="3800" xr:uid="{00000000-0005-0000-0000-0000DD0E0000}"/>
    <cellStyle name="T_dieu chinh KH 2011 ngay 26-5-2011111_!1 1 bao cao giao KH ve HTCMT vung TNB   12-12-2011 2" xfId="3801" xr:uid="{00000000-0005-0000-0000-0000DE0E0000}"/>
    <cellStyle name="T_dieu chinh KH 2011 ngay 26-5-2011111_KH TPCP vung TNB (03-1-2012)" xfId="3802" xr:uid="{00000000-0005-0000-0000-0000DF0E0000}"/>
    <cellStyle name="T_dieu chinh KH 2011 ngay 26-5-2011111_KH TPCP vung TNB (03-1-2012) 2" xfId="3803" xr:uid="{00000000-0005-0000-0000-0000E00E0000}"/>
    <cellStyle name="T_DK 2014-2015 final" xfId="3804" xr:uid="{00000000-0005-0000-0000-0000E10E0000}"/>
    <cellStyle name="T_DK 2014-2015 final_05-12  KH trung han 2016-2020 - Liem Thinh edited" xfId="3805" xr:uid="{00000000-0005-0000-0000-0000E20E0000}"/>
    <cellStyle name="T_DK 2014-2015 final_Copy of 05-12  KH trung han 2016-2020 - Liem Thinh edited (1)" xfId="3806" xr:uid="{00000000-0005-0000-0000-0000E30E0000}"/>
    <cellStyle name="T_DK 2014-2015 new" xfId="3807" xr:uid="{00000000-0005-0000-0000-0000E40E0000}"/>
    <cellStyle name="T_DK 2014-2015 new_05-12  KH trung han 2016-2020 - Liem Thinh edited" xfId="3808" xr:uid="{00000000-0005-0000-0000-0000E50E0000}"/>
    <cellStyle name="T_DK 2014-2015 new_Copy of 05-12  KH trung han 2016-2020 - Liem Thinh edited (1)" xfId="3809" xr:uid="{00000000-0005-0000-0000-0000E60E0000}"/>
    <cellStyle name="T_DK KH CBDT 2014 11-11-2013" xfId="3810" xr:uid="{00000000-0005-0000-0000-0000E70E0000}"/>
    <cellStyle name="T_DK KH CBDT 2014 11-11-2013(1)" xfId="3811" xr:uid="{00000000-0005-0000-0000-0000E80E0000}"/>
    <cellStyle name="T_DK KH CBDT 2014 11-11-2013(1)_05-12  KH trung han 2016-2020 - Liem Thinh edited" xfId="3812" xr:uid="{00000000-0005-0000-0000-0000E90E0000}"/>
    <cellStyle name="T_DK KH CBDT 2014 11-11-2013(1)_Copy of 05-12  KH trung han 2016-2020 - Liem Thinh edited (1)" xfId="3813" xr:uid="{00000000-0005-0000-0000-0000EA0E0000}"/>
    <cellStyle name="T_DK KH CBDT 2014 11-11-2013_05-12  KH trung han 2016-2020 - Liem Thinh edited" xfId="3814" xr:uid="{00000000-0005-0000-0000-0000EB0E0000}"/>
    <cellStyle name="T_DK KH CBDT 2014 11-11-2013_Copy of 05-12  KH trung han 2016-2020 - Liem Thinh edited (1)" xfId="3815" xr:uid="{00000000-0005-0000-0000-0000EC0E0000}"/>
    <cellStyle name="T_DS KCH PHAN BO VON NSDP NAM 2010" xfId="3816" xr:uid="{00000000-0005-0000-0000-0000ED0E0000}"/>
    <cellStyle name="T_DS KCH PHAN BO VON NSDP NAM 2010 2" xfId="3817" xr:uid="{00000000-0005-0000-0000-0000EE0E0000}"/>
    <cellStyle name="T_DS KCH PHAN BO VON NSDP NAM 2010_!1 1 bao cao giao KH ve HTCMT vung TNB   12-12-2011" xfId="3818" xr:uid="{00000000-0005-0000-0000-0000EF0E0000}"/>
    <cellStyle name="T_DS KCH PHAN BO VON NSDP NAM 2010_!1 1 bao cao giao KH ve HTCMT vung TNB   12-12-2011 2" xfId="3819" xr:uid="{00000000-0005-0000-0000-0000F00E0000}"/>
    <cellStyle name="T_DS KCH PHAN BO VON NSDP NAM 2010_KH TPCP vung TNB (03-1-2012)" xfId="3820" xr:uid="{00000000-0005-0000-0000-0000F10E0000}"/>
    <cellStyle name="T_DS KCH PHAN BO VON NSDP NAM 2010_KH TPCP vung TNB (03-1-2012) 2" xfId="3821" xr:uid="{00000000-0005-0000-0000-0000F20E0000}"/>
    <cellStyle name="T_Du an khoi cong moi nam 2010" xfId="3822" xr:uid="{00000000-0005-0000-0000-0000F30E0000}"/>
    <cellStyle name="T_Du an khoi cong moi nam 2010 2" xfId="3823" xr:uid="{00000000-0005-0000-0000-0000F40E0000}"/>
    <cellStyle name="T_Du an khoi cong moi nam 2010_!1 1 bao cao giao KH ve HTCMT vung TNB   12-12-2011" xfId="3824" xr:uid="{00000000-0005-0000-0000-0000F50E0000}"/>
    <cellStyle name="T_Du an khoi cong moi nam 2010_!1 1 bao cao giao KH ve HTCMT vung TNB   12-12-2011 2" xfId="3825" xr:uid="{00000000-0005-0000-0000-0000F60E0000}"/>
    <cellStyle name="T_Du an khoi cong moi nam 2010_KH TPCP vung TNB (03-1-2012)" xfId="3826" xr:uid="{00000000-0005-0000-0000-0000F70E0000}"/>
    <cellStyle name="T_Du an khoi cong moi nam 2010_KH TPCP vung TNB (03-1-2012) 2" xfId="3827" xr:uid="{00000000-0005-0000-0000-0000F80E0000}"/>
    <cellStyle name="T_DU AN TKQH VA CHUAN BI DAU TU NAM 2007 sua ngay 9-11" xfId="3828" xr:uid="{00000000-0005-0000-0000-0000F90E0000}"/>
    <cellStyle name="T_DU AN TKQH VA CHUAN BI DAU TU NAM 2007 sua ngay 9-11 2" xfId="3829" xr:uid="{00000000-0005-0000-0000-0000FA0E0000}"/>
    <cellStyle name="T_DU AN TKQH VA CHUAN BI DAU TU NAM 2007 sua ngay 9-11_!1 1 bao cao giao KH ve HTCMT vung TNB   12-12-2011" xfId="3830" xr:uid="{00000000-0005-0000-0000-0000FB0E0000}"/>
    <cellStyle name="T_DU AN TKQH VA CHUAN BI DAU TU NAM 2007 sua ngay 9-11_!1 1 bao cao giao KH ve HTCMT vung TNB   12-12-2011 2" xfId="3831" xr:uid="{00000000-0005-0000-0000-0000FC0E0000}"/>
    <cellStyle name="T_DU AN TKQH VA CHUAN BI DAU TU NAM 2007 sua ngay 9-11_Bieu mau danh muc du an thuoc CTMTQG nam 2008" xfId="3832" xr:uid="{00000000-0005-0000-0000-0000FD0E0000}"/>
    <cellStyle name="T_DU AN TKQH VA CHUAN BI DAU TU NAM 2007 sua ngay 9-11_Bieu mau danh muc du an thuoc CTMTQG nam 2008 2" xfId="3833" xr:uid="{00000000-0005-0000-0000-0000FE0E0000}"/>
    <cellStyle name="T_DU AN TKQH VA CHUAN BI DAU TU NAM 2007 sua ngay 9-11_Bieu mau danh muc du an thuoc CTMTQG nam 2008_!1 1 bao cao giao KH ve HTCMT vung TNB   12-12-2011" xfId="3834" xr:uid="{00000000-0005-0000-0000-0000FF0E0000}"/>
    <cellStyle name="T_DU AN TKQH VA CHUAN BI DAU TU NAM 2007 sua ngay 9-11_Bieu mau danh muc du an thuoc CTMTQG nam 2008_!1 1 bao cao giao KH ve HTCMT vung TNB   12-12-2011 2" xfId="3835" xr:uid="{00000000-0005-0000-0000-0000000F0000}"/>
    <cellStyle name="T_DU AN TKQH VA CHUAN BI DAU TU NAM 2007 sua ngay 9-11_Bieu mau danh muc du an thuoc CTMTQG nam 2008_KH TPCP vung TNB (03-1-2012)" xfId="3836" xr:uid="{00000000-0005-0000-0000-0000010F0000}"/>
    <cellStyle name="T_DU AN TKQH VA CHUAN BI DAU TU NAM 2007 sua ngay 9-11_Bieu mau danh muc du an thuoc CTMTQG nam 2008_KH TPCP vung TNB (03-1-2012) 2" xfId="3837" xr:uid="{00000000-0005-0000-0000-0000020F0000}"/>
    <cellStyle name="T_DU AN TKQH VA CHUAN BI DAU TU NAM 2007 sua ngay 9-11_Du an khoi cong moi nam 2010" xfId="3838" xr:uid="{00000000-0005-0000-0000-0000030F0000}"/>
    <cellStyle name="T_DU AN TKQH VA CHUAN BI DAU TU NAM 2007 sua ngay 9-11_Du an khoi cong moi nam 2010 2" xfId="3839" xr:uid="{00000000-0005-0000-0000-0000040F0000}"/>
    <cellStyle name="T_DU AN TKQH VA CHUAN BI DAU TU NAM 2007 sua ngay 9-11_Du an khoi cong moi nam 2010_!1 1 bao cao giao KH ve HTCMT vung TNB   12-12-2011" xfId="3840" xr:uid="{00000000-0005-0000-0000-0000050F0000}"/>
    <cellStyle name="T_DU AN TKQH VA CHUAN BI DAU TU NAM 2007 sua ngay 9-11_Du an khoi cong moi nam 2010_!1 1 bao cao giao KH ve HTCMT vung TNB   12-12-2011 2" xfId="3841" xr:uid="{00000000-0005-0000-0000-0000060F0000}"/>
    <cellStyle name="T_DU AN TKQH VA CHUAN BI DAU TU NAM 2007 sua ngay 9-11_Du an khoi cong moi nam 2010_KH TPCP vung TNB (03-1-2012)" xfId="3842" xr:uid="{00000000-0005-0000-0000-0000070F0000}"/>
    <cellStyle name="T_DU AN TKQH VA CHUAN BI DAU TU NAM 2007 sua ngay 9-11_Du an khoi cong moi nam 2010_KH TPCP vung TNB (03-1-2012) 2" xfId="3843" xr:uid="{00000000-0005-0000-0000-0000080F0000}"/>
    <cellStyle name="T_DU AN TKQH VA CHUAN BI DAU TU NAM 2007 sua ngay 9-11_Ket qua phan bo von nam 2008" xfId="3844" xr:uid="{00000000-0005-0000-0000-0000090F0000}"/>
    <cellStyle name="T_DU AN TKQH VA CHUAN BI DAU TU NAM 2007 sua ngay 9-11_Ket qua phan bo von nam 2008 2" xfId="3845" xr:uid="{00000000-0005-0000-0000-00000A0F0000}"/>
    <cellStyle name="T_DU AN TKQH VA CHUAN BI DAU TU NAM 2007 sua ngay 9-11_Ket qua phan bo von nam 2008_!1 1 bao cao giao KH ve HTCMT vung TNB   12-12-2011" xfId="3846" xr:uid="{00000000-0005-0000-0000-00000B0F0000}"/>
    <cellStyle name="T_DU AN TKQH VA CHUAN BI DAU TU NAM 2007 sua ngay 9-11_Ket qua phan bo von nam 2008_!1 1 bao cao giao KH ve HTCMT vung TNB   12-12-2011 2" xfId="3847" xr:uid="{00000000-0005-0000-0000-00000C0F0000}"/>
    <cellStyle name="T_DU AN TKQH VA CHUAN BI DAU TU NAM 2007 sua ngay 9-11_Ket qua phan bo von nam 2008_KH TPCP vung TNB (03-1-2012)" xfId="3848" xr:uid="{00000000-0005-0000-0000-00000D0F0000}"/>
    <cellStyle name="T_DU AN TKQH VA CHUAN BI DAU TU NAM 2007 sua ngay 9-11_Ket qua phan bo von nam 2008_KH TPCP vung TNB (03-1-2012) 2" xfId="3849" xr:uid="{00000000-0005-0000-0000-00000E0F0000}"/>
    <cellStyle name="T_DU AN TKQH VA CHUAN BI DAU TU NAM 2007 sua ngay 9-11_KH TPCP vung TNB (03-1-2012)" xfId="3850" xr:uid="{00000000-0005-0000-0000-00000F0F0000}"/>
    <cellStyle name="T_DU AN TKQH VA CHUAN BI DAU TU NAM 2007 sua ngay 9-11_KH TPCP vung TNB (03-1-2012) 2" xfId="3851" xr:uid="{00000000-0005-0000-0000-0000100F0000}"/>
    <cellStyle name="T_DU AN TKQH VA CHUAN BI DAU TU NAM 2007 sua ngay 9-11_KH XDCB_2008 lan 2 sua ngay 10-11" xfId="3852" xr:uid="{00000000-0005-0000-0000-0000110F0000}"/>
    <cellStyle name="T_DU AN TKQH VA CHUAN BI DAU TU NAM 2007 sua ngay 9-11_KH XDCB_2008 lan 2 sua ngay 10-11 2" xfId="3853" xr:uid="{00000000-0005-0000-0000-0000120F0000}"/>
    <cellStyle name="T_DU AN TKQH VA CHUAN BI DAU TU NAM 2007 sua ngay 9-11_KH XDCB_2008 lan 2 sua ngay 10-11_!1 1 bao cao giao KH ve HTCMT vung TNB   12-12-2011" xfId="3854" xr:uid="{00000000-0005-0000-0000-0000130F0000}"/>
    <cellStyle name="T_DU AN TKQH VA CHUAN BI DAU TU NAM 2007 sua ngay 9-11_KH XDCB_2008 lan 2 sua ngay 10-11_!1 1 bao cao giao KH ve HTCMT vung TNB   12-12-2011 2" xfId="3855" xr:uid="{00000000-0005-0000-0000-0000140F0000}"/>
    <cellStyle name="T_DU AN TKQH VA CHUAN BI DAU TU NAM 2007 sua ngay 9-11_KH XDCB_2008 lan 2 sua ngay 10-11_KH TPCP vung TNB (03-1-2012)" xfId="3856" xr:uid="{00000000-0005-0000-0000-0000150F0000}"/>
    <cellStyle name="T_DU AN TKQH VA CHUAN BI DAU TU NAM 2007 sua ngay 9-11_KH XDCB_2008 lan 2 sua ngay 10-11_KH TPCP vung TNB (03-1-2012) 2" xfId="3857" xr:uid="{00000000-0005-0000-0000-0000160F0000}"/>
    <cellStyle name="T_du toan dieu chinh  20-8-2006" xfId="3858" xr:uid="{00000000-0005-0000-0000-0000170F0000}"/>
    <cellStyle name="T_du toan dieu chinh  20-8-2006 2" xfId="3859" xr:uid="{00000000-0005-0000-0000-0000180F0000}"/>
    <cellStyle name="T_du toan dieu chinh  20-8-2006_!1 1 bao cao giao KH ve HTCMT vung TNB   12-12-2011" xfId="3860" xr:uid="{00000000-0005-0000-0000-0000190F0000}"/>
    <cellStyle name="T_du toan dieu chinh  20-8-2006_!1 1 bao cao giao KH ve HTCMT vung TNB   12-12-2011 2" xfId="3861" xr:uid="{00000000-0005-0000-0000-00001A0F0000}"/>
    <cellStyle name="T_du toan dieu chinh  20-8-2006_Bieu4HTMT" xfId="3862" xr:uid="{00000000-0005-0000-0000-00001B0F0000}"/>
    <cellStyle name="T_du toan dieu chinh  20-8-2006_Bieu4HTMT 2" xfId="3863" xr:uid="{00000000-0005-0000-0000-00001C0F0000}"/>
    <cellStyle name="T_du toan dieu chinh  20-8-2006_Bieu4HTMT_!1 1 bao cao giao KH ve HTCMT vung TNB   12-12-2011" xfId="3864" xr:uid="{00000000-0005-0000-0000-00001D0F0000}"/>
    <cellStyle name="T_du toan dieu chinh  20-8-2006_Bieu4HTMT_!1 1 bao cao giao KH ve HTCMT vung TNB   12-12-2011 2" xfId="3865" xr:uid="{00000000-0005-0000-0000-00001E0F0000}"/>
    <cellStyle name="T_du toan dieu chinh  20-8-2006_Bieu4HTMT_KH TPCP vung TNB (03-1-2012)" xfId="3866" xr:uid="{00000000-0005-0000-0000-00001F0F0000}"/>
    <cellStyle name="T_du toan dieu chinh  20-8-2006_Bieu4HTMT_KH TPCP vung TNB (03-1-2012) 2" xfId="3867" xr:uid="{00000000-0005-0000-0000-0000200F0000}"/>
    <cellStyle name="T_du toan dieu chinh  20-8-2006_KH TPCP vung TNB (03-1-2012)" xfId="3868" xr:uid="{00000000-0005-0000-0000-0000210F0000}"/>
    <cellStyle name="T_du toan dieu chinh  20-8-2006_KH TPCP vung TNB (03-1-2012) 2" xfId="3869" xr:uid="{00000000-0005-0000-0000-0000220F0000}"/>
    <cellStyle name="T_giao KH 2011 ngay 10-12-2010" xfId="3870" xr:uid="{00000000-0005-0000-0000-0000230F0000}"/>
    <cellStyle name="T_giao KH 2011 ngay 10-12-2010 2" xfId="3871" xr:uid="{00000000-0005-0000-0000-0000240F0000}"/>
    <cellStyle name="T_giao KH 2011 ngay 10-12-2010_!1 1 bao cao giao KH ve HTCMT vung TNB   12-12-2011" xfId="3872" xr:uid="{00000000-0005-0000-0000-0000250F0000}"/>
    <cellStyle name="T_giao KH 2011 ngay 10-12-2010_!1 1 bao cao giao KH ve HTCMT vung TNB   12-12-2011 2" xfId="3873" xr:uid="{00000000-0005-0000-0000-0000260F0000}"/>
    <cellStyle name="T_giao KH 2011 ngay 10-12-2010_KH TPCP vung TNB (03-1-2012)" xfId="3874" xr:uid="{00000000-0005-0000-0000-0000270F0000}"/>
    <cellStyle name="T_giao KH 2011 ngay 10-12-2010_KH TPCP vung TNB (03-1-2012) 2" xfId="3875" xr:uid="{00000000-0005-0000-0000-0000280F0000}"/>
    <cellStyle name="T_Ht-PTq1-03" xfId="3876" xr:uid="{00000000-0005-0000-0000-0000290F0000}"/>
    <cellStyle name="T_Ht-PTq1-03 2" xfId="3877" xr:uid="{00000000-0005-0000-0000-00002A0F0000}"/>
    <cellStyle name="T_Ht-PTq1-03_!1 1 bao cao giao KH ve HTCMT vung TNB   12-12-2011" xfId="3878" xr:uid="{00000000-0005-0000-0000-00002B0F0000}"/>
    <cellStyle name="T_Ht-PTq1-03_!1 1 bao cao giao KH ve HTCMT vung TNB   12-12-2011 2" xfId="3879" xr:uid="{00000000-0005-0000-0000-00002C0F0000}"/>
    <cellStyle name="T_Ht-PTq1-03_kien giang 2" xfId="3880" xr:uid="{00000000-0005-0000-0000-00002D0F0000}"/>
    <cellStyle name="T_Ht-PTq1-03_kien giang 2 2" xfId="3881" xr:uid="{00000000-0005-0000-0000-00002E0F0000}"/>
    <cellStyle name="T_Ke hoach KTXH  nam 2009_PKT thang 11 nam 2008" xfId="3882" xr:uid="{00000000-0005-0000-0000-00002F0F0000}"/>
    <cellStyle name="T_Ke hoach KTXH  nam 2009_PKT thang 11 nam 2008 2" xfId="3883" xr:uid="{00000000-0005-0000-0000-0000300F0000}"/>
    <cellStyle name="T_Ke hoach KTXH  nam 2009_PKT thang 11 nam 2008_!1 1 bao cao giao KH ve HTCMT vung TNB   12-12-2011" xfId="3884" xr:uid="{00000000-0005-0000-0000-0000310F0000}"/>
    <cellStyle name="T_Ke hoach KTXH  nam 2009_PKT thang 11 nam 2008_!1 1 bao cao giao KH ve HTCMT vung TNB   12-12-2011 2" xfId="3885" xr:uid="{00000000-0005-0000-0000-0000320F0000}"/>
    <cellStyle name="T_Ke hoach KTXH  nam 2009_PKT thang 11 nam 2008_KH TPCP vung TNB (03-1-2012)" xfId="3886" xr:uid="{00000000-0005-0000-0000-0000330F0000}"/>
    <cellStyle name="T_Ke hoach KTXH  nam 2009_PKT thang 11 nam 2008_KH TPCP vung TNB (03-1-2012) 2" xfId="3887" xr:uid="{00000000-0005-0000-0000-0000340F0000}"/>
    <cellStyle name="T_Ket qua dau thau" xfId="3888" xr:uid="{00000000-0005-0000-0000-0000350F0000}"/>
    <cellStyle name="T_Ket qua dau thau 2" xfId="3889" xr:uid="{00000000-0005-0000-0000-0000360F0000}"/>
    <cellStyle name="T_Ket qua dau thau_!1 1 bao cao giao KH ve HTCMT vung TNB   12-12-2011" xfId="3890" xr:uid="{00000000-0005-0000-0000-0000370F0000}"/>
    <cellStyle name="T_Ket qua dau thau_!1 1 bao cao giao KH ve HTCMT vung TNB   12-12-2011 2" xfId="3891" xr:uid="{00000000-0005-0000-0000-0000380F0000}"/>
    <cellStyle name="T_Ket qua dau thau_KH TPCP vung TNB (03-1-2012)" xfId="3892" xr:uid="{00000000-0005-0000-0000-0000390F0000}"/>
    <cellStyle name="T_Ket qua dau thau_KH TPCP vung TNB (03-1-2012) 2" xfId="3893" xr:uid="{00000000-0005-0000-0000-00003A0F0000}"/>
    <cellStyle name="T_Ket qua phan bo von nam 2008" xfId="3894" xr:uid="{00000000-0005-0000-0000-00003B0F0000}"/>
    <cellStyle name="T_Ket qua phan bo von nam 2008 2" xfId="3895" xr:uid="{00000000-0005-0000-0000-00003C0F0000}"/>
    <cellStyle name="T_Ket qua phan bo von nam 2008_!1 1 bao cao giao KH ve HTCMT vung TNB   12-12-2011" xfId="3896" xr:uid="{00000000-0005-0000-0000-00003D0F0000}"/>
    <cellStyle name="T_Ket qua phan bo von nam 2008_!1 1 bao cao giao KH ve HTCMT vung TNB   12-12-2011 2" xfId="3897" xr:uid="{00000000-0005-0000-0000-00003E0F0000}"/>
    <cellStyle name="T_Ket qua phan bo von nam 2008_KH TPCP vung TNB (03-1-2012)" xfId="3898" xr:uid="{00000000-0005-0000-0000-00003F0F0000}"/>
    <cellStyle name="T_Ket qua phan bo von nam 2008_KH TPCP vung TNB (03-1-2012) 2" xfId="3899" xr:uid="{00000000-0005-0000-0000-0000400F0000}"/>
    <cellStyle name="T_KH 2011-2015" xfId="3900" xr:uid="{00000000-0005-0000-0000-0000410F0000}"/>
    <cellStyle name="T_KH TPCP vung TNB (03-1-2012)" xfId="3901" xr:uid="{00000000-0005-0000-0000-0000420F0000}"/>
    <cellStyle name="T_KH TPCP vung TNB (03-1-2012) 2" xfId="3902" xr:uid="{00000000-0005-0000-0000-0000430F0000}"/>
    <cellStyle name="T_KH XDCB_2008 lan 2 sua ngay 10-11" xfId="3903" xr:uid="{00000000-0005-0000-0000-0000440F0000}"/>
    <cellStyle name="T_KH XDCB_2008 lan 2 sua ngay 10-11 2" xfId="3904" xr:uid="{00000000-0005-0000-0000-0000450F0000}"/>
    <cellStyle name="T_KH XDCB_2008 lan 2 sua ngay 10-11_!1 1 bao cao giao KH ve HTCMT vung TNB   12-12-2011" xfId="3905" xr:uid="{00000000-0005-0000-0000-0000460F0000}"/>
    <cellStyle name="T_KH XDCB_2008 lan 2 sua ngay 10-11_!1 1 bao cao giao KH ve HTCMT vung TNB   12-12-2011 2" xfId="3906" xr:uid="{00000000-0005-0000-0000-0000470F0000}"/>
    <cellStyle name="T_KH XDCB_2008 lan 2 sua ngay 10-11_KH TPCP vung TNB (03-1-2012)" xfId="3907" xr:uid="{00000000-0005-0000-0000-0000480F0000}"/>
    <cellStyle name="T_KH XDCB_2008 lan 2 sua ngay 10-11_KH TPCP vung TNB (03-1-2012) 2" xfId="3908" xr:uid="{00000000-0005-0000-0000-0000490F0000}"/>
    <cellStyle name="T_kien giang 2" xfId="3909" xr:uid="{00000000-0005-0000-0000-00004A0F0000}"/>
    <cellStyle name="T_kien giang 2 2" xfId="3910" xr:uid="{00000000-0005-0000-0000-00004B0F0000}"/>
    <cellStyle name="T_Me_Tri_6_07" xfId="3911" xr:uid="{00000000-0005-0000-0000-00004C0F0000}"/>
    <cellStyle name="T_Me_Tri_6_07 2" xfId="3912" xr:uid="{00000000-0005-0000-0000-00004D0F0000}"/>
    <cellStyle name="T_Me_Tri_6_07_!1 1 bao cao giao KH ve HTCMT vung TNB   12-12-2011" xfId="3913" xr:uid="{00000000-0005-0000-0000-00004E0F0000}"/>
    <cellStyle name="T_Me_Tri_6_07_!1 1 bao cao giao KH ve HTCMT vung TNB   12-12-2011 2" xfId="3914" xr:uid="{00000000-0005-0000-0000-00004F0F0000}"/>
    <cellStyle name="T_Me_Tri_6_07_Bieu4HTMT" xfId="3915" xr:uid="{00000000-0005-0000-0000-0000500F0000}"/>
    <cellStyle name="T_Me_Tri_6_07_Bieu4HTMT 2" xfId="3916" xr:uid="{00000000-0005-0000-0000-0000510F0000}"/>
    <cellStyle name="T_Me_Tri_6_07_Bieu4HTMT_!1 1 bao cao giao KH ve HTCMT vung TNB   12-12-2011" xfId="3917" xr:uid="{00000000-0005-0000-0000-0000520F0000}"/>
    <cellStyle name="T_Me_Tri_6_07_Bieu4HTMT_!1 1 bao cao giao KH ve HTCMT vung TNB   12-12-2011 2" xfId="3918" xr:uid="{00000000-0005-0000-0000-0000530F0000}"/>
    <cellStyle name="T_Me_Tri_6_07_Bieu4HTMT_KH TPCP vung TNB (03-1-2012)" xfId="3919" xr:uid="{00000000-0005-0000-0000-0000540F0000}"/>
    <cellStyle name="T_Me_Tri_6_07_Bieu4HTMT_KH TPCP vung TNB (03-1-2012) 2" xfId="3920" xr:uid="{00000000-0005-0000-0000-0000550F0000}"/>
    <cellStyle name="T_Me_Tri_6_07_KH TPCP vung TNB (03-1-2012)" xfId="3921" xr:uid="{00000000-0005-0000-0000-0000560F0000}"/>
    <cellStyle name="T_Me_Tri_6_07_KH TPCP vung TNB (03-1-2012) 2" xfId="3922" xr:uid="{00000000-0005-0000-0000-0000570F0000}"/>
    <cellStyle name="T_N2 thay dat (N1-1)" xfId="3923" xr:uid="{00000000-0005-0000-0000-0000580F0000}"/>
    <cellStyle name="T_N2 thay dat (N1-1) 2" xfId="3924" xr:uid="{00000000-0005-0000-0000-0000590F0000}"/>
    <cellStyle name="T_N2 thay dat (N1-1)_!1 1 bao cao giao KH ve HTCMT vung TNB   12-12-2011" xfId="3925" xr:uid="{00000000-0005-0000-0000-00005A0F0000}"/>
    <cellStyle name="T_N2 thay dat (N1-1)_!1 1 bao cao giao KH ve HTCMT vung TNB   12-12-2011 2" xfId="3926" xr:uid="{00000000-0005-0000-0000-00005B0F0000}"/>
    <cellStyle name="T_N2 thay dat (N1-1)_Bieu4HTMT" xfId="3927" xr:uid="{00000000-0005-0000-0000-00005C0F0000}"/>
    <cellStyle name="T_N2 thay dat (N1-1)_Bieu4HTMT 2" xfId="3928" xr:uid="{00000000-0005-0000-0000-00005D0F0000}"/>
    <cellStyle name="T_N2 thay dat (N1-1)_Bieu4HTMT_!1 1 bao cao giao KH ve HTCMT vung TNB   12-12-2011" xfId="3929" xr:uid="{00000000-0005-0000-0000-00005E0F0000}"/>
    <cellStyle name="T_N2 thay dat (N1-1)_Bieu4HTMT_!1 1 bao cao giao KH ve HTCMT vung TNB   12-12-2011 2" xfId="3930" xr:uid="{00000000-0005-0000-0000-00005F0F0000}"/>
    <cellStyle name="T_N2 thay dat (N1-1)_Bieu4HTMT_KH TPCP vung TNB (03-1-2012)" xfId="3931" xr:uid="{00000000-0005-0000-0000-0000600F0000}"/>
    <cellStyle name="T_N2 thay dat (N1-1)_Bieu4HTMT_KH TPCP vung TNB (03-1-2012) 2" xfId="3932" xr:uid="{00000000-0005-0000-0000-0000610F0000}"/>
    <cellStyle name="T_N2 thay dat (N1-1)_KH TPCP vung TNB (03-1-2012)" xfId="3933" xr:uid="{00000000-0005-0000-0000-0000620F0000}"/>
    <cellStyle name="T_N2 thay dat (N1-1)_KH TPCP vung TNB (03-1-2012) 2" xfId="3934" xr:uid="{00000000-0005-0000-0000-0000630F0000}"/>
    <cellStyle name="T_Phuong an can doi nam 2008" xfId="3935" xr:uid="{00000000-0005-0000-0000-0000640F0000}"/>
    <cellStyle name="T_Phuong an can doi nam 2008 2" xfId="3936" xr:uid="{00000000-0005-0000-0000-0000650F0000}"/>
    <cellStyle name="T_Phuong an can doi nam 2008_!1 1 bao cao giao KH ve HTCMT vung TNB   12-12-2011" xfId="3937" xr:uid="{00000000-0005-0000-0000-0000660F0000}"/>
    <cellStyle name="T_Phuong an can doi nam 2008_!1 1 bao cao giao KH ve HTCMT vung TNB   12-12-2011 2" xfId="3938" xr:uid="{00000000-0005-0000-0000-0000670F0000}"/>
    <cellStyle name="T_Phuong an can doi nam 2008_KH TPCP vung TNB (03-1-2012)" xfId="3939" xr:uid="{00000000-0005-0000-0000-0000680F0000}"/>
    <cellStyle name="T_Phuong an can doi nam 2008_KH TPCP vung TNB (03-1-2012) 2" xfId="3940" xr:uid="{00000000-0005-0000-0000-0000690F0000}"/>
    <cellStyle name="T_Seagame(BTL)" xfId="3941" xr:uid="{00000000-0005-0000-0000-00006A0F0000}"/>
    <cellStyle name="T_Seagame(BTL) 2" xfId="3942" xr:uid="{00000000-0005-0000-0000-00006B0F0000}"/>
    <cellStyle name="T_So GTVT" xfId="3943" xr:uid="{00000000-0005-0000-0000-00006C0F0000}"/>
    <cellStyle name="T_So GTVT 2" xfId="3944" xr:uid="{00000000-0005-0000-0000-00006D0F0000}"/>
    <cellStyle name="T_So GTVT_!1 1 bao cao giao KH ve HTCMT vung TNB   12-12-2011" xfId="3945" xr:uid="{00000000-0005-0000-0000-00006E0F0000}"/>
    <cellStyle name="T_So GTVT_!1 1 bao cao giao KH ve HTCMT vung TNB   12-12-2011 2" xfId="3946" xr:uid="{00000000-0005-0000-0000-00006F0F0000}"/>
    <cellStyle name="T_So GTVT_KH TPCP vung TNB (03-1-2012)" xfId="3947" xr:uid="{00000000-0005-0000-0000-0000700F0000}"/>
    <cellStyle name="T_So GTVT_KH TPCP vung TNB (03-1-2012) 2" xfId="3948" xr:uid="{00000000-0005-0000-0000-0000710F0000}"/>
    <cellStyle name="T_tai co cau dau tu (tong hop)1" xfId="3949" xr:uid="{00000000-0005-0000-0000-0000720F0000}"/>
    <cellStyle name="T_TDT + duong(8-5-07)" xfId="3950" xr:uid="{00000000-0005-0000-0000-0000730F0000}"/>
    <cellStyle name="T_TDT + duong(8-5-07) 2" xfId="3951" xr:uid="{00000000-0005-0000-0000-0000740F0000}"/>
    <cellStyle name="T_TDT + duong(8-5-07)_!1 1 bao cao giao KH ve HTCMT vung TNB   12-12-2011" xfId="3952" xr:uid="{00000000-0005-0000-0000-0000750F0000}"/>
    <cellStyle name="T_TDT + duong(8-5-07)_!1 1 bao cao giao KH ve HTCMT vung TNB   12-12-2011 2" xfId="3953" xr:uid="{00000000-0005-0000-0000-0000760F0000}"/>
    <cellStyle name="T_TDT + duong(8-5-07)_Bieu4HTMT" xfId="3954" xr:uid="{00000000-0005-0000-0000-0000770F0000}"/>
    <cellStyle name="T_TDT + duong(8-5-07)_Bieu4HTMT 2" xfId="3955" xr:uid="{00000000-0005-0000-0000-0000780F0000}"/>
    <cellStyle name="T_TDT + duong(8-5-07)_Bieu4HTMT_!1 1 bao cao giao KH ve HTCMT vung TNB   12-12-2011" xfId="3956" xr:uid="{00000000-0005-0000-0000-0000790F0000}"/>
    <cellStyle name="T_TDT + duong(8-5-07)_Bieu4HTMT_!1 1 bao cao giao KH ve HTCMT vung TNB   12-12-2011 2" xfId="3957" xr:uid="{00000000-0005-0000-0000-00007A0F0000}"/>
    <cellStyle name="T_TDT + duong(8-5-07)_Bieu4HTMT_KH TPCP vung TNB (03-1-2012)" xfId="3958" xr:uid="{00000000-0005-0000-0000-00007B0F0000}"/>
    <cellStyle name="T_TDT + duong(8-5-07)_Bieu4HTMT_KH TPCP vung TNB (03-1-2012) 2" xfId="3959" xr:uid="{00000000-0005-0000-0000-00007C0F0000}"/>
    <cellStyle name="T_TDT + duong(8-5-07)_KH TPCP vung TNB (03-1-2012)" xfId="3960" xr:uid="{00000000-0005-0000-0000-00007D0F0000}"/>
    <cellStyle name="T_TDT + duong(8-5-07)_KH TPCP vung TNB (03-1-2012) 2" xfId="3961" xr:uid="{00000000-0005-0000-0000-00007E0F0000}"/>
    <cellStyle name="T_tham_tra_du_toan" xfId="3962" xr:uid="{00000000-0005-0000-0000-00007F0F0000}"/>
    <cellStyle name="T_tham_tra_du_toan 2" xfId="3963" xr:uid="{00000000-0005-0000-0000-0000800F0000}"/>
    <cellStyle name="T_tham_tra_du_toan_!1 1 bao cao giao KH ve HTCMT vung TNB   12-12-2011" xfId="3964" xr:uid="{00000000-0005-0000-0000-0000810F0000}"/>
    <cellStyle name="T_tham_tra_du_toan_!1 1 bao cao giao KH ve HTCMT vung TNB   12-12-2011 2" xfId="3965" xr:uid="{00000000-0005-0000-0000-0000820F0000}"/>
    <cellStyle name="T_tham_tra_du_toan_Bieu4HTMT" xfId="3966" xr:uid="{00000000-0005-0000-0000-0000830F0000}"/>
    <cellStyle name="T_tham_tra_du_toan_Bieu4HTMT 2" xfId="3967" xr:uid="{00000000-0005-0000-0000-0000840F0000}"/>
    <cellStyle name="T_tham_tra_du_toan_Bieu4HTMT_!1 1 bao cao giao KH ve HTCMT vung TNB   12-12-2011" xfId="3968" xr:uid="{00000000-0005-0000-0000-0000850F0000}"/>
    <cellStyle name="T_tham_tra_du_toan_Bieu4HTMT_!1 1 bao cao giao KH ve HTCMT vung TNB   12-12-2011 2" xfId="3969" xr:uid="{00000000-0005-0000-0000-0000860F0000}"/>
    <cellStyle name="T_tham_tra_du_toan_Bieu4HTMT_KH TPCP vung TNB (03-1-2012)" xfId="3970" xr:uid="{00000000-0005-0000-0000-0000870F0000}"/>
    <cellStyle name="T_tham_tra_du_toan_Bieu4HTMT_KH TPCP vung TNB (03-1-2012) 2" xfId="3971" xr:uid="{00000000-0005-0000-0000-0000880F0000}"/>
    <cellStyle name="T_tham_tra_du_toan_KH TPCP vung TNB (03-1-2012)" xfId="3972" xr:uid="{00000000-0005-0000-0000-0000890F0000}"/>
    <cellStyle name="T_tham_tra_du_toan_KH TPCP vung TNB (03-1-2012) 2" xfId="3973" xr:uid="{00000000-0005-0000-0000-00008A0F0000}"/>
    <cellStyle name="T_Thiet bi" xfId="3974" xr:uid="{00000000-0005-0000-0000-00008B0F0000}"/>
    <cellStyle name="T_Thiet bi 2" xfId="3975" xr:uid="{00000000-0005-0000-0000-00008C0F0000}"/>
    <cellStyle name="T_Thiet bi_!1 1 bao cao giao KH ve HTCMT vung TNB   12-12-2011" xfId="3976" xr:uid="{00000000-0005-0000-0000-00008D0F0000}"/>
    <cellStyle name="T_Thiet bi_!1 1 bao cao giao KH ve HTCMT vung TNB   12-12-2011 2" xfId="3977" xr:uid="{00000000-0005-0000-0000-00008E0F0000}"/>
    <cellStyle name="T_Thiet bi_Bieu4HTMT" xfId="3978" xr:uid="{00000000-0005-0000-0000-00008F0F0000}"/>
    <cellStyle name="T_Thiet bi_Bieu4HTMT 2" xfId="3979" xr:uid="{00000000-0005-0000-0000-0000900F0000}"/>
    <cellStyle name="T_Thiet bi_Bieu4HTMT_!1 1 bao cao giao KH ve HTCMT vung TNB   12-12-2011" xfId="3980" xr:uid="{00000000-0005-0000-0000-0000910F0000}"/>
    <cellStyle name="T_Thiet bi_Bieu4HTMT_!1 1 bao cao giao KH ve HTCMT vung TNB   12-12-2011 2" xfId="3981" xr:uid="{00000000-0005-0000-0000-0000920F0000}"/>
    <cellStyle name="T_Thiet bi_Bieu4HTMT_KH TPCP vung TNB (03-1-2012)" xfId="3982" xr:uid="{00000000-0005-0000-0000-0000930F0000}"/>
    <cellStyle name="T_Thiet bi_Bieu4HTMT_KH TPCP vung TNB (03-1-2012) 2" xfId="3983" xr:uid="{00000000-0005-0000-0000-0000940F0000}"/>
    <cellStyle name="T_Thiet bi_KH TPCP vung TNB (03-1-2012)" xfId="3984" xr:uid="{00000000-0005-0000-0000-0000950F0000}"/>
    <cellStyle name="T_Thiet bi_KH TPCP vung TNB (03-1-2012) 2" xfId="3985" xr:uid="{00000000-0005-0000-0000-0000960F0000}"/>
    <cellStyle name="T_TK_HT" xfId="3986" xr:uid="{00000000-0005-0000-0000-0000970F0000}"/>
    <cellStyle name="T_TK_HT 2" xfId="3987" xr:uid="{00000000-0005-0000-0000-0000980F0000}"/>
    <cellStyle name="T_Van Ban 2007" xfId="3988" xr:uid="{00000000-0005-0000-0000-0000990F0000}"/>
    <cellStyle name="T_Van Ban 2007_15_10_2013 BC nhu cau von doi ung ODA (2014-2016) ngay 15102013 Sua" xfId="3989" xr:uid="{00000000-0005-0000-0000-00009A0F0000}"/>
    <cellStyle name="T_Van Ban 2007_bao cao phan bo KHDT 2011(final)" xfId="3990" xr:uid="{00000000-0005-0000-0000-00009B0F0000}"/>
    <cellStyle name="T_Van Ban 2007_bao cao phan bo KHDT 2011(final)_BC nhu cau von doi ung ODA nganh NN (BKH)" xfId="3991" xr:uid="{00000000-0005-0000-0000-00009C0F0000}"/>
    <cellStyle name="T_Van Ban 2007_bao cao phan bo KHDT 2011(final)_BC Tai co cau (bieu TH)" xfId="3992" xr:uid="{00000000-0005-0000-0000-00009D0F0000}"/>
    <cellStyle name="T_Van Ban 2007_bao cao phan bo KHDT 2011(final)_DK 2014-2015 final" xfId="3993" xr:uid="{00000000-0005-0000-0000-00009E0F0000}"/>
    <cellStyle name="T_Van Ban 2007_bao cao phan bo KHDT 2011(final)_DK 2014-2015 new" xfId="3994" xr:uid="{00000000-0005-0000-0000-00009F0F0000}"/>
    <cellStyle name="T_Van Ban 2007_bao cao phan bo KHDT 2011(final)_DK KH CBDT 2014 11-11-2013" xfId="3995" xr:uid="{00000000-0005-0000-0000-0000A00F0000}"/>
    <cellStyle name="T_Van Ban 2007_bao cao phan bo KHDT 2011(final)_DK KH CBDT 2014 11-11-2013(1)" xfId="3996" xr:uid="{00000000-0005-0000-0000-0000A10F0000}"/>
    <cellStyle name="T_Van Ban 2007_bao cao phan bo KHDT 2011(final)_KH 2011-2015" xfId="3997" xr:uid="{00000000-0005-0000-0000-0000A20F0000}"/>
    <cellStyle name="T_Van Ban 2007_bao cao phan bo KHDT 2011(final)_tai co cau dau tu (tong hop)1" xfId="3998" xr:uid="{00000000-0005-0000-0000-0000A30F0000}"/>
    <cellStyle name="T_Van Ban 2007_BC nhu cau von doi ung ODA nganh NN (BKH)" xfId="3999" xr:uid="{00000000-0005-0000-0000-0000A40F0000}"/>
    <cellStyle name="T_Van Ban 2007_BC nhu cau von doi ung ODA nganh NN (BKH)_05-12  KH trung han 2016-2020 - Liem Thinh edited" xfId="4000" xr:uid="{00000000-0005-0000-0000-0000A50F0000}"/>
    <cellStyle name="T_Van Ban 2007_BC nhu cau von doi ung ODA nganh NN (BKH)_Copy of 05-12  KH trung han 2016-2020 - Liem Thinh edited (1)" xfId="4001" xr:uid="{00000000-0005-0000-0000-0000A60F0000}"/>
    <cellStyle name="T_Van Ban 2007_BC Tai co cau (bieu TH)" xfId="4002" xr:uid="{00000000-0005-0000-0000-0000A70F0000}"/>
    <cellStyle name="T_Van Ban 2007_BC Tai co cau (bieu TH)_05-12  KH trung han 2016-2020 - Liem Thinh edited" xfId="4003" xr:uid="{00000000-0005-0000-0000-0000A80F0000}"/>
    <cellStyle name="T_Van Ban 2007_BC Tai co cau (bieu TH)_Copy of 05-12  KH trung han 2016-2020 - Liem Thinh edited (1)" xfId="4004" xr:uid="{00000000-0005-0000-0000-0000A90F0000}"/>
    <cellStyle name="T_Van Ban 2007_DK 2014-2015 final" xfId="4005" xr:uid="{00000000-0005-0000-0000-0000AA0F0000}"/>
    <cellStyle name="T_Van Ban 2007_DK 2014-2015 final_05-12  KH trung han 2016-2020 - Liem Thinh edited" xfId="4006" xr:uid="{00000000-0005-0000-0000-0000AB0F0000}"/>
    <cellStyle name="T_Van Ban 2007_DK 2014-2015 final_Copy of 05-12  KH trung han 2016-2020 - Liem Thinh edited (1)" xfId="4007" xr:uid="{00000000-0005-0000-0000-0000AC0F0000}"/>
    <cellStyle name="T_Van Ban 2007_DK 2014-2015 new" xfId="4008" xr:uid="{00000000-0005-0000-0000-0000AD0F0000}"/>
    <cellStyle name="T_Van Ban 2007_DK 2014-2015 new_05-12  KH trung han 2016-2020 - Liem Thinh edited" xfId="4009" xr:uid="{00000000-0005-0000-0000-0000AE0F0000}"/>
    <cellStyle name="T_Van Ban 2007_DK 2014-2015 new_Copy of 05-12  KH trung han 2016-2020 - Liem Thinh edited (1)" xfId="4010" xr:uid="{00000000-0005-0000-0000-0000AF0F0000}"/>
    <cellStyle name="T_Van Ban 2007_DK KH CBDT 2014 11-11-2013" xfId="4011" xr:uid="{00000000-0005-0000-0000-0000B00F0000}"/>
    <cellStyle name="T_Van Ban 2007_DK KH CBDT 2014 11-11-2013(1)" xfId="4012" xr:uid="{00000000-0005-0000-0000-0000B10F0000}"/>
    <cellStyle name="T_Van Ban 2007_DK KH CBDT 2014 11-11-2013(1)_05-12  KH trung han 2016-2020 - Liem Thinh edited" xfId="4013" xr:uid="{00000000-0005-0000-0000-0000B20F0000}"/>
    <cellStyle name="T_Van Ban 2007_DK KH CBDT 2014 11-11-2013(1)_Copy of 05-12  KH trung han 2016-2020 - Liem Thinh edited (1)" xfId="4014" xr:uid="{00000000-0005-0000-0000-0000B30F0000}"/>
    <cellStyle name="T_Van Ban 2007_DK KH CBDT 2014 11-11-2013_05-12  KH trung han 2016-2020 - Liem Thinh edited" xfId="4015" xr:uid="{00000000-0005-0000-0000-0000B40F0000}"/>
    <cellStyle name="T_Van Ban 2007_DK KH CBDT 2014 11-11-2013_Copy of 05-12  KH trung han 2016-2020 - Liem Thinh edited (1)" xfId="4016" xr:uid="{00000000-0005-0000-0000-0000B50F0000}"/>
    <cellStyle name="T_Van Ban 2008" xfId="4017" xr:uid="{00000000-0005-0000-0000-0000B60F0000}"/>
    <cellStyle name="T_Van Ban 2008_15_10_2013 BC nhu cau von doi ung ODA (2014-2016) ngay 15102013 Sua" xfId="4018" xr:uid="{00000000-0005-0000-0000-0000B70F0000}"/>
    <cellStyle name="T_Van Ban 2008_bao cao phan bo KHDT 2011(final)" xfId="4019" xr:uid="{00000000-0005-0000-0000-0000B80F0000}"/>
    <cellStyle name="T_Van Ban 2008_bao cao phan bo KHDT 2011(final)_BC nhu cau von doi ung ODA nganh NN (BKH)" xfId="4020" xr:uid="{00000000-0005-0000-0000-0000B90F0000}"/>
    <cellStyle name="T_Van Ban 2008_bao cao phan bo KHDT 2011(final)_BC Tai co cau (bieu TH)" xfId="4021" xr:uid="{00000000-0005-0000-0000-0000BA0F0000}"/>
    <cellStyle name="T_Van Ban 2008_bao cao phan bo KHDT 2011(final)_DK 2014-2015 final" xfId="4022" xr:uid="{00000000-0005-0000-0000-0000BB0F0000}"/>
    <cellStyle name="T_Van Ban 2008_bao cao phan bo KHDT 2011(final)_DK 2014-2015 new" xfId="4023" xr:uid="{00000000-0005-0000-0000-0000BC0F0000}"/>
    <cellStyle name="T_Van Ban 2008_bao cao phan bo KHDT 2011(final)_DK KH CBDT 2014 11-11-2013" xfId="4024" xr:uid="{00000000-0005-0000-0000-0000BD0F0000}"/>
    <cellStyle name="T_Van Ban 2008_bao cao phan bo KHDT 2011(final)_DK KH CBDT 2014 11-11-2013(1)" xfId="4025" xr:uid="{00000000-0005-0000-0000-0000BE0F0000}"/>
    <cellStyle name="T_Van Ban 2008_bao cao phan bo KHDT 2011(final)_KH 2011-2015" xfId="4026" xr:uid="{00000000-0005-0000-0000-0000BF0F0000}"/>
    <cellStyle name="T_Van Ban 2008_bao cao phan bo KHDT 2011(final)_tai co cau dau tu (tong hop)1" xfId="4027" xr:uid="{00000000-0005-0000-0000-0000C00F0000}"/>
    <cellStyle name="T_Van Ban 2008_BC nhu cau von doi ung ODA nganh NN (BKH)" xfId="4028" xr:uid="{00000000-0005-0000-0000-0000C10F0000}"/>
    <cellStyle name="T_Van Ban 2008_BC nhu cau von doi ung ODA nganh NN (BKH)_05-12  KH trung han 2016-2020 - Liem Thinh edited" xfId="4029" xr:uid="{00000000-0005-0000-0000-0000C20F0000}"/>
    <cellStyle name="T_Van Ban 2008_BC nhu cau von doi ung ODA nganh NN (BKH)_Copy of 05-12  KH trung han 2016-2020 - Liem Thinh edited (1)" xfId="4030" xr:uid="{00000000-0005-0000-0000-0000C30F0000}"/>
    <cellStyle name="T_Van Ban 2008_BC Tai co cau (bieu TH)" xfId="4031" xr:uid="{00000000-0005-0000-0000-0000C40F0000}"/>
    <cellStyle name="T_Van Ban 2008_BC Tai co cau (bieu TH)_05-12  KH trung han 2016-2020 - Liem Thinh edited" xfId="4032" xr:uid="{00000000-0005-0000-0000-0000C50F0000}"/>
    <cellStyle name="T_Van Ban 2008_BC Tai co cau (bieu TH)_Copy of 05-12  KH trung han 2016-2020 - Liem Thinh edited (1)" xfId="4033" xr:uid="{00000000-0005-0000-0000-0000C60F0000}"/>
    <cellStyle name="T_Van Ban 2008_DK 2014-2015 final" xfId="4034" xr:uid="{00000000-0005-0000-0000-0000C70F0000}"/>
    <cellStyle name="T_Van Ban 2008_DK 2014-2015 final_05-12  KH trung han 2016-2020 - Liem Thinh edited" xfId="4035" xr:uid="{00000000-0005-0000-0000-0000C80F0000}"/>
    <cellStyle name="T_Van Ban 2008_DK 2014-2015 final_Copy of 05-12  KH trung han 2016-2020 - Liem Thinh edited (1)" xfId="4036" xr:uid="{00000000-0005-0000-0000-0000C90F0000}"/>
    <cellStyle name="T_Van Ban 2008_DK 2014-2015 new" xfId="4037" xr:uid="{00000000-0005-0000-0000-0000CA0F0000}"/>
    <cellStyle name="T_Van Ban 2008_DK 2014-2015 new_05-12  KH trung han 2016-2020 - Liem Thinh edited" xfId="4038" xr:uid="{00000000-0005-0000-0000-0000CB0F0000}"/>
    <cellStyle name="T_Van Ban 2008_DK 2014-2015 new_Copy of 05-12  KH trung han 2016-2020 - Liem Thinh edited (1)" xfId="4039" xr:uid="{00000000-0005-0000-0000-0000CC0F0000}"/>
    <cellStyle name="T_Van Ban 2008_DK KH CBDT 2014 11-11-2013" xfId="4040" xr:uid="{00000000-0005-0000-0000-0000CD0F0000}"/>
    <cellStyle name="T_Van Ban 2008_DK KH CBDT 2014 11-11-2013(1)" xfId="4041" xr:uid="{00000000-0005-0000-0000-0000CE0F0000}"/>
    <cellStyle name="T_Van Ban 2008_DK KH CBDT 2014 11-11-2013(1)_05-12  KH trung han 2016-2020 - Liem Thinh edited" xfId="4042" xr:uid="{00000000-0005-0000-0000-0000CF0F0000}"/>
    <cellStyle name="T_Van Ban 2008_DK KH CBDT 2014 11-11-2013(1)_Copy of 05-12  KH trung han 2016-2020 - Liem Thinh edited (1)" xfId="4043" xr:uid="{00000000-0005-0000-0000-0000D00F0000}"/>
    <cellStyle name="T_Van Ban 2008_DK KH CBDT 2014 11-11-2013_05-12  KH trung han 2016-2020 - Liem Thinh edited" xfId="4044" xr:uid="{00000000-0005-0000-0000-0000D10F0000}"/>
    <cellStyle name="T_Van Ban 2008_DK KH CBDT 2014 11-11-2013_Copy of 05-12  KH trung han 2016-2020 - Liem Thinh edited (1)" xfId="4045" xr:uid="{00000000-0005-0000-0000-0000D20F0000}"/>
    <cellStyle name="T_XDCB thang 12.2010" xfId="4046" xr:uid="{00000000-0005-0000-0000-0000D30F0000}"/>
    <cellStyle name="T_XDCB thang 12.2010 2" xfId="4047" xr:uid="{00000000-0005-0000-0000-0000D40F0000}"/>
    <cellStyle name="T_XDCB thang 12.2010_!1 1 bao cao giao KH ve HTCMT vung TNB   12-12-2011" xfId="4048" xr:uid="{00000000-0005-0000-0000-0000D50F0000}"/>
    <cellStyle name="T_XDCB thang 12.2010_!1 1 bao cao giao KH ve HTCMT vung TNB   12-12-2011 2" xfId="4049" xr:uid="{00000000-0005-0000-0000-0000D60F0000}"/>
    <cellStyle name="T_XDCB thang 12.2010_KH TPCP vung TNB (03-1-2012)" xfId="4050" xr:uid="{00000000-0005-0000-0000-0000D70F0000}"/>
    <cellStyle name="T_XDCB thang 12.2010_KH TPCP vung TNB (03-1-2012) 2" xfId="4051" xr:uid="{00000000-0005-0000-0000-0000D80F0000}"/>
    <cellStyle name="T_ÿÿÿÿÿ" xfId="4052" xr:uid="{00000000-0005-0000-0000-0000D90F0000}"/>
    <cellStyle name="T_ÿÿÿÿÿ 2" xfId="4053" xr:uid="{00000000-0005-0000-0000-0000DA0F0000}"/>
    <cellStyle name="T_ÿÿÿÿÿ_!1 1 bao cao giao KH ve HTCMT vung TNB   12-12-2011" xfId="4054" xr:uid="{00000000-0005-0000-0000-0000DB0F0000}"/>
    <cellStyle name="T_ÿÿÿÿÿ_!1 1 bao cao giao KH ve HTCMT vung TNB   12-12-2011 2" xfId="4055" xr:uid="{00000000-0005-0000-0000-0000DC0F0000}"/>
    <cellStyle name="T_ÿÿÿÿÿ_Bieu mau cong trinh khoi cong moi 3-4" xfId="4056" xr:uid="{00000000-0005-0000-0000-0000DD0F0000}"/>
    <cellStyle name="T_ÿÿÿÿÿ_Bieu mau cong trinh khoi cong moi 3-4 2" xfId="4057" xr:uid="{00000000-0005-0000-0000-0000DE0F0000}"/>
    <cellStyle name="T_ÿÿÿÿÿ_Bieu mau cong trinh khoi cong moi 3-4_!1 1 bao cao giao KH ve HTCMT vung TNB   12-12-2011" xfId="4058" xr:uid="{00000000-0005-0000-0000-0000DF0F0000}"/>
    <cellStyle name="T_ÿÿÿÿÿ_Bieu mau cong trinh khoi cong moi 3-4_!1 1 bao cao giao KH ve HTCMT vung TNB   12-12-2011 2" xfId="4059" xr:uid="{00000000-0005-0000-0000-0000E00F0000}"/>
    <cellStyle name="T_ÿÿÿÿÿ_Bieu mau cong trinh khoi cong moi 3-4_KH TPCP vung TNB (03-1-2012)" xfId="4060" xr:uid="{00000000-0005-0000-0000-0000E10F0000}"/>
    <cellStyle name="T_ÿÿÿÿÿ_Bieu mau cong trinh khoi cong moi 3-4_KH TPCP vung TNB (03-1-2012) 2" xfId="4061" xr:uid="{00000000-0005-0000-0000-0000E20F0000}"/>
    <cellStyle name="T_ÿÿÿÿÿ_Bieu3ODA" xfId="4062" xr:uid="{00000000-0005-0000-0000-0000E30F0000}"/>
    <cellStyle name="T_ÿÿÿÿÿ_Bieu3ODA 2" xfId="4063" xr:uid="{00000000-0005-0000-0000-0000E40F0000}"/>
    <cellStyle name="T_ÿÿÿÿÿ_Bieu3ODA_!1 1 bao cao giao KH ve HTCMT vung TNB   12-12-2011" xfId="4064" xr:uid="{00000000-0005-0000-0000-0000E50F0000}"/>
    <cellStyle name="T_ÿÿÿÿÿ_Bieu3ODA_!1 1 bao cao giao KH ve HTCMT vung TNB   12-12-2011 2" xfId="4065" xr:uid="{00000000-0005-0000-0000-0000E60F0000}"/>
    <cellStyle name="T_ÿÿÿÿÿ_Bieu3ODA_KH TPCP vung TNB (03-1-2012)" xfId="4066" xr:uid="{00000000-0005-0000-0000-0000E70F0000}"/>
    <cellStyle name="T_ÿÿÿÿÿ_Bieu3ODA_KH TPCP vung TNB (03-1-2012) 2" xfId="4067" xr:uid="{00000000-0005-0000-0000-0000E80F0000}"/>
    <cellStyle name="T_ÿÿÿÿÿ_Bieu4HTMT" xfId="4068" xr:uid="{00000000-0005-0000-0000-0000E90F0000}"/>
    <cellStyle name="T_ÿÿÿÿÿ_Bieu4HTMT 2" xfId="4069" xr:uid="{00000000-0005-0000-0000-0000EA0F0000}"/>
    <cellStyle name="T_ÿÿÿÿÿ_Bieu4HTMT_!1 1 bao cao giao KH ve HTCMT vung TNB   12-12-2011" xfId="4070" xr:uid="{00000000-0005-0000-0000-0000EB0F0000}"/>
    <cellStyle name="T_ÿÿÿÿÿ_Bieu4HTMT_!1 1 bao cao giao KH ve HTCMT vung TNB   12-12-2011 2" xfId="4071" xr:uid="{00000000-0005-0000-0000-0000EC0F0000}"/>
    <cellStyle name="T_ÿÿÿÿÿ_Bieu4HTMT_KH TPCP vung TNB (03-1-2012)" xfId="4072" xr:uid="{00000000-0005-0000-0000-0000ED0F0000}"/>
    <cellStyle name="T_ÿÿÿÿÿ_Bieu4HTMT_KH TPCP vung TNB (03-1-2012) 2" xfId="4073" xr:uid="{00000000-0005-0000-0000-0000EE0F0000}"/>
    <cellStyle name="T_ÿÿÿÿÿ_KH TPCP vung TNB (03-1-2012)" xfId="4074" xr:uid="{00000000-0005-0000-0000-0000EF0F0000}"/>
    <cellStyle name="T_ÿÿÿÿÿ_KH TPCP vung TNB (03-1-2012) 2" xfId="4075" xr:uid="{00000000-0005-0000-0000-0000F00F0000}"/>
    <cellStyle name="T_ÿÿÿÿÿ_kien giang 2" xfId="4076" xr:uid="{00000000-0005-0000-0000-0000F10F0000}"/>
    <cellStyle name="T_ÿÿÿÿÿ_kien giang 2 2" xfId="4077" xr:uid="{00000000-0005-0000-0000-0000F20F0000}"/>
    <cellStyle name="Text Indent A" xfId="4078" xr:uid="{00000000-0005-0000-0000-0000F30F0000}"/>
    <cellStyle name="Text Indent B" xfId="4079" xr:uid="{00000000-0005-0000-0000-0000F40F0000}"/>
    <cellStyle name="Text Indent B 10" xfId="4080" xr:uid="{00000000-0005-0000-0000-0000F50F0000}"/>
    <cellStyle name="Text Indent B 11" xfId="4081" xr:uid="{00000000-0005-0000-0000-0000F60F0000}"/>
    <cellStyle name="Text Indent B 12" xfId="4082" xr:uid="{00000000-0005-0000-0000-0000F70F0000}"/>
    <cellStyle name="Text Indent B 13" xfId="4083" xr:uid="{00000000-0005-0000-0000-0000F80F0000}"/>
    <cellStyle name="Text Indent B 14" xfId="4084" xr:uid="{00000000-0005-0000-0000-0000F90F0000}"/>
    <cellStyle name="Text Indent B 15" xfId="4085" xr:uid="{00000000-0005-0000-0000-0000FA0F0000}"/>
    <cellStyle name="Text Indent B 16" xfId="4086" xr:uid="{00000000-0005-0000-0000-0000FB0F0000}"/>
    <cellStyle name="Text Indent B 2" xfId="4087" xr:uid="{00000000-0005-0000-0000-0000FC0F0000}"/>
    <cellStyle name="Text Indent B 3" xfId="4088" xr:uid="{00000000-0005-0000-0000-0000FD0F0000}"/>
    <cellStyle name="Text Indent B 4" xfId="4089" xr:uid="{00000000-0005-0000-0000-0000FE0F0000}"/>
    <cellStyle name="Text Indent B 5" xfId="4090" xr:uid="{00000000-0005-0000-0000-0000FF0F0000}"/>
    <cellStyle name="Text Indent B 6" xfId="4091" xr:uid="{00000000-0005-0000-0000-000000100000}"/>
    <cellStyle name="Text Indent B 7" xfId="4092" xr:uid="{00000000-0005-0000-0000-000001100000}"/>
    <cellStyle name="Text Indent B 8" xfId="4093" xr:uid="{00000000-0005-0000-0000-000002100000}"/>
    <cellStyle name="Text Indent B 9" xfId="4094" xr:uid="{00000000-0005-0000-0000-000003100000}"/>
    <cellStyle name="Text Indent C" xfId="4095" xr:uid="{00000000-0005-0000-0000-000004100000}"/>
    <cellStyle name="Text Indent C 10" xfId="4096" xr:uid="{00000000-0005-0000-0000-000005100000}"/>
    <cellStyle name="Text Indent C 11" xfId="4097" xr:uid="{00000000-0005-0000-0000-000006100000}"/>
    <cellStyle name="Text Indent C 12" xfId="4098" xr:uid="{00000000-0005-0000-0000-000007100000}"/>
    <cellStyle name="Text Indent C 13" xfId="4099" xr:uid="{00000000-0005-0000-0000-000008100000}"/>
    <cellStyle name="Text Indent C 14" xfId="4100" xr:uid="{00000000-0005-0000-0000-000009100000}"/>
    <cellStyle name="Text Indent C 15" xfId="4101" xr:uid="{00000000-0005-0000-0000-00000A100000}"/>
    <cellStyle name="Text Indent C 16" xfId="4102" xr:uid="{00000000-0005-0000-0000-00000B100000}"/>
    <cellStyle name="Text Indent C 2" xfId="4103" xr:uid="{00000000-0005-0000-0000-00000C100000}"/>
    <cellStyle name="Text Indent C 3" xfId="4104" xr:uid="{00000000-0005-0000-0000-00000D100000}"/>
    <cellStyle name="Text Indent C 4" xfId="4105" xr:uid="{00000000-0005-0000-0000-00000E100000}"/>
    <cellStyle name="Text Indent C 5" xfId="4106" xr:uid="{00000000-0005-0000-0000-00000F100000}"/>
    <cellStyle name="Text Indent C 6" xfId="4107" xr:uid="{00000000-0005-0000-0000-000010100000}"/>
    <cellStyle name="Text Indent C 7" xfId="4108" xr:uid="{00000000-0005-0000-0000-000011100000}"/>
    <cellStyle name="Text Indent C 8" xfId="4109" xr:uid="{00000000-0005-0000-0000-000012100000}"/>
    <cellStyle name="Text Indent C 9" xfId="4110" xr:uid="{00000000-0005-0000-0000-000013100000}"/>
    <cellStyle name="th" xfId="4111" xr:uid="{00000000-0005-0000-0000-000014100000}"/>
    <cellStyle name="th 2" xfId="4112" xr:uid="{00000000-0005-0000-0000-000015100000}"/>
    <cellStyle name="þ_x005f_x001d_ð¤_x005f_x000c_¯þ_x005f_x0014__x005f_x000d_¨þU_x005f_x0001_À_x005f_x0004_ _x005f_x0015__x005f_x000f__x005f_x0001__x005f_x0001_" xfId="4113" xr:uid="{00000000-0005-0000-0000-000016100000}"/>
    <cellStyle name="þ_x005f_x001d_ð·_x005f_x000c_æþ'_x005f_x000d_ßþU_x005f_x0001_Ø_x005f_x0005_ü_x005f_x0014__x005f_x0007__x005f_x0001__x005f_x0001_" xfId="4114" xr:uid="{00000000-0005-0000-0000-000017100000}"/>
    <cellStyle name="þ_x005f_x001d_ðÇ%Uý—&amp;Hý9_x005f_x0008_Ÿ s_x005f_x000a__x005f_x0007__x005f_x0001__x005f_x0001_" xfId="4115" xr:uid="{00000000-0005-0000-0000-000018100000}"/>
    <cellStyle name="þ_x005f_x001d_ðK_x005f_x000c_Fý_x005f_x001b__x005f_x000d_9ýU_x005f_x0001_Ð_x005f_x0008_¦)_x005f_x0007__x005f_x0001__x005f_x0001_" xfId="4116" xr:uid="{00000000-0005-0000-0000-0000191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xr:uid="{00000000-0005-0000-0000-00001A100000}"/>
    <cellStyle name="þ_x005f_x005f_x005f_x001d_ð·_x005f_x005f_x005f_x000c_æþ'_x005f_x005f_x005f_x000d_ßþU_x005f_x005f_x005f_x0001_Ø_x005f_x005f_x005f_x0005_ü_x005f_x005f_x005f_x0014__x005f_x005f_x005f_x0007__x005f_x005f_x005f_x0001__x005f_x005f_x005f_x0001_" xfId="4118" xr:uid="{00000000-0005-0000-0000-00001B100000}"/>
    <cellStyle name="þ_x005f_x005f_x005f_x001d_ðÇ%Uý—&amp;Hý9_x005f_x005f_x005f_x0008_Ÿ s_x005f_x005f_x005f_x000a__x005f_x005f_x005f_x0007__x005f_x005f_x005f_x0001__x005f_x005f_x005f_x0001_" xfId="4119" xr:uid="{00000000-0005-0000-0000-00001C100000}"/>
    <cellStyle name="þ_x005f_x005f_x005f_x001d_ðK_x005f_x005f_x005f_x000c_Fý_x005f_x005f_x005f_x001b__x005f_x005f_x005f_x000d_9ýU_x005f_x005f_x005f_x0001_Ð_x005f_x005f_x005f_x0008_¦)_x005f_x005f_x005f_x0007__x005f_x005f_x005f_x0001__x005f_x005f_x005f_x0001_" xfId="4120" xr:uid="{00000000-0005-0000-0000-00001D100000}"/>
    <cellStyle name="than" xfId="4121" xr:uid="{00000000-0005-0000-0000-00001E100000}"/>
    <cellStyle name="Thanh" xfId="4122" xr:uid="{00000000-0005-0000-0000-00001F100000}"/>
    <cellStyle name="þ_x001d_ð¤_x000c_¯þ_x0014__x000a_¨þU_x0001_À_x0004_ _x0015__x000f__x0001__x0001_" xfId="4123" xr:uid="{00000000-0005-0000-0000-000020100000}"/>
    <cellStyle name="þ_x001d_ð¤_x000c_¯þ_x0014__x000d_¨þU_x0001_À_x0004_ _x0015__x000f__x0001__x0001_" xfId="4124" xr:uid="{00000000-0005-0000-0000-000021100000}"/>
    <cellStyle name="þ_x001d_ð·_x000c_æþ'_x000a_ßþU_x0001_Ø_x0005_ü_x0014__x0007__x0001__x0001_" xfId="4125" xr:uid="{00000000-0005-0000-0000-000022100000}"/>
    <cellStyle name="þ_x001d_ð·_x000c_æþ'_x000d_ßþU_x0001_Ø_x0005_ü_x0014__x0007__x0001__x0001_" xfId="4126" xr:uid="{00000000-0005-0000-0000-000023100000}"/>
    <cellStyle name="þ_x001d_ðÇ%Uý—&amp;Hý9_x0008_Ÿ s_x000a__x0007__x0001__x0001_" xfId="4127" xr:uid="{00000000-0005-0000-0000-000024100000}"/>
    <cellStyle name="þ_x001d_ðK_x000c_Fý_x001b__x000a_9ýU_x0001_Ð_x0008_¦)_x0007__x0001__x0001_" xfId="4128" xr:uid="{00000000-0005-0000-0000-000025100000}"/>
    <cellStyle name="þ_x001d_ðK_x000c_Fý_x001b__x000d_9ýU_x0001_Ð_x0008_¦)_x0007__x0001__x0001_" xfId="4129" xr:uid="{00000000-0005-0000-0000-000026100000}"/>
    <cellStyle name="thuong-10" xfId="4130" xr:uid="{00000000-0005-0000-0000-000027100000}"/>
    <cellStyle name="thuong-11" xfId="4131" xr:uid="{00000000-0005-0000-0000-000028100000}"/>
    <cellStyle name="thuong-11 2" xfId="4132" xr:uid="{00000000-0005-0000-0000-000029100000}"/>
    <cellStyle name="Thuyet minh" xfId="4133" xr:uid="{00000000-0005-0000-0000-00002A100000}"/>
    <cellStyle name="Tickmark" xfId="4134" xr:uid="{00000000-0005-0000-0000-00002B100000}"/>
    <cellStyle name="Tien1" xfId="4135" xr:uid="{00000000-0005-0000-0000-00002C100000}"/>
    <cellStyle name="Tieu_de_2" xfId="4136" xr:uid="{00000000-0005-0000-0000-00002D100000}"/>
    <cellStyle name="Times New Roman" xfId="4137" xr:uid="{00000000-0005-0000-0000-00002E100000}"/>
    <cellStyle name="tit1" xfId="4138" xr:uid="{00000000-0005-0000-0000-00002F100000}"/>
    <cellStyle name="tit2" xfId="4139" xr:uid="{00000000-0005-0000-0000-000030100000}"/>
    <cellStyle name="tit2 2" xfId="4140" xr:uid="{00000000-0005-0000-0000-000031100000}"/>
    <cellStyle name="tit3" xfId="4141" xr:uid="{00000000-0005-0000-0000-000032100000}"/>
    <cellStyle name="tit4" xfId="4142" xr:uid="{00000000-0005-0000-0000-000033100000}"/>
    <cellStyle name="Title 2" xfId="4143" xr:uid="{00000000-0005-0000-0000-000034100000}"/>
    <cellStyle name="Tong so" xfId="4144" xr:uid="{00000000-0005-0000-0000-000035100000}"/>
    <cellStyle name="tong so 1" xfId="4145" xr:uid="{00000000-0005-0000-0000-000036100000}"/>
    <cellStyle name="Tong so_Bieu KHPTLN 2016-2020" xfId="4146" xr:uid="{00000000-0005-0000-0000-000037100000}"/>
    <cellStyle name="Tongcong" xfId="4147" xr:uid="{00000000-0005-0000-0000-000038100000}"/>
    <cellStyle name="Total 2" xfId="4148" xr:uid="{00000000-0005-0000-0000-000039100000}"/>
    <cellStyle name="trang" xfId="4149" xr:uid="{00000000-0005-0000-0000-00003A100000}"/>
    <cellStyle name="tt1" xfId="4150" xr:uid="{00000000-0005-0000-0000-00003B100000}"/>
    <cellStyle name="Tusental (0)_pldt" xfId="4151" xr:uid="{00000000-0005-0000-0000-00003C100000}"/>
    <cellStyle name="Tusental_pldt" xfId="4152" xr:uid="{00000000-0005-0000-0000-00003D100000}"/>
    <cellStyle name="ux_3_¼­¿ï-¾È»ê" xfId="4153" xr:uid="{00000000-0005-0000-0000-00003E100000}"/>
    <cellStyle name="Valuta (0)_pldt" xfId="4154" xr:uid="{00000000-0005-0000-0000-00003F100000}"/>
    <cellStyle name="Valuta_pldt" xfId="4155" xr:uid="{00000000-0005-0000-0000-000040100000}"/>
    <cellStyle name="VANG1" xfId="4156" xr:uid="{00000000-0005-0000-0000-000041100000}"/>
    <cellStyle name="VANG1 2" xfId="4157" xr:uid="{00000000-0005-0000-0000-000042100000}"/>
    <cellStyle name="viet" xfId="4158" xr:uid="{00000000-0005-0000-0000-000043100000}"/>
    <cellStyle name="viet2" xfId="4159" xr:uid="{00000000-0005-0000-0000-000044100000}"/>
    <cellStyle name="viet2 2" xfId="4160" xr:uid="{00000000-0005-0000-0000-000045100000}"/>
    <cellStyle name="VN new romanNormal" xfId="4161" xr:uid="{00000000-0005-0000-0000-000046100000}"/>
    <cellStyle name="VN new romanNormal 2" xfId="4162" xr:uid="{00000000-0005-0000-0000-000047100000}"/>
    <cellStyle name="VN new romanNormal 2 2" xfId="4163" xr:uid="{00000000-0005-0000-0000-000048100000}"/>
    <cellStyle name="VN new romanNormal 3" xfId="4164" xr:uid="{00000000-0005-0000-0000-000049100000}"/>
    <cellStyle name="VN new romanNormal_05-12  KH trung han 2016-2020 - Liem Thinh edited" xfId="4165" xr:uid="{00000000-0005-0000-0000-00004A100000}"/>
    <cellStyle name="Vn Time 13" xfId="4166" xr:uid="{00000000-0005-0000-0000-00004B100000}"/>
    <cellStyle name="Vn Time 14" xfId="4167" xr:uid="{00000000-0005-0000-0000-00004C100000}"/>
    <cellStyle name="Vn Time 14 2" xfId="4168" xr:uid="{00000000-0005-0000-0000-00004D100000}"/>
    <cellStyle name="Vn Time 14 3" xfId="4169" xr:uid="{00000000-0005-0000-0000-00004E100000}"/>
    <cellStyle name="VN time new roman" xfId="4170" xr:uid="{00000000-0005-0000-0000-00004F100000}"/>
    <cellStyle name="VN time new roman 2" xfId="4171" xr:uid="{00000000-0005-0000-0000-000050100000}"/>
    <cellStyle name="VN time new roman 2 2" xfId="4172" xr:uid="{00000000-0005-0000-0000-000051100000}"/>
    <cellStyle name="VN time new roman 3" xfId="4173" xr:uid="{00000000-0005-0000-0000-000052100000}"/>
    <cellStyle name="VN time new roman_05-12  KH trung han 2016-2020 - Liem Thinh edited" xfId="4174" xr:uid="{00000000-0005-0000-0000-000053100000}"/>
    <cellStyle name="vn_time" xfId="4175" xr:uid="{00000000-0005-0000-0000-000054100000}"/>
    <cellStyle name="vnbo" xfId="4176" xr:uid="{00000000-0005-0000-0000-000055100000}"/>
    <cellStyle name="vnbo 2" xfId="4177" xr:uid="{00000000-0005-0000-0000-000056100000}"/>
    <cellStyle name="vnbo 3" xfId="4178" xr:uid="{00000000-0005-0000-0000-000057100000}"/>
    <cellStyle name="vnhead1" xfId="4179" xr:uid="{00000000-0005-0000-0000-000058100000}"/>
    <cellStyle name="vnhead1 2" xfId="4180" xr:uid="{00000000-0005-0000-0000-000059100000}"/>
    <cellStyle name="vnhead2" xfId="4181" xr:uid="{00000000-0005-0000-0000-00005A100000}"/>
    <cellStyle name="vnhead2 2" xfId="4182" xr:uid="{00000000-0005-0000-0000-00005B100000}"/>
    <cellStyle name="vnhead2 3" xfId="4183" xr:uid="{00000000-0005-0000-0000-00005C100000}"/>
    <cellStyle name="vnhead3" xfId="4184" xr:uid="{00000000-0005-0000-0000-00005D100000}"/>
    <cellStyle name="vnhead3 2" xfId="4185" xr:uid="{00000000-0005-0000-0000-00005E100000}"/>
    <cellStyle name="vnhead3 3" xfId="4186" xr:uid="{00000000-0005-0000-0000-00005F100000}"/>
    <cellStyle name="vnhead4" xfId="4187" xr:uid="{00000000-0005-0000-0000-000060100000}"/>
    <cellStyle name="vntxt1" xfId="4188" xr:uid="{00000000-0005-0000-0000-000061100000}"/>
    <cellStyle name="vntxt1 10" xfId="4189" xr:uid="{00000000-0005-0000-0000-000062100000}"/>
    <cellStyle name="vntxt1 11" xfId="4190" xr:uid="{00000000-0005-0000-0000-000063100000}"/>
    <cellStyle name="vntxt1 12" xfId="4191" xr:uid="{00000000-0005-0000-0000-000064100000}"/>
    <cellStyle name="vntxt1 13" xfId="4192" xr:uid="{00000000-0005-0000-0000-000065100000}"/>
    <cellStyle name="vntxt1 14" xfId="4193" xr:uid="{00000000-0005-0000-0000-000066100000}"/>
    <cellStyle name="vntxt1 15" xfId="4194" xr:uid="{00000000-0005-0000-0000-000067100000}"/>
    <cellStyle name="vntxt1 16" xfId="4195" xr:uid="{00000000-0005-0000-0000-000068100000}"/>
    <cellStyle name="vntxt1 2" xfId="4196" xr:uid="{00000000-0005-0000-0000-000069100000}"/>
    <cellStyle name="vntxt1 3" xfId="4197" xr:uid="{00000000-0005-0000-0000-00006A100000}"/>
    <cellStyle name="vntxt1 4" xfId="4198" xr:uid="{00000000-0005-0000-0000-00006B100000}"/>
    <cellStyle name="vntxt1 5" xfId="4199" xr:uid="{00000000-0005-0000-0000-00006C100000}"/>
    <cellStyle name="vntxt1 6" xfId="4200" xr:uid="{00000000-0005-0000-0000-00006D100000}"/>
    <cellStyle name="vntxt1 7" xfId="4201" xr:uid="{00000000-0005-0000-0000-00006E100000}"/>
    <cellStyle name="vntxt1 8" xfId="4202" xr:uid="{00000000-0005-0000-0000-00006F100000}"/>
    <cellStyle name="vntxt1 9" xfId="4203" xr:uid="{00000000-0005-0000-0000-000070100000}"/>
    <cellStyle name="vntxt1_05-12  KH trung han 2016-2020 - Liem Thinh edited" xfId="4204" xr:uid="{00000000-0005-0000-0000-000071100000}"/>
    <cellStyle name="vntxt2" xfId="4205" xr:uid="{00000000-0005-0000-0000-000072100000}"/>
    <cellStyle name="W?hrung [0]_35ERI8T2gbIEMixb4v26icuOo" xfId="4206" xr:uid="{00000000-0005-0000-0000-000073100000}"/>
    <cellStyle name="W?hrung_35ERI8T2gbIEMixb4v26icuOo" xfId="4207" xr:uid="{00000000-0005-0000-0000-000074100000}"/>
    <cellStyle name="Währung [0]_68574_Materialbedarfsliste" xfId="4208" xr:uid="{00000000-0005-0000-0000-000075100000}"/>
    <cellStyle name="Währung_68574_Materialbedarfsliste" xfId="4209" xr:uid="{00000000-0005-0000-0000-000076100000}"/>
    <cellStyle name="Walutowy [0]_Invoices2001Slovakia" xfId="4210" xr:uid="{00000000-0005-0000-0000-000077100000}"/>
    <cellStyle name="Walutowy_Invoices2001Slovakia" xfId="4211" xr:uid="{00000000-0005-0000-0000-000078100000}"/>
    <cellStyle name="Warning Text 2" xfId="4212" xr:uid="{00000000-0005-0000-0000-000079100000}"/>
    <cellStyle name="wrap" xfId="4213" xr:uid="{00000000-0005-0000-0000-00007A100000}"/>
    <cellStyle name="Wไhrung [0]_35ERI8T2gbIEMixb4v26icuOo" xfId="4214" xr:uid="{00000000-0005-0000-0000-00007B100000}"/>
    <cellStyle name="Wไhrung_35ERI8T2gbIEMixb4v26icuOo" xfId="4215" xr:uid="{00000000-0005-0000-0000-00007C100000}"/>
    <cellStyle name="xan1" xfId="4216" xr:uid="{00000000-0005-0000-0000-00007D100000}"/>
    <cellStyle name="xuan" xfId="4217" xr:uid="{00000000-0005-0000-0000-00007E100000}"/>
    <cellStyle name="y" xfId="4218" xr:uid="{00000000-0005-0000-0000-00007F100000}"/>
    <cellStyle name="y 2" xfId="4219" xr:uid="{00000000-0005-0000-0000-000080100000}"/>
    <cellStyle name="Ý kh¸c_B¶ng 1 (2)" xfId="4220" xr:uid="{00000000-0005-0000-0000-000081100000}"/>
    <cellStyle name="เครื่องหมายสกุลเงิน [0]_FTC_OFFER" xfId="4221" xr:uid="{00000000-0005-0000-0000-000082100000}"/>
    <cellStyle name="เครื่องหมายสกุลเงิน_FTC_OFFER" xfId="4222" xr:uid="{00000000-0005-0000-0000-000083100000}"/>
    <cellStyle name="ปกติ_FTC_OFFER" xfId="4223" xr:uid="{00000000-0005-0000-0000-000084100000}"/>
    <cellStyle name=" [0.00]_ Att. 1- Cover" xfId="4224" xr:uid="{00000000-0005-0000-0000-000085100000}"/>
    <cellStyle name="_ Att. 1- Cover" xfId="4225" xr:uid="{00000000-0005-0000-0000-000086100000}"/>
    <cellStyle name="?_ Att. 1- Cover" xfId="4226" xr:uid="{00000000-0005-0000-0000-000087100000}"/>
    <cellStyle name="똿뗦먛귟 [0.00]_PRODUCT DETAIL Q1" xfId="4227" xr:uid="{00000000-0005-0000-0000-000088100000}"/>
    <cellStyle name="똿뗦먛귟_PRODUCT DETAIL Q1" xfId="4228" xr:uid="{00000000-0005-0000-0000-000089100000}"/>
    <cellStyle name="믅됞 [0.00]_PRODUCT DETAIL Q1" xfId="4229" xr:uid="{00000000-0005-0000-0000-00008A100000}"/>
    <cellStyle name="믅됞_PRODUCT DETAIL Q1" xfId="4230" xr:uid="{00000000-0005-0000-0000-00008B100000}"/>
    <cellStyle name="백분율_††††† " xfId="4231" xr:uid="{00000000-0005-0000-0000-00008C100000}"/>
    <cellStyle name="뷭?_BOOKSHIP" xfId="4232" xr:uid="{00000000-0005-0000-0000-00008D100000}"/>
    <cellStyle name="안건회계법인" xfId="4233" xr:uid="{00000000-0005-0000-0000-00008E100000}"/>
    <cellStyle name="콤맀_Sheet1_총괄표 (수출입) (2)" xfId="4234" xr:uid="{00000000-0005-0000-0000-00008F100000}"/>
    <cellStyle name="콤마 [ - 유형1" xfId="4235" xr:uid="{00000000-0005-0000-0000-000090100000}"/>
    <cellStyle name="콤마 [ - 유형2" xfId="4236" xr:uid="{00000000-0005-0000-0000-000091100000}"/>
    <cellStyle name="콤마 [ - 유형3" xfId="4237" xr:uid="{00000000-0005-0000-0000-000092100000}"/>
    <cellStyle name="콤마 [ - 유형4" xfId="4238" xr:uid="{00000000-0005-0000-0000-000093100000}"/>
    <cellStyle name="콤마 [ - 유형5" xfId="4239" xr:uid="{00000000-0005-0000-0000-000094100000}"/>
    <cellStyle name="콤마 [ - 유형6" xfId="4240" xr:uid="{00000000-0005-0000-0000-000095100000}"/>
    <cellStyle name="콤마 [ - 유형7" xfId="4241" xr:uid="{00000000-0005-0000-0000-000096100000}"/>
    <cellStyle name="콤마 [ - 유형8" xfId="4242" xr:uid="{00000000-0005-0000-0000-000097100000}"/>
    <cellStyle name="콤마 [0]_ 비목별 월별기술 " xfId="4243" xr:uid="{00000000-0005-0000-0000-000098100000}"/>
    <cellStyle name="콤마_ 비목별 월별기술 " xfId="4244" xr:uid="{00000000-0005-0000-0000-000099100000}"/>
    <cellStyle name="통화 [0]_††††† " xfId="4245" xr:uid="{00000000-0005-0000-0000-00009A100000}"/>
    <cellStyle name="통화_††††† " xfId="4246" xr:uid="{00000000-0005-0000-0000-00009B100000}"/>
    <cellStyle name="표섀_변경(최종)" xfId="4247" xr:uid="{00000000-0005-0000-0000-00009C100000}"/>
    <cellStyle name="표준_ 97년 경영분석(안)" xfId="4248" xr:uid="{00000000-0005-0000-0000-00009D100000}"/>
    <cellStyle name="표줠_Sheet1_1_총괄표 (수출입) (2)" xfId="4249" xr:uid="{00000000-0005-0000-0000-00009E100000}"/>
    <cellStyle name="一般_00Q3902REV.1" xfId="4250" xr:uid="{00000000-0005-0000-0000-00009F100000}"/>
    <cellStyle name="千分位[0]_00Q3902REV.1" xfId="4251" xr:uid="{00000000-0005-0000-0000-0000A0100000}"/>
    <cellStyle name="千分位_00Q3902REV.1" xfId="4252" xr:uid="{00000000-0005-0000-0000-0000A1100000}"/>
    <cellStyle name="桁区切り [0.00]_BE-BQ" xfId="4253" xr:uid="{00000000-0005-0000-0000-0000A2100000}"/>
    <cellStyle name="桁区切り_BE-BQ" xfId="4254" xr:uid="{00000000-0005-0000-0000-0000A3100000}"/>
    <cellStyle name="標準_(A1)BOQ " xfId="4255" xr:uid="{00000000-0005-0000-0000-0000A4100000}"/>
    <cellStyle name="貨幣 [0]_00Q3902REV.1" xfId="4256" xr:uid="{00000000-0005-0000-0000-0000A5100000}"/>
    <cellStyle name="貨幣[0]_BRE" xfId="4257" xr:uid="{00000000-0005-0000-0000-0000A6100000}"/>
    <cellStyle name="貨幣_00Q3902REV.1" xfId="4258" xr:uid="{00000000-0005-0000-0000-0000A7100000}"/>
    <cellStyle name="通貨 [0.00]_BE-BQ" xfId="4259" xr:uid="{00000000-0005-0000-0000-0000A8100000}"/>
    <cellStyle name="通貨_BE-BQ" xfId="4260" xr:uid="{00000000-0005-0000-0000-0000A910000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an%20ban%20nam%202020\Huyen\Cac%20phong%20ban%20huyen\Phong%20TC-KH\Du%20thao\Danh%20muc%20dau%20tu%20cong%20trung%20han%202021-2025\Ke_hoach_dau_tu_cong_trung_han_s&#791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VAT TU NHAN TXQN"/>
      <sheetName val="bang tong ke khoi luong vat tu"/>
      <sheetName val="hcong tkhe"/>
      <sheetName val="VAT TU NHAN TKHE"/>
      <sheetName val="hcong qn"/>
      <sheetName val="VAT TU NHAN (2)"/>
      <sheetName val="C45A-BH"/>
      <sheetName val="C46A-BH"/>
      <sheetName val="C47A-BH"/>
      <sheetName val="C48A-BH"/>
      <sheetName val="S-53-1"/>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REF"/>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7T11"/>
      <sheetName val="Dec31"/>
      <sheetName val="TDT"/>
      <sheetName val="xl"/>
      <sheetName val="NN"/>
      <sheetName val="Tralaivay"/>
      <sheetName val="TBTN"/>
      <sheetName val="CPTV"/>
      <sheetName val="PCCHAY"/>
      <sheetName val="dtks"/>
      <sheetName val="NAM 2004"/>
      <sheetName val="Outlets"/>
      <sheetName val="PGs"/>
      <sheetName val="XN79"/>
      <sheetName val="CTMT"/>
      <sheetName val="HTSD6LD"/>
      <sheetName val="HTSDDNN"/>
      <sheetName val="HTSDKT"/>
      <sheetName val="BD"/>
      <sheetName val="HTNT"/>
      <sheetName val="CHART"/>
      <sheetName val="HTDT"/>
      <sheetName val="HTSDD"/>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TH du toan "/>
      <sheetName val="Du toan "/>
      <sheetName val="C.Tinh"/>
      <sheetName val="TK_cap"/>
      <sheetName val="KH 200³ (moi max)"/>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TK 911"/>
      <sheetName val=""/>
      <sheetName val="SILICATE"/>
      <sheetName val="Tong hop kinh phi"/>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QT Duoc (Hai)"/>
      <sheetName val="Cua"/>
      <sheetName val="NS"/>
      <sheetName val="CTTSCD"/>
      <sheetName val="TSCD ko dung"/>
      <sheetName val="Tong vat tu"/>
      <sheetName val="VT luu"/>
      <sheetName val="VTu1"/>
      <sheetName val="Vtu u dong"/>
      <sheetName val="TSLD khac"/>
      <sheetName val="CC da pbo het"/>
      <sheetName val="Phaitra"/>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_x0000_"/>
      <sheetName val="TDÕ"/>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JanÐ"/>
      <sheetName val="0_x0000_Ԁ_x0000_가"/>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refreshError="1"/>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refreshError="1"/>
      <sheetData sheetId="783" refreshError="1"/>
      <sheetData sheetId="784" refreshError="1"/>
      <sheetData sheetId="785"/>
      <sheetData sheetId="786"/>
      <sheetData sheetId="787"/>
      <sheetData sheetId="788"/>
      <sheetData sheetId="789"/>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sheetData sheetId="814" refreshError="1"/>
      <sheetData sheetId="815"/>
      <sheetData sheetId="816"/>
      <sheetData sheetId="817"/>
      <sheetData sheetId="818"/>
      <sheetData sheetId="819"/>
      <sheetData sheetId="820"/>
      <sheetData sheetId="821"/>
      <sheetData sheetId="822"/>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sheetData sheetId="851"/>
      <sheetData sheetId="852"/>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refreshError="1"/>
      <sheetData sheetId="930" refreshError="1"/>
      <sheetData sheetId="931" refreshError="1"/>
      <sheetData sheetId="932" refreshError="1"/>
      <sheetData sheetId="933" refreshError="1"/>
      <sheetData sheetId="934"/>
      <sheetData sheetId="935"/>
      <sheetData sheetId="936"/>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sheetData sheetId="973"/>
      <sheetData sheetId="974"/>
      <sheetData sheetId="975"/>
      <sheetData sheetId="976"/>
      <sheetData sheetId="977"/>
      <sheetData sheetId="978"/>
      <sheetData sheetId="979"/>
      <sheetData sheetId="980"/>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refreshError="1"/>
      <sheetData sheetId="1207" refreshError="1"/>
      <sheetData sheetId="1208" refreshError="1"/>
      <sheetData sheetId="1209"/>
      <sheetData sheetId="1210"/>
      <sheetData sheetId="121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refreshError="1"/>
      <sheetData sheetId="1235" refreshError="1"/>
      <sheetData sheetId="1236" refreshError="1"/>
      <sheetData sheetId="1237" refreshError="1"/>
      <sheetData sheetId="1238" refreshError="1"/>
      <sheetData sheetId="1239" refreshError="1"/>
      <sheetData sheetId="1240" refreshError="1"/>
      <sheetData sheetId="1241"/>
      <sheetData sheetId="1242"/>
      <sheetData sheetId="1243"/>
      <sheetData sheetId="1244"/>
      <sheetData sheetId="1245"/>
      <sheetData sheetId="1246"/>
      <sheetData sheetId="1247"/>
      <sheetData sheetId="1248"/>
      <sheetData sheetId="1249"/>
      <sheetData sheetId="1250"/>
      <sheetData sheetId="125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2b NSDP (H)"/>
      <sheetName val="Bieu 08A NSDP 21-25 (n)"/>
      <sheetName val="TH nguồn"/>
      <sheetName val="Biểu KH"/>
      <sheetName val="Danh mục"/>
      <sheetName val="Von SN"/>
      <sheetName val="Xa "/>
    </sheetNames>
    <sheetDataSet>
      <sheetData sheetId="0" refreshError="1"/>
      <sheetData sheetId="1" refreshError="1"/>
      <sheetData sheetId="2" refreshError="1"/>
      <sheetData sheetId="3" refreshError="1">
        <row r="3">
          <cell r="A3" t="str">
            <v>(Ban hành kèm theo Nghị quyết số:       /NQ-HĐND ngày    /     /2020 của HĐND huyện Krông Nô)</v>
          </cell>
        </row>
        <row r="4">
          <cell r="A4" t="str">
            <v>(Ban hành kèm theo Tờ trình số:       /TTr-UBND ngày    /6/2020 của UBND huyện Krông Nô)</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G41"/>
  <sheetViews>
    <sheetView workbookViewId="0">
      <selection activeCell="B35" sqref="B35"/>
    </sheetView>
  </sheetViews>
  <sheetFormatPr defaultRowHeight="12.75"/>
  <cols>
    <col min="1" max="1" width="5" customWidth="1"/>
    <col min="2" max="2" width="27.6640625" customWidth="1"/>
    <col min="3" max="4" width="8.5" customWidth="1"/>
    <col min="6" max="59" width="7.83203125" customWidth="1"/>
  </cols>
  <sheetData>
    <row r="1" spans="1:59" s="15" customFormat="1" ht="18.75">
      <c r="A1" s="453" t="s">
        <v>108</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row>
    <row r="2" spans="1:59" s="15" customFormat="1" ht="18.75">
      <c r="A2" s="454" t="s">
        <v>111</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row>
    <row r="3" spans="1:59" s="15" customFormat="1" ht="18.75">
      <c r="A3" s="453" t="s">
        <v>81</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row>
    <row r="4" spans="1:59" s="15" customFormat="1" ht="18.75">
      <c r="A4" s="454" t="e">
        <f>#REF!</f>
        <v>#REF!</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row>
    <row r="5" spans="1:59" s="15" customFormat="1" ht="18.75">
      <c r="A5" s="455" t="s">
        <v>0</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row>
    <row r="6" spans="1:59" ht="52.5" customHeight="1">
      <c r="A6" s="452" t="s">
        <v>1</v>
      </c>
      <c r="B6" s="452" t="s">
        <v>10</v>
      </c>
      <c r="C6" s="452" t="s">
        <v>77</v>
      </c>
      <c r="D6" s="452" t="s">
        <v>120</v>
      </c>
      <c r="E6" s="452" t="s">
        <v>72</v>
      </c>
      <c r="F6" s="452" t="s">
        <v>117</v>
      </c>
      <c r="G6" s="452" t="s">
        <v>73</v>
      </c>
      <c r="H6" s="452" t="s">
        <v>76</v>
      </c>
      <c r="I6" s="452"/>
      <c r="J6" s="452"/>
      <c r="K6" s="452" t="s">
        <v>79</v>
      </c>
      <c r="L6" s="452"/>
      <c r="M6" s="452" t="s">
        <v>78</v>
      </c>
      <c r="N6" s="452"/>
      <c r="O6" s="452"/>
      <c r="P6" s="452"/>
      <c r="Q6" s="452" t="s">
        <v>17</v>
      </c>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t="s">
        <v>80</v>
      </c>
      <c r="BB6" s="452"/>
      <c r="BC6" s="452"/>
      <c r="BD6" s="452"/>
      <c r="BE6" s="452" t="s">
        <v>119</v>
      </c>
      <c r="BF6" s="452" t="s">
        <v>118</v>
      </c>
      <c r="BG6" s="452" t="s">
        <v>2</v>
      </c>
    </row>
    <row r="7" spans="1:59" ht="25.5" customHeight="1">
      <c r="A7" s="452"/>
      <c r="B7" s="452"/>
      <c r="C7" s="452"/>
      <c r="D7" s="452"/>
      <c r="E7" s="452"/>
      <c r="F7" s="452"/>
      <c r="G7" s="452"/>
      <c r="H7" s="452" t="s">
        <v>13</v>
      </c>
      <c r="I7" s="452" t="s">
        <v>14</v>
      </c>
      <c r="J7" s="452"/>
      <c r="K7" s="452" t="s">
        <v>15</v>
      </c>
      <c r="L7" s="452" t="s">
        <v>58</v>
      </c>
      <c r="M7" s="452" t="s">
        <v>15</v>
      </c>
      <c r="N7" s="452" t="s">
        <v>58</v>
      </c>
      <c r="O7" s="452"/>
      <c r="P7" s="452"/>
      <c r="Q7" s="452" t="s">
        <v>89</v>
      </c>
      <c r="R7" s="452"/>
      <c r="S7" s="452"/>
      <c r="T7" s="452"/>
      <c r="U7" s="452"/>
      <c r="V7" s="452"/>
      <c r="W7" s="452" t="s">
        <v>91</v>
      </c>
      <c r="X7" s="452"/>
      <c r="Y7" s="452"/>
      <c r="Z7" s="452"/>
      <c r="AA7" s="452"/>
      <c r="AB7" s="452"/>
      <c r="AC7" s="452"/>
      <c r="AD7" s="452"/>
      <c r="AE7" s="452"/>
      <c r="AF7" s="452"/>
      <c r="AG7" s="452" t="s">
        <v>92</v>
      </c>
      <c r="AH7" s="452"/>
      <c r="AI7" s="452"/>
      <c r="AJ7" s="452"/>
      <c r="AK7" s="452"/>
      <c r="AL7" s="452"/>
      <c r="AM7" s="452"/>
      <c r="AN7" s="452"/>
      <c r="AO7" s="452"/>
      <c r="AP7" s="452"/>
      <c r="AQ7" s="452" t="s">
        <v>99</v>
      </c>
      <c r="AR7" s="452"/>
      <c r="AS7" s="452"/>
      <c r="AT7" s="452"/>
      <c r="AU7" s="452"/>
      <c r="AV7" s="452"/>
      <c r="AW7" s="452"/>
      <c r="AX7" s="452"/>
      <c r="AY7" s="452"/>
      <c r="AZ7" s="452"/>
      <c r="BA7" s="452" t="s">
        <v>15</v>
      </c>
      <c r="BB7" s="452" t="s">
        <v>58</v>
      </c>
      <c r="BC7" s="452"/>
      <c r="BD7" s="452"/>
      <c r="BE7" s="452"/>
      <c r="BF7" s="452"/>
      <c r="BG7" s="452"/>
    </row>
    <row r="8" spans="1:59" ht="28.5" customHeight="1">
      <c r="A8" s="452"/>
      <c r="B8" s="452"/>
      <c r="C8" s="452"/>
      <c r="D8" s="452"/>
      <c r="E8" s="452"/>
      <c r="F8" s="452"/>
      <c r="G8" s="452"/>
      <c r="H8" s="452"/>
      <c r="I8" s="452" t="s">
        <v>15</v>
      </c>
      <c r="J8" s="452" t="s">
        <v>58</v>
      </c>
      <c r="K8" s="452"/>
      <c r="L8" s="452"/>
      <c r="M8" s="452"/>
      <c r="N8" s="452" t="s">
        <v>16</v>
      </c>
      <c r="O8" s="452" t="s">
        <v>17</v>
      </c>
      <c r="P8" s="452"/>
      <c r="Q8" s="452" t="s">
        <v>88</v>
      </c>
      <c r="R8" s="452"/>
      <c r="S8" s="452"/>
      <c r="T8" s="452"/>
      <c r="U8" s="452" t="s">
        <v>90</v>
      </c>
      <c r="V8" s="452"/>
      <c r="W8" s="452" t="s">
        <v>88</v>
      </c>
      <c r="X8" s="452"/>
      <c r="Y8" s="452"/>
      <c r="Z8" s="452"/>
      <c r="AA8" s="452" t="s">
        <v>95</v>
      </c>
      <c r="AB8" s="452"/>
      <c r="AC8" s="452"/>
      <c r="AD8" s="452"/>
      <c r="AE8" s="452"/>
      <c r="AF8" s="452"/>
      <c r="AG8" s="452" t="s">
        <v>88</v>
      </c>
      <c r="AH8" s="452"/>
      <c r="AI8" s="452"/>
      <c r="AJ8" s="452"/>
      <c r="AK8" s="452" t="s">
        <v>97</v>
      </c>
      <c r="AL8" s="452"/>
      <c r="AM8" s="452"/>
      <c r="AN8" s="452"/>
      <c r="AO8" s="452"/>
      <c r="AP8" s="452"/>
      <c r="AQ8" s="452" t="s">
        <v>88</v>
      </c>
      <c r="AR8" s="452"/>
      <c r="AS8" s="452"/>
      <c r="AT8" s="452"/>
      <c r="AU8" s="452" t="s">
        <v>100</v>
      </c>
      <c r="AV8" s="452"/>
      <c r="AW8" s="452"/>
      <c r="AX8" s="452"/>
      <c r="AY8" s="452"/>
      <c r="AZ8" s="452"/>
      <c r="BA8" s="452"/>
      <c r="BB8" s="452" t="s">
        <v>16</v>
      </c>
      <c r="BC8" s="452" t="s">
        <v>17</v>
      </c>
      <c r="BD8" s="452"/>
      <c r="BE8" s="452"/>
      <c r="BF8" s="452"/>
      <c r="BG8" s="452"/>
    </row>
    <row r="9" spans="1:59" ht="21" customHeight="1">
      <c r="A9" s="452"/>
      <c r="B9" s="452"/>
      <c r="C9" s="452"/>
      <c r="D9" s="452"/>
      <c r="E9" s="452"/>
      <c r="F9" s="452"/>
      <c r="G9" s="452"/>
      <c r="H9" s="452"/>
      <c r="I9" s="452"/>
      <c r="J9" s="452"/>
      <c r="K9" s="452"/>
      <c r="L9" s="452"/>
      <c r="M9" s="452"/>
      <c r="N9" s="452"/>
      <c r="O9" s="452" t="s">
        <v>18</v>
      </c>
      <c r="P9" s="452" t="s">
        <v>31</v>
      </c>
      <c r="Q9" s="452" t="s">
        <v>15</v>
      </c>
      <c r="R9" s="452" t="s">
        <v>58</v>
      </c>
      <c r="S9" s="452"/>
      <c r="T9" s="452"/>
      <c r="U9" s="452" t="s">
        <v>15</v>
      </c>
      <c r="V9" s="452" t="s">
        <v>58</v>
      </c>
      <c r="W9" s="452" t="s">
        <v>15</v>
      </c>
      <c r="X9" s="452" t="s">
        <v>58</v>
      </c>
      <c r="Y9" s="452"/>
      <c r="Z9" s="452"/>
      <c r="AA9" s="452" t="s">
        <v>15</v>
      </c>
      <c r="AB9" s="452" t="s">
        <v>103</v>
      </c>
      <c r="AC9" s="452" t="s">
        <v>17</v>
      </c>
      <c r="AD9" s="452"/>
      <c r="AE9" s="452"/>
      <c r="AF9" s="452"/>
      <c r="AG9" s="452" t="s">
        <v>15</v>
      </c>
      <c r="AH9" s="452" t="s">
        <v>58</v>
      </c>
      <c r="AI9" s="452"/>
      <c r="AJ9" s="452"/>
      <c r="AK9" s="452" t="s">
        <v>15</v>
      </c>
      <c r="AL9" s="452" t="s">
        <v>58</v>
      </c>
      <c r="AM9" s="452" t="s">
        <v>17</v>
      </c>
      <c r="AN9" s="452"/>
      <c r="AO9" s="452"/>
      <c r="AP9" s="452"/>
      <c r="AQ9" s="452" t="s">
        <v>15</v>
      </c>
      <c r="AR9" s="452" t="s">
        <v>58</v>
      </c>
      <c r="AS9" s="452"/>
      <c r="AT9" s="452"/>
      <c r="AU9" s="452" t="s">
        <v>15</v>
      </c>
      <c r="AV9" s="452" t="s">
        <v>58</v>
      </c>
      <c r="AW9" s="452" t="s">
        <v>17</v>
      </c>
      <c r="AX9" s="452"/>
      <c r="AY9" s="452"/>
      <c r="AZ9" s="452"/>
      <c r="BA9" s="452"/>
      <c r="BB9" s="452"/>
      <c r="BC9" s="452" t="s">
        <v>18</v>
      </c>
      <c r="BD9" s="452" t="s">
        <v>31</v>
      </c>
      <c r="BE9" s="452"/>
      <c r="BF9" s="452"/>
      <c r="BG9" s="452"/>
    </row>
    <row r="10" spans="1:59" ht="39.75" customHeight="1">
      <c r="A10" s="452"/>
      <c r="B10" s="452"/>
      <c r="C10" s="452"/>
      <c r="D10" s="452"/>
      <c r="E10" s="452"/>
      <c r="F10" s="452"/>
      <c r="G10" s="452"/>
      <c r="H10" s="452"/>
      <c r="I10" s="452"/>
      <c r="J10" s="452"/>
      <c r="K10" s="452"/>
      <c r="L10" s="452"/>
      <c r="M10" s="452"/>
      <c r="N10" s="452"/>
      <c r="O10" s="452"/>
      <c r="P10" s="452"/>
      <c r="Q10" s="452"/>
      <c r="R10" s="452" t="s">
        <v>16</v>
      </c>
      <c r="S10" s="452" t="s">
        <v>17</v>
      </c>
      <c r="T10" s="452"/>
      <c r="U10" s="452"/>
      <c r="V10" s="452"/>
      <c r="W10" s="452"/>
      <c r="X10" s="452" t="s">
        <v>16</v>
      </c>
      <c r="Y10" s="452" t="s">
        <v>17</v>
      </c>
      <c r="Z10" s="452"/>
      <c r="AA10" s="452"/>
      <c r="AB10" s="452"/>
      <c r="AC10" s="452" t="s">
        <v>96</v>
      </c>
      <c r="AD10" s="452"/>
      <c r="AE10" s="452" t="s">
        <v>93</v>
      </c>
      <c r="AF10" s="452"/>
      <c r="AG10" s="452"/>
      <c r="AH10" s="452" t="s">
        <v>16</v>
      </c>
      <c r="AI10" s="452" t="s">
        <v>17</v>
      </c>
      <c r="AJ10" s="452"/>
      <c r="AK10" s="452"/>
      <c r="AL10" s="452"/>
      <c r="AM10" s="452" t="s">
        <v>98</v>
      </c>
      <c r="AN10" s="452"/>
      <c r="AO10" s="452" t="s">
        <v>94</v>
      </c>
      <c r="AP10" s="452"/>
      <c r="AQ10" s="452"/>
      <c r="AR10" s="452" t="s">
        <v>16</v>
      </c>
      <c r="AS10" s="452" t="s">
        <v>17</v>
      </c>
      <c r="AT10" s="452"/>
      <c r="AU10" s="452"/>
      <c r="AV10" s="452"/>
      <c r="AW10" s="452" t="s">
        <v>101</v>
      </c>
      <c r="AX10" s="452"/>
      <c r="AY10" s="452" t="s">
        <v>102</v>
      </c>
      <c r="AZ10" s="452"/>
      <c r="BA10" s="452"/>
      <c r="BB10" s="452"/>
      <c r="BC10" s="452"/>
      <c r="BD10" s="452"/>
      <c r="BE10" s="452"/>
      <c r="BF10" s="452"/>
      <c r="BG10" s="452"/>
    </row>
    <row r="11" spans="1:59" ht="64.5" customHeight="1">
      <c r="A11" s="452"/>
      <c r="B11" s="452"/>
      <c r="C11" s="452"/>
      <c r="D11" s="452"/>
      <c r="E11" s="452"/>
      <c r="F11" s="452"/>
      <c r="G11" s="452"/>
      <c r="H11" s="452"/>
      <c r="I11" s="452"/>
      <c r="J11" s="452"/>
      <c r="K11" s="452"/>
      <c r="L11" s="452"/>
      <c r="M11" s="452"/>
      <c r="N11" s="452"/>
      <c r="O11" s="452"/>
      <c r="P11" s="452"/>
      <c r="Q11" s="452"/>
      <c r="R11" s="452"/>
      <c r="S11" s="27" t="s">
        <v>18</v>
      </c>
      <c r="T11" s="27" t="s">
        <v>31</v>
      </c>
      <c r="U11" s="452"/>
      <c r="V11" s="452"/>
      <c r="W11" s="452"/>
      <c r="X11" s="452"/>
      <c r="Y11" s="27" t="s">
        <v>18</v>
      </c>
      <c r="Z11" s="27" t="s">
        <v>31</v>
      </c>
      <c r="AA11" s="452"/>
      <c r="AB11" s="452"/>
      <c r="AC11" s="27" t="s">
        <v>15</v>
      </c>
      <c r="AD11" s="27" t="s">
        <v>58</v>
      </c>
      <c r="AE11" s="27" t="s">
        <v>15</v>
      </c>
      <c r="AF11" s="27" t="s">
        <v>58</v>
      </c>
      <c r="AG11" s="452"/>
      <c r="AH11" s="452"/>
      <c r="AI11" s="27" t="s">
        <v>18</v>
      </c>
      <c r="AJ11" s="27" t="s">
        <v>31</v>
      </c>
      <c r="AK11" s="452"/>
      <c r="AL11" s="452"/>
      <c r="AM11" s="27" t="s">
        <v>15</v>
      </c>
      <c r="AN11" s="27" t="s">
        <v>58</v>
      </c>
      <c r="AO11" s="27" t="s">
        <v>15</v>
      </c>
      <c r="AP11" s="27" t="s">
        <v>58</v>
      </c>
      <c r="AQ11" s="452"/>
      <c r="AR11" s="452"/>
      <c r="AS11" s="27" t="s">
        <v>18</v>
      </c>
      <c r="AT11" s="27" t="s">
        <v>31</v>
      </c>
      <c r="AU11" s="452"/>
      <c r="AV11" s="452"/>
      <c r="AW11" s="27" t="s">
        <v>15</v>
      </c>
      <c r="AX11" s="27" t="s">
        <v>58</v>
      </c>
      <c r="AY11" s="27" t="s">
        <v>15</v>
      </c>
      <c r="AZ11" s="27" t="s">
        <v>58</v>
      </c>
      <c r="BA11" s="452"/>
      <c r="BB11" s="452"/>
      <c r="BC11" s="452"/>
      <c r="BD11" s="452"/>
      <c r="BE11" s="452"/>
      <c r="BF11" s="452"/>
      <c r="BG11" s="452"/>
    </row>
    <row r="12" spans="1:59" ht="24.95" customHeight="1">
      <c r="A12" s="2">
        <v>1</v>
      </c>
      <c r="B12" s="2">
        <v>2</v>
      </c>
      <c r="C12" s="2">
        <v>3</v>
      </c>
      <c r="D12" s="38"/>
      <c r="E12" s="2">
        <v>4</v>
      </c>
      <c r="F12" s="2">
        <v>5</v>
      </c>
      <c r="G12" s="2">
        <v>6</v>
      </c>
      <c r="H12" s="2">
        <v>7</v>
      </c>
      <c r="I12" s="2">
        <v>8</v>
      </c>
      <c r="J12" s="2">
        <v>9</v>
      </c>
      <c r="K12" s="2">
        <v>10</v>
      </c>
      <c r="L12" s="2">
        <v>11</v>
      </c>
      <c r="M12" s="2">
        <v>12</v>
      </c>
      <c r="N12" s="2">
        <v>13</v>
      </c>
      <c r="O12" s="2">
        <v>14</v>
      </c>
      <c r="P12" s="2">
        <v>15</v>
      </c>
      <c r="Q12" s="2">
        <v>16</v>
      </c>
      <c r="R12" s="2">
        <v>17</v>
      </c>
      <c r="S12" s="2">
        <v>18</v>
      </c>
      <c r="T12" s="2">
        <v>19</v>
      </c>
      <c r="U12" s="2">
        <v>20</v>
      </c>
      <c r="V12" s="2">
        <v>21</v>
      </c>
      <c r="W12" s="2">
        <v>22</v>
      </c>
      <c r="X12" s="2">
        <v>23</v>
      </c>
      <c r="Y12" s="2">
        <v>24</v>
      </c>
      <c r="Z12" s="2">
        <v>25</v>
      </c>
      <c r="AA12" s="2">
        <v>26</v>
      </c>
      <c r="AB12" s="2">
        <v>27</v>
      </c>
      <c r="AC12" s="2">
        <v>28</v>
      </c>
      <c r="AD12" s="2">
        <v>29</v>
      </c>
      <c r="AE12" s="2">
        <v>30</v>
      </c>
      <c r="AF12" s="2">
        <v>31</v>
      </c>
      <c r="AG12" s="2">
        <v>32</v>
      </c>
      <c r="AH12" s="2">
        <v>33</v>
      </c>
      <c r="AI12" s="2">
        <v>34</v>
      </c>
      <c r="AJ12" s="2">
        <v>35</v>
      </c>
      <c r="AK12" s="2">
        <v>36</v>
      </c>
      <c r="AL12" s="2">
        <v>37</v>
      </c>
      <c r="AM12" s="2">
        <v>38</v>
      </c>
      <c r="AN12" s="2">
        <v>39</v>
      </c>
      <c r="AO12" s="2">
        <v>40</v>
      </c>
      <c r="AP12" s="2">
        <v>41</v>
      </c>
      <c r="AQ12" s="2">
        <v>42</v>
      </c>
      <c r="AR12" s="2">
        <v>43</v>
      </c>
      <c r="AS12" s="2">
        <v>44</v>
      </c>
      <c r="AT12" s="2">
        <v>45</v>
      </c>
      <c r="AU12" s="2">
        <v>46</v>
      </c>
      <c r="AV12" s="2">
        <v>47</v>
      </c>
      <c r="AW12" s="2">
        <v>48</v>
      </c>
      <c r="AX12" s="2">
        <v>49</v>
      </c>
      <c r="AY12" s="2">
        <v>50</v>
      </c>
      <c r="AZ12" s="2">
        <v>51</v>
      </c>
      <c r="BA12" s="2">
        <v>52</v>
      </c>
      <c r="BB12" s="2">
        <v>53</v>
      </c>
      <c r="BC12" s="2">
        <v>54</v>
      </c>
      <c r="BD12" s="2">
        <v>55</v>
      </c>
      <c r="BE12" s="38"/>
      <c r="BF12" s="38"/>
      <c r="BG12" s="2">
        <v>56</v>
      </c>
    </row>
    <row r="13" spans="1:59" ht="24.95" customHeight="1">
      <c r="A13" s="3"/>
      <c r="B13" s="3" t="s">
        <v>3</v>
      </c>
      <c r="C13" s="4"/>
      <c r="D13" s="28"/>
      <c r="E13" s="4"/>
      <c r="F13" s="4"/>
      <c r="G13" s="4"/>
      <c r="H13" s="4"/>
      <c r="I13" s="4"/>
      <c r="J13" s="4"/>
      <c r="K13" s="4"/>
      <c r="L13" s="4"/>
      <c r="M13" s="4"/>
      <c r="N13" s="4"/>
      <c r="O13" s="4"/>
      <c r="P13" s="4"/>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4"/>
      <c r="BB13" s="4"/>
      <c r="BC13" s="4"/>
      <c r="BD13" s="4"/>
      <c r="BE13" s="28"/>
      <c r="BF13" s="28"/>
      <c r="BG13" s="4"/>
    </row>
    <row r="14" spans="1:59" ht="24.95" customHeight="1">
      <c r="A14" s="17" t="s">
        <v>8</v>
      </c>
      <c r="B14" s="18" t="s">
        <v>113</v>
      </c>
      <c r="C14" s="18"/>
      <c r="D14" s="29"/>
      <c r="E14" s="18"/>
      <c r="F14" s="18"/>
      <c r="G14" s="18"/>
      <c r="H14" s="18"/>
      <c r="I14" s="18"/>
      <c r="J14" s="18"/>
      <c r="K14" s="18"/>
      <c r="L14" s="18"/>
      <c r="M14" s="18"/>
      <c r="N14" s="18"/>
      <c r="O14" s="18"/>
      <c r="P14" s="1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18"/>
      <c r="BB14" s="18"/>
      <c r="BC14" s="18"/>
      <c r="BD14" s="18"/>
      <c r="BE14" s="29"/>
      <c r="BF14" s="29"/>
      <c r="BG14" s="18"/>
    </row>
    <row r="15" spans="1:59" s="33" customFormat="1" ht="24.95" customHeight="1">
      <c r="A15" s="26" t="s">
        <v>104</v>
      </c>
      <c r="B15" s="26" t="s">
        <v>68</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ht="24.95" customHeight="1">
      <c r="A16" s="8"/>
      <c r="B16" s="8" t="s">
        <v>86</v>
      </c>
      <c r="C16" s="9"/>
      <c r="D16" s="30"/>
      <c r="E16" s="9"/>
      <c r="F16" s="9"/>
      <c r="G16" s="9"/>
      <c r="H16" s="9"/>
      <c r="I16" s="9"/>
      <c r="J16" s="9"/>
      <c r="K16" s="9"/>
      <c r="L16" s="9"/>
      <c r="M16" s="9"/>
      <c r="N16" s="9"/>
      <c r="O16" s="9"/>
      <c r="P16" s="9"/>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9"/>
      <c r="BB16" s="9"/>
      <c r="BC16" s="9"/>
      <c r="BD16" s="9"/>
      <c r="BE16" s="30"/>
      <c r="BF16" s="30"/>
      <c r="BG16" s="9"/>
    </row>
    <row r="17" spans="1:59" ht="24.95" customHeight="1">
      <c r="A17" s="3" t="s">
        <v>20</v>
      </c>
      <c r="B17" s="4" t="s">
        <v>21</v>
      </c>
      <c r="C17" s="4"/>
      <c r="D17" s="28"/>
      <c r="E17" s="4"/>
      <c r="F17" s="4"/>
      <c r="G17" s="4"/>
      <c r="H17" s="4"/>
      <c r="I17" s="4"/>
      <c r="J17" s="4"/>
      <c r="K17" s="4"/>
      <c r="L17" s="4"/>
      <c r="M17" s="4"/>
      <c r="N17" s="4"/>
      <c r="O17" s="4"/>
      <c r="P17" s="4"/>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4"/>
      <c r="BB17" s="4"/>
      <c r="BC17" s="4"/>
      <c r="BD17" s="4"/>
      <c r="BE17" s="28"/>
      <c r="BF17" s="28"/>
      <c r="BG17" s="4"/>
    </row>
    <row r="18" spans="1:59" ht="24.95" customHeight="1">
      <c r="A18" s="3" t="s">
        <v>22</v>
      </c>
      <c r="B18" s="4" t="s">
        <v>23</v>
      </c>
      <c r="C18" s="4"/>
      <c r="D18" s="28"/>
      <c r="E18" s="4"/>
      <c r="F18" s="4"/>
      <c r="G18" s="4"/>
      <c r="H18" s="4"/>
      <c r="I18" s="4"/>
      <c r="J18" s="4"/>
      <c r="K18" s="4"/>
      <c r="L18" s="4"/>
      <c r="M18" s="4"/>
      <c r="N18" s="4"/>
      <c r="O18" s="4"/>
      <c r="P18" s="4"/>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4"/>
      <c r="BB18" s="4"/>
      <c r="BC18" s="4"/>
      <c r="BD18" s="4"/>
      <c r="BE18" s="28"/>
      <c r="BF18" s="28"/>
      <c r="BG18" s="4"/>
    </row>
    <row r="19" spans="1:59" ht="24.95" customHeight="1">
      <c r="A19" s="8"/>
      <c r="B19" s="8" t="s">
        <v>33</v>
      </c>
      <c r="C19" s="9"/>
      <c r="D19" s="30"/>
      <c r="E19" s="9"/>
      <c r="F19" s="9"/>
      <c r="G19" s="9"/>
      <c r="H19" s="9"/>
      <c r="I19" s="9"/>
      <c r="J19" s="9"/>
      <c r="K19" s="9"/>
      <c r="L19" s="9"/>
      <c r="M19" s="9"/>
      <c r="N19" s="9"/>
      <c r="O19" s="9"/>
      <c r="P19" s="9"/>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9"/>
      <c r="BB19" s="9"/>
      <c r="BC19" s="9"/>
      <c r="BD19" s="9"/>
      <c r="BE19" s="30"/>
      <c r="BF19" s="30"/>
      <c r="BG19" s="9"/>
    </row>
    <row r="20" spans="1:59" ht="45" customHeight="1">
      <c r="A20" s="8" t="s">
        <v>19</v>
      </c>
      <c r="B20" s="9" t="s">
        <v>85</v>
      </c>
      <c r="C20" s="9"/>
      <c r="D20" s="30"/>
      <c r="E20" s="9"/>
      <c r="F20" s="9"/>
      <c r="G20" s="9"/>
      <c r="H20" s="9"/>
      <c r="I20" s="9"/>
      <c r="J20" s="9"/>
      <c r="K20" s="9"/>
      <c r="L20" s="9"/>
      <c r="M20" s="9"/>
      <c r="N20" s="9"/>
      <c r="O20" s="9"/>
      <c r="P20" s="9"/>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9"/>
      <c r="BB20" s="9"/>
      <c r="BC20" s="9"/>
      <c r="BD20" s="9"/>
      <c r="BE20" s="30"/>
      <c r="BF20" s="30"/>
      <c r="BG20" s="9"/>
    </row>
    <row r="21" spans="1:59" ht="44.25" customHeight="1">
      <c r="A21" s="8" t="s">
        <v>70</v>
      </c>
      <c r="B21" s="9" t="s">
        <v>112</v>
      </c>
      <c r="C21" s="9"/>
      <c r="D21" s="30"/>
      <c r="E21" s="9"/>
      <c r="F21" s="9"/>
      <c r="G21" s="9"/>
      <c r="H21" s="9"/>
      <c r="I21" s="9"/>
      <c r="J21" s="9"/>
      <c r="K21" s="9"/>
      <c r="L21" s="9"/>
      <c r="M21" s="9"/>
      <c r="N21" s="9"/>
      <c r="O21" s="9"/>
      <c r="P21" s="9"/>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9"/>
      <c r="BB21" s="9"/>
      <c r="BC21" s="9"/>
      <c r="BD21" s="9"/>
      <c r="BE21" s="30"/>
      <c r="BF21" s="30"/>
      <c r="BG21" s="9"/>
    </row>
    <row r="22" spans="1:59" ht="24.95" customHeight="1">
      <c r="A22" s="3" t="s">
        <v>20</v>
      </c>
      <c r="B22" s="4" t="s">
        <v>21</v>
      </c>
      <c r="C22" s="4"/>
      <c r="D22" s="28"/>
      <c r="E22" s="4"/>
      <c r="F22" s="4"/>
      <c r="G22" s="4"/>
      <c r="H22" s="4"/>
      <c r="I22" s="4"/>
      <c r="J22" s="4"/>
      <c r="K22" s="4"/>
      <c r="L22" s="4"/>
      <c r="M22" s="4"/>
      <c r="N22" s="4"/>
      <c r="O22" s="4"/>
      <c r="P22" s="4"/>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4"/>
      <c r="BB22" s="4"/>
      <c r="BC22" s="4"/>
      <c r="BD22" s="4"/>
      <c r="BE22" s="28"/>
      <c r="BF22" s="28"/>
      <c r="BG22" s="4"/>
    </row>
    <row r="23" spans="1:59" ht="24.95" customHeight="1">
      <c r="A23" s="3" t="s">
        <v>22</v>
      </c>
      <c r="B23" s="4" t="s">
        <v>23</v>
      </c>
      <c r="C23" s="4"/>
      <c r="D23" s="28"/>
      <c r="E23" s="4"/>
      <c r="F23" s="4"/>
      <c r="G23" s="4"/>
      <c r="H23" s="4"/>
      <c r="I23" s="4"/>
      <c r="J23" s="4"/>
      <c r="K23" s="4"/>
      <c r="L23" s="4"/>
      <c r="M23" s="4"/>
      <c r="N23" s="4"/>
      <c r="O23" s="4"/>
      <c r="P23" s="4"/>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4"/>
      <c r="BB23" s="4"/>
      <c r="BC23" s="4"/>
      <c r="BD23" s="4"/>
      <c r="BE23" s="28"/>
      <c r="BF23" s="28"/>
      <c r="BG23" s="4"/>
    </row>
    <row r="24" spans="1:59" ht="41.25" customHeight="1">
      <c r="A24" s="8" t="s">
        <v>71</v>
      </c>
      <c r="B24" s="9" t="s">
        <v>82</v>
      </c>
      <c r="C24" s="9"/>
      <c r="D24" s="30"/>
      <c r="E24" s="9"/>
      <c r="F24" s="9"/>
      <c r="G24" s="9"/>
      <c r="H24" s="9"/>
      <c r="I24" s="9"/>
      <c r="J24" s="9"/>
      <c r="K24" s="9"/>
      <c r="L24" s="9"/>
      <c r="M24" s="9"/>
      <c r="N24" s="9"/>
      <c r="O24" s="9"/>
      <c r="P24" s="9"/>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9"/>
      <c r="BB24" s="9"/>
      <c r="BC24" s="9"/>
      <c r="BD24" s="9"/>
      <c r="BE24" s="30"/>
      <c r="BF24" s="30"/>
      <c r="BG24" s="9"/>
    </row>
    <row r="25" spans="1:59" ht="24.95" customHeight="1">
      <c r="A25" s="3" t="s">
        <v>20</v>
      </c>
      <c r="B25" s="4" t="s">
        <v>21</v>
      </c>
      <c r="C25" s="4"/>
      <c r="D25" s="28"/>
      <c r="E25" s="4"/>
      <c r="F25" s="4"/>
      <c r="G25" s="4"/>
      <c r="H25" s="4"/>
      <c r="I25" s="4"/>
      <c r="J25" s="4"/>
      <c r="K25" s="4"/>
      <c r="L25" s="4"/>
      <c r="M25" s="4"/>
      <c r="N25" s="4"/>
      <c r="O25" s="4"/>
      <c r="P25" s="4"/>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4"/>
      <c r="BB25" s="4"/>
      <c r="BC25" s="4"/>
      <c r="BD25" s="4"/>
      <c r="BE25" s="28"/>
      <c r="BF25" s="28"/>
      <c r="BG25" s="4"/>
    </row>
    <row r="26" spans="1:59" ht="24.95" customHeight="1">
      <c r="A26" s="3" t="s">
        <v>22</v>
      </c>
      <c r="B26" s="4" t="s">
        <v>23</v>
      </c>
      <c r="C26" s="4"/>
      <c r="D26" s="28"/>
      <c r="E26" s="4"/>
      <c r="F26" s="4"/>
      <c r="G26" s="4"/>
      <c r="H26" s="4"/>
      <c r="I26" s="4"/>
      <c r="J26" s="4"/>
      <c r="K26" s="4"/>
      <c r="L26" s="4"/>
      <c r="M26" s="4"/>
      <c r="N26" s="4"/>
      <c r="O26" s="4"/>
      <c r="P26" s="4"/>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4"/>
      <c r="BB26" s="4"/>
      <c r="BC26" s="4"/>
      <c r="BD26" s="4"/>
      <c r="BE26" s="28"/>
      <c r="BF26" s="28"/>
      <c r="BG26" s="4"/>
    </row>
    <row r="27" spans="1:59" s="16" customFormat="1" ht="33.75" customHeight="1">
      <c r="A27" s="8" t="s">
        <v>24</v>
      </c>
      <c r="B27" s="9" t="s">
        <v>74</v>
      </c>
      <c r="C27" s="9"/>
      <c r="D27" s="30"/>
      <c r="E27" s="9"/>
      <c r="F27" s="9"/>
      <c r="G27" s="9"/>
      <c r="H27" s="9"/>
      <c r="I27" s="9"/>
      <c r="J27" s="9"/>
      <c r="K27" s="9"/>
      <c r="L27" s="9"/>
      <c r="M27" s="9"/>
      <c r="N27" s="9"/>
      <c r="O27" s="9"/>
      <c r="P27" s="9"/>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9"/>
      <c r="BB27" s="9"/>
      <c r="BC27" s="9"/>
      <c r="BD27" s="9"/>
      <c r="BE27" s="30"/>
      <c r="BF27" s="30"/>
      <c r="BG27" s="9"/>
    </row>
    <row r="28" spans="1:59" s="16" customFormat="1" ht="42" customHeight="1">
      <c r="A28" s="8" t="s">
        <v>70</v>
      </c>
      <c r="B28" s="9" t="s">
        <v>83</v>
      </c>
      <c r="C28" s="9"/>
      <c r="D28" s="30"/>
      <c r="E28" s="9"/>
      <c r="F28" s="9"/>
      <c r="G28" s="9"/>
      <c r="H28" s="9"/>
      <c r="I28" s="9"/>
      <c r="J28" s="9"/>
      <c r="K28" s="9"/>
      <c r="L28" s="9"/>
      <c r="M28" s="9"/>
      <c r="N28" s="9"/>
      <c r="O28" s="9"/>
      <c r="P28" s="9"/>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9"/>
      <c r="BB28" s="9"/>
      <c r="BC28" s="9"/>
      <c r="BD28" s="9"/>
      <c r="BE28" s="30"/>
      <c r="BF28" s="30"/>
      <c r="BG28" s="9"/>
    </row>
    <row r="29" spans="1:59" ht="24.95" customHeight="1">
      <c r="A29" s="3" t="s">
        <v>20</v>
      </c>
      <c r="B29" s="4" t="s">
        <v>21</v>
      </c>
      <c r="C29" s="4"/>
      <c r="D29" s="28"/>
      <c r="E29" s="4"/>
      <c r="F29" s="4"/>
      <c r="G29" s="4"/>
      <c r="H29" s="4"/>
      <c r="I29" s="4"/>
      <c r="J29" s="4"/>
      <c r="K29" s="4"/>
      <c r="L29" s="4"/>
      <c r="M29" s="4"/>
      <c r="N29" s="4"/>
      <c r="O29" s="4"/>
      <c r="P29" s="4"/>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4"/>
      <c r="BB29" s="4"/>
      <c r="BC29" s="4"/>
      <c r="BD29" s="4"/>
      <c r="BE29" s="28"/>
      <c r="BF29" s="28"/>
      <c r="BG29" s="4"/>
    </row>
    <row r="30" spans="1:59" ht="24.95" customHeight="1">
      <c r="A30" s="3" t="s">
        <v>22</v>
      </c>
      <c r="B30" s="4" t="s">
        <v>23</v>
      </c>
      <c r="C30" s="4"/>
      <c r="D30" s="28"/>
      <c r="E30" s="4"/>
      <c r="F30" s="4"/>
      <c r="G30" s="4"/>
      <c r="H30" s="4"/>
      <c r="I30" s="4"/>
      <c r="J30" s="4"/>
      <c r="K30" s="4"/>
      <c r="L30" s="4"/>
      <c r="M30" s="4"/>
      <c r="N30" s="4"/>
      <c r="O30" s="4"/>
      <c r="P30" s="4"/>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4"/>
      <c r="BB30" s="4"/>
      <c r="BC30" s="4"/>
      <c r="BD30" s="4"/>
      <c r="BE30" s="28"/>
      <c r="BF30" s="28"/>
      <c r="BG30" s="4"/>
    </row>
    <row r="31" spans="1:59" s="16" customFormat="1" ht="37.5" customHeight="1">
      <c r="A31" s="8" t="s">
        <v>71</v>
      </c>
      <c r="B31" s="9" t="s">
        <v>84</v>
      </c>
      <c r="C31" s="9"/>
      <c r="D31" s="30"/>
      <c r="E31" s="9"/>
      <c r="F31" s="9"/>
      <c r="G31" s="9"/>
      <c r="H31" s="9"/>
      <c r="I31" s="9"/>
      <c r="J31" s="9"/>
      <c r="K31" s="9"/>
      <c r="L31" s="9"/>
      <c r="M31" s="9"/>
      <c r="N31" s="9"/>
      <c r="O31" s="9"/>
      <c r="P31" s="9"/>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9"/>
      <c r="BB31" s="9"/>
      <c r="BC31" s="9"/>
      <c r="BD31" s="9"/>
      <c r="BE31" s="30"/>
      <c r="BF31" s="30"/>
      <c r="BG31" s="9"/>
    </row>
    <row r="32" spans="1:59" ht="24.95" customHeight="1">
      <c r="A32" s="3" t="s">
        <v>20</v>
      </c>
      <c r="B32" s="4" t="s">
        <v>21</v>
      </c>
      <c r="C32" s="4"/>
      <c r="D32" s="28"/>
      <c r="E32" s="4"/>
      <c r="F32" s="4"/>
      <c r="G32" s="4"/>
      <c r="H32" s="4"/>
      <c r="I32" s="4"/>
      <c r="J32" s="4"/>
      <c r="K32" s="4"/>
      <c r="L32" s="4"/>
      <c r="M32" s="4"/>
      <c r="N32" s="4"/>
      <c r="O32" s="4"/>
      <c r="P32" s="4"/>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4"/>
      <c r="BB32" s="4"/>
      <c r="BC32" s="4"/>
      <c r="BD32" s="4"/>
      <c r="BE32" s="28"/>
      <c r="BF32" s="28"/>
      <c r="BG32" s="4"/>
    </row>
    <row r="33" spans="1:59" ht="24.95" customHeight="1">
      <c r="A33" s="3" t="s">
        <v>22</v>
      </c>
      <c r="B33" s="4" t="s">
        <v>23</v>
      </c>
      <c r="C33" s="4"/>
      <c r="D33" s="28"/>
      <c r="E33" s="4"/>
      <c r="F33" s="4"/>
      <c r="G33" s="4"/>
      <c r="H33" s="4"/>
      <c r="I33" s="4"/>
      <c r="J33" s="4"/>
      <c r="K33" s="4"/>
      <c r="L33" s="4"/>
      <c r="M33" s="4"/>
      <c r="N33" s="4"/>
      <c r="O33" s="4"/>
      <c r="P33" s="4"/>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4"/>
      <c r="BB33" s="4"/>
      <c r="BC33" s="4"/>
      <c r="BD33" s="4"/>
      <c r="BE33" s="28"/>
      <c r="BF33" s="28"/>
      <c r="BG33" s="4"/>
    </row>
    <row r="34" spans="1:59" ht="24.95" customHeight="1">
      <c r="A34" s="26" t="s">
        <v>105</v>
      </c>
      <c r="B34" s="26" t="s">
        <v>69</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ht="24.95" customHeight="1">
      <c r="A35" s="3"/>
      <c r="B35" s="4" t="s">
        <v>106</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ht="24.95" customHeight="1">
      <c r="A36" s="17" t="s">
        <v>9</v>
      </c>
      <c r="B36" s="18" t="s">
        <v>75</v>
      </c>
      <c r="C36" s="18"/>
      <c r="D36" s="29"/>
      <c r="E36" s="18"/>
      <c r="F36" s="18"/>
      <c r="G36" s="18"/>
      <c r="H36" s="18"/>
      <c r="I36" s="18"/>
      <c r="J36" s="18"/>
      <c r="K36" s="18"/>
      <c r="L36" s="18"/>
      <c r="M36" s="18"/>
      <c r="N36" s="18"/>
      <c r="O36" s="18"/>
      <c r="P36" s="18"/>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18"/>
      <c r="BB36" s="18"/>
      <c r="BC36" s="18"/>
      <c r="BD36" s="18"/>
      <c r="BE36" s="29"/>
      <c r="BF36" s="29"/>
      <c r="BG36" s="18"/>
    </row>
    <row r="37" spans="1:59" ht="24.95" customHeight="1">
      <c r="A37" s="3"/>
      <c r="B37" s="4" t="s">
        <v>107</v>
      </c>
      <c r="C37" s="4"/>
      <c r="D37" s="28"/>
      <c r="E37" s="4"/>
      <c r="F37" s="4"/>
      <c r="G37" s="4"/>
      <c r="H37" s="4"/>
      <c r="I37" s="4"/>
      <c r="J37" s="4"/>
      <c r="K37" s="4"/>
      <c r="L37" s="4"/>
      <c r="M37" s="4"/>
      <c r="N37" s="4"/>
      <c r="O37" s="4"/>
      <c r="P37" s="4"/>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4"/>
      <c r="BB37" s="4"/>
      <c r="BC37" s="4"/>
      <c r="BD37" s="4"/>
      <c r="BE37" s="28"/>
      <c r="BF37" s="28"/>
      <c r="BG37" s="4"/>
    </row>
    <row r="38" spans="1:59" ht="24.95" customHeight="1">
      <c r="A38" s="17" t="s">
        <v>22</v>
      </c>
      <c r="B38" s="18" t="s">
        <v>87</v>
      </c>
      <c r="C38" s="18"/>
      <c r="D38" s="29"/>
      <c r="E38" s="18"/>
      <c r="F38" s="18"/>
      <c r="G38" s="18"/>
      <c r="H38" s="18"/>
      <c r="I38" s="18"/>
      <c r="J38" s="18"/>
      <c r="K38" s="18"/>
      <c r="L38" s="18"/>
      <c r="M38" s="18"/>
      <c r="N38" s="18"/>
      <c r="O38" s="18"/>
      <c r="P38" s="18"/>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18"/>
      <c r="BB38" s="18"/>
      <c r="BC38" s="18"/>
      <c r="BD38" s="18"/>
      <c r="BE38" s="29"/>
      <c r="BF38" s="29"/>
      <c r="BG38" s="18"/>
    </row>
    <row r="39" spans="1:59" s="16" customFormat="1" ht="24.95" customHeight="1">
      <c r="A39" s="34" t="s">
        <v>56</v>
      </c>
      <c r="B39" s="35" t="s">
        <v>114</v>
      </c>
      <c r="C39" s="25"/>
      <c r="D39" s="36"/>
      <c r="E39" s="25"/>
      <c r="F39" s="25"/>
      <c r="G39" s="25"/>
      <c r="H39" s="25"/>
      <c r="I39" s="25"/>
      <c r="J39" s="25"/>
      <c r="K39" s="25"/>
      <c r="L39" s="25"/>
      <c r="M39" s="25"/>
      <c r="N39" s="25"/>
      <c r="O39" s="25"/>
      <c r="P39" s="2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25"/>
      <c r="BB39" s="25"/>
      <c r="BC39" s="25"/>
      <c r="BD39" s="25"/>
      <c r="BE39" s="36"/>
      <c r="BF39" s="36"/>
      <c r="BG39" s="25"/>
    </row>
    <row r="40" spans="1:59" s="16" customFormat="1" ht="24.95" customHeight="1">
      <c r="A40" s="37" t="s">
        <v>115</v>
      </c>
      <c r="B40" s="37" t="s">
        <v>116</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row>
    <row r="41" spans="1:59">
      <c r="A41" s="39"/>
      <c r="B41" s="31" t="s">
        <v>107</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sheetData>
  <mergeCells count="83">
    <mergeCell ref="BE6:BE11"/>
    <mergeCell ref="BF6:BF11"/>
    <mergeCell ref="AW9:AZ9"/>
    <mergeCell ref="AM10:AN10"/>
    <mergeCell ref="AO10:AP10"/>
    <mergeCell ref="AR10:AR11"/>
    <mergeCell ref="AS10:AT10"/>
    <mergeCell ref="AV9:AV11"/>
    <mergeCell ref="BC9:BC11"/>
    <mergeCell ref="BD9:BD11"/>
    <mergeCell ref="AR9:AT9"/>
    <mergeCell ref="AU9:AU11"/>
    <mergeCell ref="BC8:BD8"/>
    <mergeCell ref="BB8:BB11"/>
    <mergeCell ref="X10:X11"/>
    <mergeCell ref="Y10:Z10"/>
    <mergeCell ref="AC10:AD10"/>
    <mergeCell ref="AB9:AB11"/>
    <mergeCell ref="V9:V11"/>
    <mergeCell ref="W9:W11"/>
    <mergeCell ref="X9:Z9"/>
    <mergeCell ref="AA9:AA11"/>
    <mergeCell ref="AE10:AF10"/>
    <mergeCell ref="AK9:AK11"/>
    <mergeCell ref="AL9:AL11"/>
    <mergeCell ref="AM9:AP9"/>
    <mergeCell ref="AQ9:AQ11"/>
    <mergeCell ref="AC9:AF9"/>
    <mergeCell ref="O9:O11"/>
    <mergeCell ref="P9:P11"/>
    <mergeCell ref="Q9:Q11"/>
    <mergeCell ref="R9:T9"/>
    <mergeCell ref="U9:U11"/>
    <mergeCell ref="R10:R11"/>
    <mergeCell ref="S10:T10"/>
    <mergeCell ref="AA8:AF8"/>
    <mergeCell ref="AG8:AJ8"/>
    <mergeCell ref="AK8:AP8"/>
    <mergeCell ref="AQ8:AT8"/>
    <mergeCell ref="AU8:AZ8"/>
    <mergeCell ref="BG6:BG11"/>
    <mergeCell ref="H7:H11"/>
    <mergeCell ref="I7:J7"/>
    <mergeCell ref="K7:K11"/>
    <mergeCell ref="L7:L11"/>
    <mergeCell ref="M7:M11"/>
    <mergeCell ref="N7:P7"/>
    <mergeCell ref="Q7:V7"/>
    <mergeCell ref="W7:AF7"/>
    <mergeCell ref="AG7:AP7"/>
    <mergeCell ref="BA6:BD6"/>
    <mergeCell ref="BA7:BA11"/>
    <mergeCell ref="BB7:BD7"/>
    <mergeCell ref="AG9:AG11"/>
    <mergeCell ref="AH9:AJ9"/>
    <mergeCell ref="J8:J11"/>
    <mergeCell ref="G6:G11"/>
    <mergeCell ref="H6:J6"/>
    <mergeCell ref="K6:L6"/>
    <mergeCell ref="M6:P6"/>
    <mergeCell ref="Q6:AZ6"/>
    <mergeCell ref="AQ7:AZ7"/>
    <mergeCell ref="I8:I11"/>
    <mergeCell ref="N8:N11"/>
    <mergeCell ref="O8:P8"/>
    <mergeCell ref="Q8:T8"/>
    <mergeCell ref="U8:V8"/>
    <mergeCell ref="W8:Z8"/>
    <mergeCell ref="AW10:AX10"/>
    <mergeCell ref="AY10:AZ10"/>
    <mergeCell ref="AH10:AH11"/>
    <mergeCell ref="AI10:AJ10"/>
    <mergeCell ref="A1:BG1"/>
    <mergeCell ref="A2:BG2"/>
    <mergeCell ref="A3:BG3"/>
    <mergeCell ref="A4:BG4"/>
    <mergeCell ref="A5:BG5"/>
    <mergeCell ref="A6:A11"/>
    <mergeCell ref="B6:B11"/>
    <mergeCell ref="C6:C11"/>
    <mergeCell ref="E6:E11"/>
    <mergeCell ref="F6:F11"/>
    <mergeCell ref="D6:D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5"/>
  <sheetViews>
    <sheetView topLeftCell="A2" workbookViewId="0">
      <selection activeCell="B13" sqref="B13"/>
    </sheetView>
  </sheetViews>
  <sheetFormatPr defaultColWidth="9.33203125" defaultRowHeight="12.75"/>
  <cols>
    <col min="1" max="1" width="6.1640625" style="81" customWidth="1"/>
    <col min="2" max="2" width="42.33203125" style="81" customWidth="1"/>
    <col min="3" max="3" width="9.33203125" style="81"/>
    <col min="4" max="4" width="10.6640625" style="81" customWidth="1"/>
    <col min="5" max="5" width="9.33203125" style="81"/>
    <col min="6" max="6" width="10.6640625" style="81" customWidth="1"/>
    <col min="7" max="7" width="11.1640625" style="81" customWidth="1"/>
    <col min="8" max="8" width="9.6640625" style="81" customWidth="1"/>
    <col min="9" max="10" width="8" style="81" customWidth="1"/>
    <col min="11" max="11" width="11.1640625" style="81" customWidth="1"/>
    <col min="12" max="12" width="28.33203125" style="81" customWidth="1"/>
    <col min="13" max="13" width="12.5" style="81" customWidth="1"/>
    <col min="14" max="16384" width="9.33203125" style="81"/>
  </cols>
  <sheetData>
    <row r="1" spans="1:16" s="80" customFormat="1" ht="18.75" hidden="1">
      <c r="A1" s="516" t="s">
        <v>123</v>
      </c>
      <c r="B1" s="516"/>
      <c r="C1" s="516"/>
      <c r="D1" s="516"/>
      <c r="E1" s="516"/>
      <c r="F1" s="516"/>
      <c r="G1" s="516"/>
      <c r="H1" s="516"/>
      <c r="I1" s="516"/>
      <c r="J1" s="516"/>
      <c r="K1" s="516"/>
      <c r="L1" s="516"/>
      <c r="M1" s="516"/>
    </row>
    <row r="2" spans="1:16" ht="18.75">
      <c r="A2" s="471" t="s">
        <v>599</v>
      </c>
      <c r="B2" s="471"/>
      <c r="C2" s="471"/>
      <c r="D2" s="471"/>
      <c r="E2" s="471"/>
      <c r="F2" s="471"/>
      <c r="G2" s="471"/>
      <c r="H2" s="471"/>
      <c r="I2" s="471"/>
      <c r="J2" s="471"/>
      <c r="K2" s="471"/>
      <c r="L2" s="471"/>
      <c r="M2" s="471"/>
    </row>
    <row r="3" spans="1:16" ht="18.75">
      <c r="A3" s="492" t="s">
        <v>125</v>
      </c>
      <c r="B3" s="492"/>
      <c r="C3" s="492"/>
      <c r="D3" s="492"/>
      <c r="E3" s="492"/>
      <c r="F3" s="492"/>
      <c r="G3" s="492"/>
      <c r="H3" s="492"/>
      <c r="I3" s="492"/>
      <c r="J3" s="492"/>
      <c r="K3" s="492"/>
      <c r="L3" s="492"/>
      <c r="M3" s="492"/>
    </row>
    <row r="4" spans="1:16" ht="21.75" customHeight="1">
      <c r="A4" s="493" t="s">
        <v>0</v>
      </c>
      <c r="B4" s="493"/>
      <c r="C4" s="493"/>
      <c r="D4" s="493"/>
      <c r="E4" s="493"/>
      <c r="F4" s="493"/>
      <c r="G4" s="493"/>
      <c r="H4" s="493"/>
      <c r="I4" s="493"/>
      <c r="J4" s="493"/>
      <c r="K4" s="493"/>
      <c r="L4" s="493"/>
      <c r="M4" s="493"/>
    </row>
    <row r="5" spans="1:16" s="116" customFormat="1" ht="39.75" customHeight="1">
      <c r="A5" s="512" t="s">
        <v>1</v>
      </c>
      <c r="B5" s="512" t="s">
        <v>10</v>
      </c>
      <c r="C5" s="512" t="s">
        <v>26</v>
      </c>
      <c r="D5" s="512" t="s">
        <v>220</v>
      </c>
      <c r="E5" s="512" t="s">
        <v>27</v>
      </c>
      <c r="F5" s="512" t="s">
        <v>12</v>
      </c>
      <c r="G5" s="512"/>
      <c r="H5" s="512"/>
      <c r="I5" s="512" t="s">
        <v>28</v>
      </c>
      <c r="J5" s="512"/>
      <c r="K5" s="512" t="s">
        <v>143</v>
      </c>
      <c r="L5" s="512" t="s">
        <v>128</v>
      </c>
      <c r="M5" s="512" t="s">
        <v>2</v>
      </c>
    </row>
    <row r="6" spans="1:16" s="116" customFormat="1" ht="24.95" customHeight="1">
      <c r="A6" s="512"/>
      <c r="B6" s="512"/>
      <c r="C6" s="512"/>
      <c r="D6" s="512"/>
      <c r="E6" s="512"/>
      <c r="F6" s="512" t="s">
        <v>13</v>
      </c>
      <c r="G6" s="517" t="s">
        <v>14</v>
      </c>
      <c r="H6" s="518"/>
      <c r="I6" s="512" t="s">
        <v>15</v>
      </c>
      <c r="J6" s="512" t="s">
        <v>127</v>
      </c>
      <c r="K6" s="512"/>
      <c r="L6" s="512"/>
      <c r="M6" s="512"/>
    </row>
    <row r="7" spans="1:16" s="116" customFormat="1" ht="24.95" customHeight="1">
      <c r="A7" s="512"/>
      <c r="B7" s="512"/>
      <c r="C7" s="512"/>
      <c r="D7" s="512"/>
      <c r="E7" s="512"/>
      <c r="F7" s="512"/>
      <c r="G7" s="512" t="s">
        <v>15</v>
      </c>
      <c r="H7" s="513" t="s">
        <v>584</v>
      </c>
      <c r="I7" s="512"/>
      <c r="J7" s="512"/>
      <c r="K7" s="512"/>
      <c r="L7" s="512"/>
      <c r="M7" s="512"/>
    </row>
    <row r="8" spans="1:16" s="116" customFormat="1" ht="21.75" customHeight="1">
      <c r="A8" s="512"/>
      <c r="B8" s="512"/>
      <c r="C8" s="512"/>
      <c r="D8" s="512"/>
      <c r="E8" s="512"/>
      <c r="F8" s="512"/>
      <c r="G8" s="512"/>
      <c r="H8" s="514"/>
      <c r="I8" s="512"/>
      <c r="J8" s="512"/>
      <c r="K8" s="512"/>
      <c r="L8" s="512"/>
      <c r="M8" s="512"/>
    </row>
    <row r="9" spans="1:16" s="116" customFormat="1" ht="21" customHeight="1">
      <c r="A9" s="512"/>
      <c r="B9" s="512"/>
      <c r="C9" s="512"/>
      <c r="D9" s="512"/>
      <c r="E9" s="512"/>
      <c r="F9" s="512"/>
      <c r="G9" s="512"/>
      <c r="H9" s="515"/>
      <c r="I9" s="512"/>
      <c r="J9" s="512"/>
      <c r="K9" s="512"/>
      <c r="L9" s="512"/>
      <c r="M9" s="512"/>
    </row>
    <row r="10" spans="1:16">
      <c r="A10" s="82">
        <v>1</v>
      </c>
      <c r="B10" s="82">
        <v>2</v>
      </c>
      <c r="C10" s="82">
        <v>3</v>
      </c>
      <c r="D10" s="82">
        <v>4</v>
      </c>
      <c r="E10" s="82">
        <v>5</v>
      </c>
      <c r="F10" s="82">
        <v>6</v>
      </c>
      <c r="G10" s="82">
        <v>7</v>
      </c>
      <c r="H10" s="82">
        <v>8</v>
      </c>
      <c r="I10" s="82">
        <v>9</v>
      </c>
      <c r="J10" s="82">
        <v>10</v>
      </c>
      <c r="K10" s="82">
        <v>11</v>
      </c>
      <c r="L10" s="82">
        <v>12</v>
      </c>
      <c r="M10" s="82">
        <v>13</v>
      </c>
    </row>
    <row r="11" spans="1:16" s="80" customFormat="1">
      <c r="A11" s="136"/>
      <c r="B11" s="137" t="s">
        <v>600</v>
      </c>
      <c r="C11" s="136"/>
      <c r="D11" s="136"/>
      <c r="E11" s="136"/>
      <c r="F11" s="136"/>
      <c r="G11" s="138">
        <f>G12+G20</f>
        <v>54640</v>
      </c>
      <c r="H11" s="138">
        <f>H12+H20</f>
        <v>54640</v>
      </c>
      <c r="I11" s="138">
        <f>I12+I20</f>
        <v>0</v>
      </c>
      <c r="J11" s="138">
        <f>J12+J20</f>
        <v>0</v>
      </c>
      <c r="K11" s="138">
        <f>K12+K20</f>
        <v>54640</v>
      </c>
      <c r="L11" s="136"/>
      <c r="M11" s="136"/>
    </row>
    <row r="12" spans="1:16" s="80" customFormat="1">
      <c r="A12" s="136" t="s">
        <v>8</v>
      </c>
      <c r="B12" s="137" t="s">
        <v>560</v>
      </c>
      <c r="C12" s="136"/>
      <c r="D12" s="136"/>
      <c r="E12" s="136"/>
      <c r="F12" s="136"/>
      <c r="G12" s="139">
        <f>G13</f>
        <v>18600</v>
      </c>
      <c r="H12" s="139">
        <f t="shared" ref="H12:K12" si="0">H13</f>
        <v>18600</v>
      </c>
      <c r="I12" s="139">
        <f t="shared" si="0"/>
        <v>0</v>
      </c>
      <c r="J12" s="139">
        <f t="shared" si="0"/>
        <v>0</v>
      </c>
      <c r="K12" s="139">
        <f t="shared" si="0"/>
        <v>18600</v>
      </c>
      <c r="L12" s="136"/>
      <c r="M12" s="136"/>
    </row>
    <row r="13" spans="1:16" s="116" customFormat="1" ht="24">
      <c r="A13" s="162">
        <v>1</v>
      </c>
      <c r="B13" s="126" t="s">
        <v>124</v>
      </c>
      <c r="C13" s="163"/>
      <c r="D13" s="163"/>
      <c r="E13" s="163"/>
      <c r="F13" s="163"/>
      <c r="G13" s="164">
        <f>SUM(G14:G19)</f>
        <v>18600</v>
      </c>
      <c r="H13" s="164">
        <f>SUM(H14:H19)</f>
        <v>18600</v>
      </c>
      <c r="I13" s="164">
        <f t="shared" ref="I13:K13" si="1">SUM(I14:I19)</f>
        <v>0</v>
      </c>
      <c r="J13" s="164">
        <f t="shared" si="1"/>
        <v>0</v>
      </c>
      <c r="K13" s="164">
        <f t="shared" si="1"/>
        <v>18600</v>
      </c>
      <c r="L13" s="165"/>
      <c r="M13" s="166"/>
    </row>
    <row r="14" spans="1:16" s="103" customFormat="1" ht="67.5">
      <c r="A14" s="95" t="s">
        <v>161</v>
      </c>
      <c r="B14" s="96" t="s">
        <v>223</v>
      </c>
      <c r="C14" s="97" t="s">
        <v>245</v>
      </c>
      <c r="D14" s="97" t="s">
        <v>224</v>
      </c>
      <c r="E14" s="97"/>
      <c r="F14" s="97"/>
      <c r="G14" s="98">
        <f t="shared" ref="G14:G19" si="2">H14</f>
        <v>3000</v>
      </c>
      <c r="H14" s="98">
        <v>3000</v>
      </c>
      <c r="I14" s="98"/>
      <c r="J14" s="98"/>
      <c r="K14" s="98">
        <f>H14</f>
        <v>3000</v>
      </c>
      <c r="L14" s="99" t="s">
        <v>406</v>
      </c>
      <c r="M14" s="99"/>
      <c r="N14" s="101"/>
      <c r="O14" s="102"/>
      <c r="P14" s="102"/>
    </row>
    <row r="15" spans="1:16" s="103" customFormat="1" ht="45">
      <c r="A15" s="95" t="s">
        <v>241</v>
      </c>
      <c r="B15" s="96" t="s">
        <v>228</v>
      </c>
      <c r="C15" s="97" t="s">
        <v>203</v>
      </c>
      <c r="D15" s="97" t="s">
        <v>226</v>
      </c>
      <c r="E15" s="97"/>
      <c r="F15" s="97"/>
      <c r="G15" s="98">
        <f t="shared" si="2"/>
        <v>4800</v>
      </c>
      <c r="H15" s="98">
        <v>4800</v>
      </c>
      <c r="I15" s="98"/>
      <c r="J15" s="98"/>
      <c r="K15" s="98">
        <f t="shared" ref="K15:K18" si="3">H15</f>
        <v>4800</v>
      </c>
      <c r="L15" s="99" t="s">
        <v>234</v>
      </c>
      <c r="M15" s="99"/>
      <c r="N15" s="101"/>
      <c r="O15" s="102"/>
      <c r="P15" s="102"/>
    </row>
    <row r="16" spans="1:16" s="118" customFormat="1" ht="36">
      <c r="A16" s="95" t="s">
        <v>242</v>
      </c>
      <c r="B16" s="167" t="s">
        <v>603</v>
      </c>
      <c r="C16" s="168" t="s">
        <v>365</v>
      </c>
      <c r="D16" s="168" t="s">
        <v>523</v>
      </c>
      <c r="E16" s="168"/>
      <c r="F16" s="168"/>
      <c r="G16" s="169">
        <f t="shared" si="2"/>
        <v>2000</v>
      </c>
      <c r="H16" s="169">
        <v>2000</v>
      </c>
      <c r="I16" s="169"/>
      <c r="J16" s="169"/>
      <c r="K16" s="98">
        <f t="shared" si="3"/>
        <v>2000</v>
      </c>
      <c r="L16" s="170" t="s">
        <v>604</v>
      </c>
      <c r="M16" s="171"/>
    </row>
    <row r="17" spans="1:15" s="118" customFormat="1" ht="24">
      <c r="A17" s="95" t="s">
        <v>243</v>
      </c>
      <c r="B17" s="167" t="s">
        <v>605</v>
      </c>
      <c r="C17" s="168" t="s">
        <v>152</v>
      </c>
      <c r="D17" s="168" t="s">
        <v>606</v>
      </c>
      <c r="E17" s="168"/>
      <c r="F17" s="168"/>
      <c r="G17" s="169">
        <f t="shared" si="2"/>
        <v>1800</v>
      </c>
      <c r="H17" s="169">
        <v>1800</v>
      </c>
      <c r="I17" s="169"/>
      <c r="J17" s="169"/>
      <c r="K17" s="98">
        <f t="shared" si="3"/>
        <v>1800</v>
      </c>
      <c r="L17" s="99" t="s">
        <v>607</v>
      </c>
      <c r="M17" s="171"/>
    </row>
    <row r="18" spans="1:15" s="118" customFormat="1" ht="33.75">
      <c r="A18" s="95" t="s">
        <v>244</v>
      </c>
      <c r="B18" s="167" t="s">
        <v>608</v>
      </c>
      <c r="C18" s="168" t="s">
        <v>349</v>
      </c>
      <c r="D18" s="172" t="s">
        <v>609</v>
      </c>
      <c r="E18" s="168"/>
      <c r="F18" s="168"/>
      <c r="G18" s="169">
        <f t="shared" si="2"/>
        <v>4000</v>
      </c>
      <c r="H18" s="169">
        <v>4000</v>
      </c>
      <c r="I18" s="169"/>
      <c r="J18" s="169"/>
      <c r="K18" s="98">
        <f t="shared" si="3"/>
        <v>4000</v>
      </c>
      <c r="L18" s="170" t="s">
        <v>610</v>
      </c>
      <c r="M18" s="171"/>
    </row>
    <row r="19" spans="1:15" s="118" customFormat="1" ht="33.75">
      <c r="A19" s="95" t="s">
        <v>596</v>
      </c>
      <c r="B19" s="167" t="s">
        <v>611</v>
      </c>
      <c r="C19" s="168" t="s">
        <v>484</v>
      </c>
      <c r="D19" s="172" t="s">
        <v>224</v>
      </c>
      <c r="E19" s="168"/>
      <c r="F19" s="168"/>
      <c r="G19" s="169">
        <f t="shared" si="2"/>
        <v>3000</v>
      </c>
      <c r="H19" s="169">
        <v>3000</v>
      </c>
      <c r="I19" s="169"/>
      <c r="J19" s="169"/>
      <c r="K19" s="98">
        <f>H19</f>
        <v>3000</v>
      </c>
      <c r="L19" s="170" t="s">
        <v>612</v>
      </c>
      <c r="M19" s="171"/>
    </row>
    <row r="20" spans="1:15" s="122" customFormat="1">
      <c r="A20" s="149" t="s">
        <v>561</v>
      </c>
      <c r="B20" s="150" t="s">
        <v>562</v>
      </c>
      <c r="C20" s="149"/>
      <c r="D20" s="149"/>
      <c r="E20" s="149"/>
      <c r="F20" s="149"/>
      <c r="G20" s="151">
        <f>G21</f>
        <v>36040</v>
      </c>
      <c r="H20" s="151">
        <f t="shared" ref="H20:K20" si="4">H21</f>
        <v>36040</v>
      </c>
      <c r="I20" s="151">
        <f t="shared" si="4"/>
        <v>0</v>
      </c>
      <c r="J20" s="151">
        <f t="shared" si="4"/>
        <v>0</v>
      </c>
      <c r="K20" s="151">
        <f t="shared" si="4"/>
        <v>36040</v>
      </c>
      <c r="L20" s="149"/>
      <c r="M20" s="152"/>
    </row>
    <row r="21" spans="1:15" s="80" customFormat="1" ht="24">
      <c r="A21" s="136">
        <v>1</v>
      </c>
      <c r="B21" s="140" t="s">
        <v>124</v>
      </c>
      <c r="C21" s="136"/>
      <c r="D21" s="136"/>
      <c r="E21" s="136"/>
      <c r="F21" s="136"/>
      <c r="G21" s="148">
        <f>G22+G25+G31</f>
        <v>36040</v>
      </c>
      <c r="H21" s="148">
        <f t="shared" ref="H21:K21" si="5">H22+H25+H31</f>
        <v>36040</v>
      </c>
      <c r="I21" s="148">
        <f t="shared" si="5"/>
        <v>0</v>
      </c>
      <c r="J21" s="148">
        <f t="shared" si="5"/>
        <v>0</v>
      </c>
      <c r="K21" s="148">
        <f t="shared" si="5"/>
        <v>36040</v>
      </c>
      <c r="L21" s="136"/>
      <c r="M21" s="136"/>
    </row>
    <row r="22" spans="1:15" s="116" customFormat="1" ht="18.75" customHeight="1">
      <c r="A22" s="136" t="s">
        <v>161</v>
      </c>
      <c r="B22" s="147" t="s">
        <v>194</v>
      </c>
      <c r="C22" s="153"/>
      <c r="D22" s="136"/>
      <c r="E22" s="136"/>
      <c r="F22" s="136"/>
      <c r="G22" s="148">
        <f>SUM(G23:G24)</f>
        <v>8000</v>
      </c>
      <c r="H22" s="148">
        <f>SUM(H23:H24)</f>
        <v>8000</v>
      </c>
      <c r="I22" s="148">
        <f>SUM(I23:I24)</f>
        <v>0</v>
      </c>
      <c r="J22" s="148">
        <f>SUM(J23:J24)</f>
        <v>0</v>
      </c>
      <c r="K22" s="148">
        <f>SUM(K23:K24)</f>
        <v>8000</v>
      </c>
      <c r="L22" s="154"/>
      <c r="M22" s="136"/>
    </row>
    <row r="23" spans="1:15" s="91" customFormat="1" ht="71.25" customHeight="1">
      <c r="A23" s="143" t="s">
        <v>449</v>
      </c>
      <c r="B23" s="142" t="s">
        <v>290</v>
      </c>
      <c r="C23" s="143" t="s">
        <v>237</v>
      </c>
      <c r="D23" s="143" t="s">
        <v>294</v>
      </c>
      <c r="E23" s="143"/>
      <c r="F23" s="143"/>
      <c r="G23" s="144">
        <v>5000</v>
      </c>
      <c r="H23" s="144">
        <v>5000</v>
      </c>
      <c r="I23" s="144"/>
      <c r="J23" s="144"/>
      <c r="K23" s="144">
        <f>H23</f>
        <v>5000</v>
      </c>
      <c r="L23" s="145" t="s">
        <v>585</v>
      </c>
      <c r="M23" s="147"/>
    </row>
    <row r="24" spans="1:15" s="91" customFormat="1" ht="60">
      <c r="A24" s="143" t="s">
        <v>450</v>
      </c>
      <c r="B24" s="142" t="s">
        <v>291</v>
      </c>
      <c r="C24" s="143" t="s">
        <v>237</v>
      </c>
      <c r="D24" s="143" t="s">
        <v>295</v>
      </c>
      <c r="E24" s="143"/>
      <c r="F24" s="143"/>
      <c r="G24" s="144">
        <v>3000</v>
      </c>
      <c r="H24" s="144">
        <v>3000</v>
      </c>
      <c r="I24" s="144"/>
      <c r="J24" s="144"/>
      <c r="K24" s="144">
        <f>H24</f>
        <v>3000</v>
      </c>
      <c r="L24" s="145" t="s">
        <v>297</v>
      </c>
      <c r="M24" s="145"/>
    </row>
    <row r="25" spans="1:15" s="116" customFormat="1" ht="16.5" customHeight="1">
      <c r="A25" s="136" t="s">
        <v>241</v>
      </c>
      <c r="B25" s="147" t="s">
        <v>144</v>
      </c>
      <c r="C25" s="153"/>
      <c r="D25" s="136"/>
      <c r="E25" s="136"/>
      <c r="F25" s="136"/>
      <c r="G25" s="148">
        <f>SUM(G26:G30)</f>
        <v>18000</v>
      </c>
      <c r="H25" s="148">
        <f>SUM(H26:H30)</f>
        <v>18000</v>
      </c>
      <c r="I25" s="148">
        <f>SUM(I26:I30)</f>
        <v>0</v>
      </c>
      <c r="J25" s="148">
        <f>SUM(J26:J30)</f>
        <v>0</v>
      </c>
      <c r="K25" s="148">
        <f>SUM(K26:K30)</f>
        <v>18000</v>
      </c>
      <c r="L25" s="154"/>
      <c r="M25" s="136"/>
    </row>
    <row r="26" spans="1:15" s="103" customFormat="1" ht="51" customHeight="1">
      <c r="A26" s="146" t="s">
        <v>456</v>
      </c>
      <c r="B26" s="175" t="s">
        <v>614</v>
      </c>
      <c r="C26" s="173" t="s">
        <v>237</v>
      </c>
      <c r="D26" s="173" t="s">
        <v>615</v>
      </c>
      <c r="E26" s="143"/>
      <c r="F26" s="143"/>
      <c r="G26" s="144">
        <f>H26</f>
        <v>3000</v>
      </c>
      <c r="H26" s="174">
        <v>3000</v>
      </c>
      <c r="I26" s="144"/>
      <c r="J26" s="144"/>
      <c r="K26" s="144">
        <f>H26</f>
        <v>3000</v>
      </c>
      <c r="L26" s="173" t="s">
        <v>626</v>
      </c>
      <c r="M26" s="145"/>
    </row>
    <row r="27" spans="1:15" s="103" customFormat="1" ht="51" customHeight="1">
      <c r="A27" s="146" t="s">
        <v>475</v>
      </c>
      <c r="B27" s="175" t="s">
        <v>616</v>
      </c>
      <c r="C27" s="173" t="s">
        <v>203</v>
      </c>
      <c r="D27" s="173" t="s">
        <v>617</v>
      </c>
      <c r="E27" s="143"/>
      <c r="F27" s="143"/>
      <c r="G27" s="144">
        <f t="shared" ref="G27:G30" si="6">H27</f>
        <v>10000</v>
      </c>
      <c r="H27" s="174">
        <v>10000</v>
      </c>
      <c r="I27" s="144"/>
      <c r="J27" s="144"/>
      <c r="K27" s="144">
        <f t="shared" ref="K27:K30" si="7">H27</f>
        <v>10000</v>
      </c>
      <c r="L27" s="173" t="s">
        <v>627</v>
      </c>
      <c r="M27" s="145"/>
    </row>
    <row r="28" spans="1:15" s="103" customFormat="1" ht="51" customHeight="1">
      <c r="A28" s="146" t="s">
        <v>476</v>
      </c>
      <c r="B28" s="175" t="s">
        <v>618</v>
      </c>
      <c r="C28" s="173" t="s">
        <v>619</v>
      </c>
      <c r="D28" s="173" t="s">
        <v>620</v>
      </c>
      <c r="E28" s="143"/>
      <c r="F28" s="143"/>
      <c r="G28" s="144">
        <f t="shared" si="6"/>
        <v>2000</v>
      </c>
      <c r="H28" s="174">
        <v>2000</v>
      </c>
      <c r="I28" s="144"/>
      <c r="J28" s="144"/>
      <c r="K28" s="144">
        <f t="shared" si="7"/>
        <v>2000</v>
      </c>
      <c r="L28" s="173" t="s">
        <v>627</v>
      </c>
      <c r="M28" s="145"/>
    </row>
    <row r="29" spans="1:15" s="103" customFormat="1" ht="51" customHeight="1">
      <c r="A29" s="146" t="s">
        <v>477</v>
      </c>
      <c r="B29" s="173" t="s">
        <v>621</v>
      </c>
      <c r="C29" s="173" t="s">
        <v>245</v>
      </c>
      <c r="D29" s="173" t="s">
        <v>622</v>
      </c>
      <c r="E29" s="143"/>
      <c r="F29" s="143"/>
      <c r="G29" s="144">
        <f t="shared" si="6"/>
        <v>2000</v>
      </c>
      <c r="H29" s="174">
        <v>2000</v>
      </c>
      <c r="I29" s="144"/>
      <c r="J29" s="144"/>
      <c r="K29" s="144">
        <f t="shared" si="7"/>
        <v>2000</v>
      </c>
      <c r="L29" s="173" t="s">
        <v>627</v>
      </c>
      <c r="M29" s="145"/>
    </row>
    <row r="30" spans="1:15" s="103" customFormat="1" ht="51" customHeight="1">
      <c r="A30" s="146" t="s">
        <v>478</v>
      </c>
      <c r="B30" s="173" t="s">
        <v>623</v>
      </c>
      <c r="C30" s="173" t="s">
        <v>624</v>
      </c>
      <c r="D30" s="173" t="s">
        <v>625</v>
      </c>
      <c r="E30" s="143"/>
      <c r="F30" s="143"/>
      <c r="G30" s="144">
        <f t="shared" si="6"/>
        <v>1000</v>
      </c>
      <c r="H30" s="174">
        <v>1000</v>
      </c>
      <c r="I30" s="144"/>
      <c r="J30" s="144"/>
      <c r="K30" s="144">
        <f t="shared" si="7"/>
        <v>1000</v>
      </c>
      <c r="L30" s="173" t="s">
        <v>627</v>
      </c>
      <c r="M30" s="145"/>
    </row>
    <row r="31" spans="1:15" s="121" customFormat="1" ht="24">
      <c r="A31" s="155" t="s">
        <v>242</v>
      </c>
      <c r="B31" s="156" t="s">
        <v>628</v>
      </c>
      <c r="C31" s="157"/>
      <c r="D31" s="157"/>
      <c r="E31" s="157"/>
      <c r="F31" s="157"/>
      <c r="G31" s="158">
        <f>SUM(G32:G35)</f>
        <v>10040</v>
      </c>
      <c r="H31" s="158">
        <f t="shared" ref="H31:K31" si="8">SUM(H32:H35)</f>
        <v>10040</v>
      </c>
      <c r="I31" s="158">
        <f t="shared" si="8"/>
        <v>0</v>
      </c>
      <c r="J31" s="158">
        <f t="shared" si="8"/>
        <v>0</v>
      </c>
      <c r="K31" s="158">
        <f t="shared" si="8"/>
        <v>10040</v>
      </c>
      <c r="L31" s="159"/>
      <c r="M31" s="160"/>
      <c r="N31" s="120"/>
      <c r="O31" s="120"/>
    </row>
    <row r="32" spans="1:15" s="91" customFormat="1" ht="24">
      <c r="A32" s="141" t="s">
        <v>457</v>
      </c>
      <c r="B32" s="142" t="s">
        <v>575</v>
      </c>
      <c r="C32" s="143" t="s">
        <v>578</v>
      </c>
      <c r="D32" s="143" t="s">
        <v>580</v>
      </c>
      <c r="E32" s="143"/>
      <c r="F32" s="143"/>
      <c r="G32" s="144">
        <f>H32</f>
        <v>2800</v>
      </c>
      <c r="H32" s="144">
        <v>2800</v>
      </c>
      <c r="I32" s="144"/>
      <c r="J32" s="144"/>
      <c r="K32" s="144">
        <f>H32</f>
        <v>2800</v>
      </c>
      <c r="L32" s="161" t="s">
        <v>332</v>
      </c>
      <c r="M32" s="147"/>
    </row>
    <row r="33" spans="1:13" s="91" customFormat="1" ht="24">
      <c r="A33" s="141" t="s">
        <v>480</v>
      </c>
      <c r="B33" s="142" t="s">
        <v>576</v>
      </c>
      <c r="C33" s="143" t="s">
        <v>181</v>
      </c>
      <c r="D33" s="143" t="s">
        <v>581</v>
      </c>
      <c r="E33" s="143"/>
      <c r="F33" s="143"/>
      <c r="G33" s="144">
        <f>H33</f>
        <v>4200</v>
      </c>
      <c r="H33" s="144">
        <v>4200</v>
      </c>
      <c r="I33" s="144"/>
      <c r="J33" s="144"/>
      <c r="K33" s="144">
        <f t="shared" ref="K33:K34" si="9">H33</f>
        <v>4200</v>
      </c>
      <c r="L33" s="161" t="s">
        <v>332</v>
      </c>
      <c r="M33" s="147"/>
    </row>
    <row r="34" spans="1:13" s="91" customFormat="1" ht="36">
      <c r="A34" s="141" t="s">
        <v>543</v>
      </c>
      <c r="B34" s="142" t="s">
        <v>577</v>
      </c>
      <c r="C34" s="143" t="s">
        <v>579</v>
      </c>
      <c r="D34" s="143" t="s">
        <v>582</v>
      </c>
      <c r="E34" s="143"/>
      <c r="F34" s="143"/>
      <c r="G34" s="144">
        <f>H34</f>
        <v>1840</v>
      </c>
      <c r="H34" s="144">
        <v>1840</v>
      </c>
      <c r="I34" s="144"/>
      <c r="J34" s="144"/>
      <c r="K34" s="144">
        <f t="shared" si="9"/>
        <v>1840</v>
      </c>
      <c r="L34" s="161" t="s">
        <v>583</v>
      </c>
      <c r="M34" s="147"/>
    </row>
    <row r="35" spans="1:13" ht="33.75">
      <c r="A35" s="141" t="s">
        <v>544</v>
      </c>
      <c r="B35" s="96" t="s">
        <v>565</v>
      </c>
      <c r="C35" s="97" t="s">
        <v>334</v>
      </c>
      <c r="D35" s="97" t="s">
        <v>351</v>
      </c>
      <c r="E35" s="176"/>
      <c r="F35" s="176"/>
      <c r="G35" s="177">
        <f>H35</f>
        <v>1200</v>
      </c>
      <c r="H35" s="104">
        <v>1200</v>
      </c>
      <c r="I35" s="176"/>
      <c r="J35" s="176"/>
      <c r="K35" s="177">
        <f>H35</f>
        <v>1200</v>
      </c>
      <c r="L35" s="99" t="s">
        <v>566</v>
      </c>
      <c r="M35" s="176"/>
    </row>
  </sheetData>
  <mergeCells count="20">
    <mergeCell ref="L5:L9"/>
    <mergeCell ref="M5:M9"/>
    <mergeCell ref="A1:M1"/>
    <mergeCell ref="A2:M2"/>
    <mergeCell ref="A3:M3"/>
    <mergeCell ref="A4:M4"/>
    <mergeCell ref="A5:A9"/>
    <mergeCell ref="B5:B9"/>
    <mergeCell ref="C5:C9"/>
    <mergeCell ref="D5:D9"/>
    <mergeCell ref="E5:E9"/>
    <mergeCell ref="F5:H5"/>
    <mergeCell ref="F6:F9"/>
    <mergeCell ref="G6:H6"/>
    <mergeCell ref="I6:I9"/>
    <mergeCell ref="J6:J9"/>
    <mergeCell ref="G7:G9"/>
    <mergeCell ref="H7:H9"/>
    <mergeCell ref="I5:J5"/>
    <mergeCell ref="K5:K9"/>
  </mergeCells>
  <pageMargins left="0.23622047244094491" right="0.15748031496062992" top="0.23622047244094491" bottom="0.27559055118110237" header="0.19685039370078741" footer="0.19685039370078741"/>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9"/>
  <sheetViews>
    <sheetView topLeftCell="A26" workbookViewId="0">
      <selection activeCell="B11" sqref="B11"/>
    </sheetView>
  </sheetViews>
  <sheetFormatPr defaultColWidth="9.33203125" defaultRowHeight="12.75"/>
  <cols>
    <col min="1" max="1" width="6.1640625" style="81" customWidth="1"/>
    <col min="2" max="2" width="43.33203125" style="81" customWidth="1"/>
    <col min="3" max="3" width="7.6640625" style="81" customWidth="1"/>
    <col min="4" max="4" width="10.5" style="81" customWidth="1"/>
    <col min="5" max="5" width="8.6640625" style="81" customWidth="1"/>
    <col min="6" max="6" width="8.33203125" style="81" customWidth="1"/>
    <col min="7" max="7" width="9.33203125" style="81" customWidth="1"/>
    <col min="8" max="8" width="10" style="81" customWidth="1"/>
    <col min="9" max="9" width="10.33203125" style="81" customWidth="1"/>
    <col min="10" max="10" width="10" style="81" customWidth="1"/>
    <col min="11" max="11" width="10.1640625" style="81" customWidth="1"/>
    <col min="12" max="12" width="9.5" style="81" customWidth="1"/>
    <col min="13" max="13" width="21.83203125" style="81" customWidth="1"/>
    <col min="14" max="14" width="11" style="81" customWidth="1"/>
    <col min="15" max="15" width="13.33203125" style="81" customWidth="1"/>
    <col min="16" max="16384" width="9.33203125" style="81"/>
  </cols>
  <sheetData>
    <row r="1" spans="1:15" s="80" customFormat="1" ht="18.75" hidden="1">
      <c r="A1" s="516" t="s">
        <v>123</v>
      </c>
      <c r="B1" s="516"/>
      <c r="C1" s="516"/>
      <c r="D1" s="516"/>
      <c r="E1" s="516"/>
      <c r="F1" s="516"/>
      <c r="G1" s="516"/>
      <c r="H1" s="516"/>
      <c r="I1" s="516"/>
      <c r="J1" s="516"/>
      <c r="K1" s="516"/>
      <c r="L1" s="516"/>
      <c r="M1" s="516"/>
      <c r="N1" s="516"/>
    </row>
    <row r="2" spans="1:15" ht="18.75">
      <c r="A2" s="471" t="s">
        <v>563</v>
      </c>
      <c r="B2" s="471"/>
      <c r="C2" s="471"/>
      <c r="D2" s="471"/>
      <c r="E2" s="471"/>
      <c r="F2" s="471"/>
      <c r="G2" s="471"/>
      <c r="H2" s="471"/>
      <c r="I2" s="471"/>
      <c r="J2" s="471"/>
      <c r="K2" s="471"/>
      <c r="L2" s="471"/>
      <c r="M2" s="471"/>
      <c r="N2" s="471"/>
    </row>
    <row r="3" spans="1:15" ht="18.75">
      <c r="A3" s="492" t="s">
        <v>125</v>
      </c>
      <c r="B3" s="492"/>
      <c r="C3" s="492"/>
      <c r="D3" s="492"/>
      <c r="E3" s="492"/>
      <c r="F3" s="492"/>
      <c r="G3" s="492"/>
      <c r="H3" s="492"/>
      <c r="I3" s="492"/>
      <c r="J3" s="492"/>
      <c r="K3" s="492"/>
      <c r="L3" s="492"/>
      <c r="M3" s="492"/>
      <c r="N3" s="492"/>
    </row>
    <row r="4" spans="1:15" ht="21.75" customHeight="1">
      <c r="A4" s="493" t="s">
        <v>0</v>
      </c>
      <c r="B4" s="493"/>
      <c r="C4" s="493"/>
      <c r="D4" s="493"/>
      <c r="E4" s="493"/>
      <c r="F4" s="493"/>
      <c r="G4" s="493"/>
      <c r="H4" s="493"/>
      <c r="I4" s="493"/>
      <c r="J4" s="493"/>
      <c r="K4" s="493"/>
      <c r="L4" s="493"/>
      <c r="M4" s="493"/>
      <c r="N4" s="493"/>
    </row>
    <row r="5" spans="1:15" s="116" customFormat="1" ht="39.75" customHeight="1">
      <c r="A5" s="494" t="s">
        <v>1</v>
      </c>
      <c r="B5" s="494" t="s">
        <v>10</v>
      </c>
      <c r="C5" s="494" t="s">
        <v>26</v>
      </c>
      <c r="D5" s="494" t="s">
        <v>220</v>
      </c>
      <c r="E5" s="494" t="s">
        <v>27</v>
      </c>
      <c r="F5" s="494" t="s">
        <v>12</v>
      </c>
      <c r="G5" s="494"/>
      <c r="H5" s="494"/>
      <c r="I5" s="119"/>
      <c r="J5" s="494" t="s">
        <v>28</v>
      </c>
      <c r="K5" s="494"/>
      <c r="L5" s="494" t="s">
        <v>143</v>
      </c>
      <c r="M5" s="494" t="s">
        <v>128</v>
      </c>
      <c r="N5" s="494" t="s">
        <v>2</v>
      </c>
    </row>
    <row r="6" spans="1:15" s="116" customFormat="1" ht="24.95" customHeight="1">
      <c r="A6" s="494"/>
      <c r="B6" s="494"/>
      <c r="C6" s="494"/>
      <c r="D6" s="494"/>
      <c r="E6" s="494"/>
      <c r="F6" s="494" t="s">
        <v>13</v>
      </c>
      <c r="G6" s="495" t="s">
        <v>14</v>
      </c>
      <c r="H6" s="497"/>
      <c r="I6" s="496"/>
      <c r="J6" s="494" t="s">
        <v>15</v>
      </c>
      <c r="K6" s="494" t="s">
        <v>127</v>
      </c>
      <c r="L6" s="494"/>
      <c r="M6" s="494"/>
      <c r="N6" s="494"/>
    </row>
    <row r="7" spans="1:15" s="116" customFormat="1" ht="24.95" customHeight="1">
      <c r="A7" s="494"/>
      <c r="B7" s="494"/>
      <c r="C7" s="494"/>
      <c r="D7" s="494"/>
      <c r="E7" s="494"/>
      <c r="F7" s="494"/>
      <c r="G7" s="494" t="s">
        <v>15</v>
      </c>
      <c r="H7" s="495" t="s">
        <v>17</v>
      </c>
      <c r="I7" s="496"/>
      <c r="J7" s="494"/>
      <c r="K7" s="494"/>
      <c r="L7" s="494"/>
      <c r="M7" s="494"/>
      <c r="N7" s="494"/>
    </row>
    <row r="8" spans="1:15" s="116" customFormat="1" ht="21.75" customHeight="1">
      <c r="A8" s="494"/>
      <c r="B8" s="494"/>
      <c r="C8" s="494"/>
      <c r="D8" s="494"/>
      <c r="E8" s="494"/>
      <c r="F8" s="494"/>
      <c r="G8" s="494"/>
      <c r="H8" s="498" t="s">
        <v>443</v>
      </c>
      <c r="I8" s="498" t="s">
        <v>444</v>
      </c>
      <c r="J8" s="494"/>
      <c r="K8" s="494"/>
      <c r="L8" s="494"/>
      <c r="M8" s="494"/>
      <c r="N8" s="494"/>
    </row>
    <row r="9" spans="1:15" s="116" customFormat="1" ht="21" customHeight="1">
      <c r="A9" s="494"/>
      <c r="B9" s="494"/>
      <c r="C9" s="494"/>
      <c r="D9" s="494"/>
      <c r="E9" s="494"/>
      <c r="F9" s="494"/>
      <c r="G9" s="494"/>
      <c r="H9" s="500"/>
      <c r="I9" s="500"/>
      <c r="J9" s="494"/>
      <c r="K9" s="494"/>
      <c r="L9" s="494"/>
      <c r="M9" s="494"/>
      <c r="N9" s="494"/>
    </row>
    <row r="10" spans="1:15">
      <c r="A10" s="82">
        <v>1</v>
      </c>
      <c r="B10" s="82">
        <v>2</v>
      </c>
      <c r="C10" s="82">
        <v>3</v>
      </c>
      <c r="D10" s="82">
        <v>4</v>
      </c>
      <c r="E10" s="82">
        <v>5</v>
      </c>
      <c r="F10" s="82">
        <v>6</v>
      </c>
      <c r="G10" s="82">
        <v>7</v>
      </c>
      <c r="H10" s="82">
        <v>8</v>
      </c>
      <c r="I10" s="82">
        <v>9</v>
      </c>
      <c r="J10" s="82">
        <v>10</v>
      </c>
      <c r="K10" s="82">
        <v>11</v>
      </c>
      <c r="L10" s="82">
        <v>12</v>
      </c>
      <c r="M10" s="82">
        <v>13</v>
      </c>
      <c r="N10" s="82">
        <v>14</v>
      </c>
    </row>
    <row r="11" spans="1:15" s="116" customFormat="1" ht="42.75" customHeight="1">
      <c r="A11" s="123" t="s">
        <v>63</v>
      </c>
      <c r="B11" s="124" t="s">
        <v>564</v>
      </c>
      <c r="C11" s="123"/>
      <c r="D11" s="123"/>
      <c r="E11" s="123"/>
      <c r="F11" s="123"/>
      <c r="G11" s="123"/>
      <c r="H11" s="123"/>
      <c r="I11" s="123"/>
      <c r="J11" s="123"/>
      <c r="K11" s="123"/>
      <c r="L11" s="123"/>
      <c r="M11" s="123"/>
      <c r="N11" s="123"/>
    </row>
    <row r="12" spans="1:15" s="91" customFormat="1" ht="27.95" customHeight="1">
      <c r="A12" s="125">
        <v>1</v>
      </c>
      <c r="B12" s="126" t="s">
        <v>124</v>
      </c>
      <c r="C12" s="126"/>
      <c r="D12" s="126"/>
      <c r="E12" s="126"/>
      <c r="F12" s="126"/>
      <c r="G12" s="127">
        <f>G13+G32+G42+G49</f>
        <v>57206.252</v>
      </c>
      <c r="H12" s="127">
        <f>H13+H32+H42+H49</f>
        <v>57206.252</v>
      </c>
      <c r="I12" s="127"/>
      <c r="J12" s="127"/>
      <c r="K12" s="127"/>
      <c r="L12" s="127"/>
      <c r="M12" s="126"/>
      <c r="N12" s="126"/>
      <c r="O12" s="108"/>
    </row>
    <row r="13" spans="1:15" s="116" customFormat="1">
      <c r="A13" s="123" t="s">
        <v>161</v>
      </c>
      <c r="B13" s="124" t="s">
        <v>484</v>
      </c>
      <c r="C13" s="123"/>
      <c r="D13" s="123"/>
      <c r="E13" s="123"/>
      <c r="F13" s="123"/>
      <c r="G13" s="128">
        <f>SUM(G14:G31)</f>
        <v>11306.251999999999</v>
      </c>
      <c r="H13" s="128">
        <f>SUM(H14:H31)</f>
        <v>11306.251999999999</v>
      </c>
      <c r="I13" s="123"/>
      <c r="J13" s="123"/>
      <c r="K13" s="123"/>
      <c r="L13" s="123"/>
      <c r="M13" s="123"/>
      <c r="N13" s="123"/>
    </row>
    <row r="14" spans="1:15" s="118" customFormat="1">
      <c r="A14" s="129" t="s">
        <v>449</v>
      </c>
      <c r="B14" s="130" t="s">
        <v>485</v>
      </c>
      <c r="C14" s="129"/>
      <c r="D14" s="131" t="s">
        <v>486</v>
      </c>
      <c r="E14" s="129"/>
      <c r="F14" s="129"/>
      <c r="G14" s="129">
        <f t="shared" ref="G14:G31" si="0">H14</f>
        <v>439.11799999999999</v>
      </c>
      <c r="H14" s="129">
        <v>439.11799999999999</v>
      </c>
      <c r="I14" s="129"/>
      <c r="J14" s="129"/>
      <c r="K14" s="129"/>
      <c r="L14" s="129"/>
      <c r="M14" s="129"/>
      <c r="N14" s="129"/>
    </row>
    <row r="15" spans="1:15" s="118" customFormat="1">
      <c r="A15" s="129" t="s">
        <v>450</v>
      </c>
      <c r="B15" s="130" t="s">
        <v>487</v>
      </c>
      <c r="C15" s="129"/>
      <c r="D15" s="131" t="s">
        <v>488</v>
      </c>
      <c r="E15" s="129"/>
      <c r="F15" s="129"/>
      <c r="G15" s="129">
        <f t="shared" si="0"/>
        <v>256.154</v>
      </c>
      <c r="H15" s="129">
        <v>256.154</v>
      </c>
      <c r="I15" s="129"/>
      <c r="J15" s="129"/>
      <c r="K15" s="129"/>
      <c r="L15" s="129"/>
      <c r="M15" s="129"/>
      <c r="N15" s="129"/>
    </row>
    <row r="16" spans="1:15" s="118" customFormat="1">
      <c r="A16" s="129" t="s">
        <v>451</v>
      </c>
      <c r="B16" s="130" t="s">
        <v>489</v>
      </c>
      <c r="C16" s="129"/>
      <c r="D16" s="131" t="s">
        <v>490</v>
      </c>
      <c r="E16" s="129"/>
      <c r="F16" s="129"/>
      <c r="G16" s="129">
        <f t="shared" si="0"/>
        <v>658.67700000000002</v>
      </c>
      <c r="H16" s="129">
        <v>658.67700000000002</v>
      </c>
      <c r="I16" s="129"/>
      <c r="J16" s="129"/>
      <c r="K16" s="129"/>
      <c r="L16" s="129"/>
      <c r="M16" s="129"/>
      <c r="N16" s="129"/>
    </row>
    <row r="17" spans="1:14" s="118" customFormat="1">
      <c r="A17" s="129" t="s">
        <v>452</v>
      </c>
      <c r="B17" s="130" t="s">
        <v>491</v>
      </c>
      <c r="C17" s="129"/>
      <c r="D17" s="131" t="s">
        <v>492</v>
      </c>
      <c r="E17" s="129"/>
      <c r="F17" s="129"/>
      <c r="G17" s="129">
        <f t="shared" si="0"/>
        <v>219.56</v>
      </c>
      <c r="H17" s="129">
        <v>219.56</v>
      </c>
      <c r="I17" s="129"/>
      <c r="J17" s="129"/>
      <c r="K17" s="129"/>
      <c r="L17" s="129"/>
      <c r="M17" s="129"/>
      <c r="N17" s="129"/>
    </row>
    <row r="18" spans="1:14" s="118" customFormat="1">
      <c r="A18" s="129" t="s">
        <v>453</v>
      </c>
      <c r="B18" s="130" t="s">
        <v>493</v>
      </c>
      <c r="C18" s="129"/>
      <c r="D18" s="131" t="s">
        <v>494</v>
      </c>
      <c r="E18" s="129"/>
      <c r="F18" s="129"/>
      <c r="G18" s="132">
        <f t="shared" si="0"/>
        <v>2469</v>
      </c>
      <c r="H18" s="132">
        <v>2469</v>
      </c>
      <c r="I18" s="129"/>
      <c r="J18" s="129"/>
      <c r="K18" s="129"/>
      <c r="L18" s="129"/>
      <c r="M18" s="129"/>
      <c r="N18" s="129"/>
    </row>
    <row r="19" spans="1:14" s="118" customFormat="1">
      <c r="A19" s="129" t="s">
        <v>454</v>
      </c>
      <c r="B19" s="130" t="s">
        <v>495</v>
      </c>
      <c r="C19" s="129"/>
      <c r="D19" s="131" t="s">
        <v>496</v>
      </c>
      <c r="E19" s="129"/>
      <c r="F19" s="129"/>
      <c r="G19" s="129">
        <f t="shared" si="0"/>
        <v>311.041</v>
      </c>
      <c r="H19" s="129">
        <v>311.041</v>
      </c>
      <c r="I19" s="129"/>
      <c r="J19" s="129"/>
      <c r="K19" s="129"/>
      <c r="L19" s="129"/>
      <c r="M19" s="129"/>
      <c r="N19" s="129"/>
    </row>
    <row r="20" spans="1:14" s="118" customFormat="1">
      <c r="A20" s="129" t="s">
        <v>455</v>
      </c>
      <c r="B20" s="130" t="s">
        <v>485</v>
      </c>
      <c r="C20" s="129"/>
      <c r="D20" s="131" t="s">
        <v>497</v>
      </c>
      <c r="E20" s="129"/>
      <c r="F20" s="129"/>
      <c r="G20" s="129">
        <f t="shared" si="0"/>
        <v>365.93299999999999</v>
      </c>
      <c r="H20" s="129">
        <v>365.93299999999999</v>
      </c>
      <c r="I20" s="129"/>
      <c r="J20" s="129"/>
      <c r="K20" s="129"/>
      <c r="L20" s="129"/>
      <c r="M20" s="129"/>
      <c r="N20" s="129"/>
    </row>
    <row r="21" spans="1:14" s="118" customFormat="1">
      <c r="A21" s="129" t="s">
        <v>505</v>
      </c>
      <c r="B21" s="130" t="s">
        <v>487</v>
      </c>
      <c r="C21" s="129"/>
      <c r="D21" s="131" t="s">
        <v>497</v>
      </c>
      <c r="E21" s="129"/>
      <c r="F21" s="129"/>
      <c r="G21" s="129">
        <f t="shared" si="0"/>
        <v>365.93299999999999</v>
      </c>
      <c r="H21" s="129">
        <v>365.93299999999999</v>
      </c>
      <c r="I21" s="129"/>
      <c r="J21" s="129"/>
      <c r="K21" s="129"/>
      <c r="L21" s="129"/>
      <c r="M21" s="129"/>
      <c r="N21" s="129"/>
    </row>
    <row r="22" spans="1:14">
      <c r="A22" s="129" t="s">
        <v>506</v>
      </c>
      <c r="B22" s="130" t="s">
        <v>498</v>
      </c>
      <c r="C22" s="129"/>
      <c r="D22" s="131" t="s">
        <v>499</v>
      </c>
      <c r="E22" s="129"/>
      <c r="F22" s="129"/>
      <c r="G22" s="129">
        <f t="shared" si="0"/>
        <v>292.74599999999998</v>
      </c>
      <c r="H22" s="129">
        <v>292.74599999999998</v>
      </c>
      <c r="I22" s="129"/>
      <c r="J22" s="129"/>
      <c r="K22" s="129"/>
      <c r="L22" s="129"/>
      <c r="M22" s="129"/>
      <c r="N22" s="129"/>
    </row>
    <row r="23" spans="1:14">
      <c r="A23" s="129" t="s">
        <v>507</v>
      </c>
      <c r="B23" s="130" t="s">
        <v>491</v>
      </c>
      <c r="C23" s="129"/>
      <c r="D23" s="131" t="s">
        <v>499</v>
      </c>
      <c r="E23" s="129"/>
      <c r="F23" s="129"/>
      <c r="G23" s="129">
        <f t="shared" si="0"/>
        <v>292.74599999999998</v>
      </c>
      <c r="H23" s="129">
        <v>292.74599999999998</v>
      </c>
      <c r="I23" s="129"/>
      <c r="J23" s="129"/>
      <c r="K23" s="129"/>
      <c r="L23" s="129"/>
      <c r="M23" s="129"/>
      <c r="N23" s="129"/>
    </row>
    <row r="24" spans="1:14">
      <c r="A24" s="129" t="s">
        <v>508</v>
      </c>
      <c r="B24" s="130" t="s">
        <v>489</v>
      </c>
      <c r="C24" s="129"/>
      <c r="D24" s="131" t="s">
        <v>501</v>
      </c>
      <c r="E24" s="129"/>
      <c r="F24" s="129"/>
      <c r="G24" s="129">
        <f t="shared" si="0"/>
        <v>805.048</v>
      </c>
      <c r="H24" s="129">
        <v>805.048</v>
      </c>
      <c r="I24" s="129"/>
      <c r="J24" s="129"/>
      <c r="K24" s="129"/>
      <c r="L24" s="129"/>
      <c r="M24" s="129"/>
      <c r="N24" s="129"/>
    </row>
    <row r="25" spans="1:14">
      <c r="A25" s="129" t="s">
        <v>509</v>
      </c>
      <c r="B25" s="130" t="s">
        <v>493</v>
      </c>
      <c r="C25" s="129"/>
      <c r="D25" s="131" t="s">
        <v>502</v>
      </c>
      <c r="E25" s="129"/>
      <c r="F25" s="129"/>
      <c r="G25" s="129">
        <f t="shared" si="0"/>
        <v>1390.54</v>
      </c>
      <c r="H25" s="129">
        <v>1390.54</v>
      </c>
      <c r="I25" s="129"/>
      <c r="J25" s="129"/>
      <c r="K25" s="129"/>
      <c r="L25" s="129"/>
      <c r="M25" s="129"/>
      <c r="N25" s="129"/>
    </row>
    <row r="26" spans="1:14">
      <c r="A26" s="129" t="s">
        <v>510</v>
      </c>
      <c r="B26" s="130" t="s">
        <v>493</v>
      </c>
      <c r="C26" s="129"/>
      <c r="D26" s="131" t="s">
        <v>503</v>
      </c>
      <c r="E26" s="129"/>
      <c r="F26" s="129"/>
      <c r="G26" s="129">
        <f t="shared" si="0"/>
        <v>878.23599999999999</v>
      </c>
      <c r="H26" s="129">
        <v>878.23599999999999</v>
      </c>
      <c r="I26" s="129"/>
      <c r="J26" s="129"/>
      <c r="K26" s="129"/>
      <c r="L26" s="129"/>
      <c r="M26" s="129"/>
      <c r="N26" s="129"/>
    </row>
    <row r="27" spans="1:14">
      <c r="A27" s="129" t="s">
        <v>511</v>
      </c>
      <c r="B27" s="130" t="s">
        <v>485</v>
      </c>
      <c r="C27" s="129"/>
      <c r="D27" s="131" t="s">
        <v>492</v>
      </c>
      <c r="E27" s="129"/>
      <c r="F27" s="129"/>
      <c r="G27" s="129">
        <f t="shared" si="0"/>
        <v>219.56</v>
      </c>
      <c r="H27" s="133">
        <v>219.56</v>
      </c>
      <c r="I27" s="129"/>
      <c r="J27" s="129"/>
      <c r="K27" s="129"/>
      <c r="L27" s="129"/>
      <c r="M27" s="129"/>
      <c r="N27" s="129"/>
    </row>
    <row r="28" spans="1:14">
      <c r="A28" s="129" t="s">
        <v>512</v>
      </c>
      <c r="B28" s="130" t="s">
        <v>493</v>
      </c>
      <c r="C28" s="129"/>
      <c r="D28" s="131" t="s">
        <v>490</v>
      </c>
      <c r="E28" s="129"/>
      <c r="F28" s="129"/>
      <c r="G28" s="129">
        <f t="shared" si="0"/>
        <v>658.67700000000002</v>
      </c>
      <c r="H28" s="129">
        <v>658.67700000000002</v>
      </c>
      <c r="I28" s="129"/>
      <c r="J28" s="129"/>
      <c r="K28" s="129"/>
      <c r="L28" s="129"/>
      <c r="M28" s="129"/>
      <c r="N28" s="129"/>
    </row>
    <row r="29" spans="1:14">
      <c r="A29" s="129" t="s">
        <v>513</v>
      </c>
      <c r="B29" s="130" t="s">
        <v>498</v>
      </c>
      <c r="C29" s="129"/>
      <c r="D29" s="131" t="s">
        <v>504</v>
      </c>
      <c r="E29" s="129"/>
      <c r="F29" s="129"/>
      <c r="G29" s="129">
        <f t="shared" si="0"/>
        <v>146.37200000000001</v>
      </c>
      <c r="H29" s="129">
        <v>146.37200000000001</v>
      </c>
      <c r="I29" s="129"/>
      <c r="J29" s="129"/>
      <c r="K29" s="129"/>
      <c r="L29" s="129"/>
      <c r="M29" s="129"/>
      <c r="N29" s="129"/>
    </row>
    <row r="30" spans="1:14">
      <c r="A30" s="129" t="s">
        <v>514</v>
      </c>
      <c r="B30" s="130" t="s">
        <v>493</v>
      </c>
      <c r="C30" s="129"/>
      <c r="D30" s="131" t="s">
        <v>501</v>
      </c>
      <c r="E30" s="129"/>
      <c r="F30" s="129"/>
      <c r="G30" s="129">
        <f t="shared" si="0"/>
        <v>805.048</v>
      </c>
      <c r="H30" s="129">
        <v>805.048</v>
      </c>
      <c r="I30" s="129"/>
      <c r="J30" s="129"/>
      <c r="K30" s="129"/>
      <c r="L30" s="129"/>
      <c r="M30" s="129"/>
      <c r="N30" s="129"/>
    </row>
    <row r="31" spans="1:14">
      <c r="A31" s="129" t="s">
        <v>515</v>
      </c>
      <c r="B31" s="130" t="s">
        <v>485</v>
      </c>
      <c r="C31" s="129"/>
      <c r="D31" s="131" t="s">
        <v>500</v>
      </c>
      <c r="E31" s="129"/>
      <c r="F31" s="129"/>
      <c r="G31" s="129">
        <f t="shared" si="0"/>
        <v>731.86300000000006</v>
      </c>
      <c r="H31" s="129">
        <v>731.86300000000006</v>
      </c>
      <c r="I31" s="129"/>
      <c r="J31" s="129"/>
      <c r="K31" s="129"/>
      <c r="L31" s="129"/>
      <c r="M31" s="129"/>
      <c r="N31" s="129"/>
    </row>
    <row r="32" spans="1:14" s="116" customFormat="1">
      <c r="A32" s="123" t="s">
        <v>241</v>
      </c>
      <c r="B32" s="124" t="s">
        <v>152</v>
      </c>
      <c r="C32" s="123"/>
      <c r="D32" s="123"/>
      <c r="E32" s="123"/>
      <c r="F32" s="123"/>
      <c r="G32" s="134">
        <f>SUM(G33:G41)</f>
        <v>18600</v>
      </c>
      <c r="H32" s="134">
        <f>SUM(H33:H41)</f>
        <v>18600</v>
      </c>
      <c r="I32" s="123"/>
      <c r="J32" s="123"/>
      <c r="K32" s="123"/>
      <c r="L32" s="123"/>
      <c r="M32" s="123"/>
      <c r="N32" s="123"/>
    </row>
    <row r="33" spans="1:14">
      <c r="A33" s="129" t="s">
        <v>456</v>
      </c>
      <c r="B33" s="130" t="s">
        <v>516</v>
      </c>
      <c r="C33" s="129"/>
      <c r="D33" s="131" t="s">
        <v>519</v>
      </c>
      <c r="E33" s="129"/>
      <c r="F33" s="129"/>
      <c r="G33" s="132">
        <f t="shared" ref="G33:G41" si="1">H33</f>
        <v>1000</v>
      </c>
      <c r="H33" s="132">
        <v>1000</v>
      </c>
      <c r="I33" s="129"/>
      <c r="J33" s="129"/>
      <c r="K33" s="129"/>
      <c r="L33" s="129"/>
      <c r="M33" s="129"/>
      <c r="N33" s="129"/>
    </row>
    <row r="34" spans="1:14">
      <c r="A34" s="129" t="s">
        <v>475</v>
      </c>
      <c r="B34" s="130" t="s">
        <v>517</v>
      </c>
      <c r="C34" s="129"/>
      <c r="D34" s="131" t="s">
        <v>520</v>
      </c>
      <c r="E34" s="129"/>
      <c r="F34" s="129"/>
      <c r="G34" s="132">
        <f t="shared" si="1"/>
        <v>2500</v>
      </c>
      <c r="H34" s="132">
        <v>2500</v>
      </c>
      <c r="I34" s="129"/>
      <c r="J34" s="129"/>
      <c r="K34" s="129"/>
      <c r="L34" s="129"/>
      <c r="M34" s="129"/>
      <c r="N34" s="129"/>
    </row>
    <row r="35" spans="1:14">
      <c r="A35" s="129" t="s">
        <v>476</v>
      </c>
      <c r="B35" s="130" t="s">
        <v>517</v>
      </c>
      <c r="C35" s="129"/>
      <c r="D35" s="131" t="s">
        <v>521</v>
      </c>
      <c r="E35" s="129"/>
      <c r="F35" s="129"/>
      <c r="G35" s="132">
        <f t="shared" si="1"/>
        <v>1500</v>
      </c>
      <c r="H35" s="132">
        <v>1500</v>
      </c>
      <c r="I35" s="129"/>
      <c r="J35" s="129"/>
      <c r="K35" s="129"/>
      <c r="L35" s="129"/>
      <c r="M35" s="129"/>
      <c r="N35" s="129"/>
    </row>
    <row r="36" spans="1:14">
      <c r="A36" s="129" t="s">
        <v>477</v>
      </c>
      <c r="B36" s="130" t="s">
        <v>313</v>
      </c>
      <c r="C36" s="129"/>
      <c r="D36" s="131" t="s">
        <v>520</v>
      </c>
      <c r="E36" s="129"/>
      <c r="F36" s="129"/>
      <c r="G36" s="132">
        <f t="shared" si="1"/>
        <v>2500</v>
      </c>
      <c r="H36" s="132">
        <v>2500</v>
      </c>
      <c r="I36" s="129"/>
      <c r="J36" s="129"/>
      <c r="K36" s="129"/>
      <c r="L36" s="129"/>
      <c r="M36" s="129"/>
      <c r="N36" s="129"/>
    </row>
    <row r="37" spans="1:14" ht="48">
      <c r="A37" s="129" t="s">
        <v>478</v>
      </c>
      <c r="B37" s="130" t="s">
        <v>313</v>
      </c>
      <c r="C37" s="129"/>
      <c r="D37" s="130" t="s">
        <v>522</v>
      </c>
      <c r="E37" s="129"/>
      <c r="F37" s="129"/>
      <c r="G37" s="132">
        <f t="shared" si="1"/>
        <v>1500</v>
      </c>
      <c r="H37" s="132">
        <v>1500</v>
      </c>
      <c r="I37" s="129"/>
      <c r="J37" s="129"/>
      <c r="K37" s="129"/>
      <c r="L37" s="129"/>
      <c r="M37" s="129"/>
      <c r="N37" s="129"/>
    </row>
    <row r="38" spans="1:14">
      <c r="A38" s="129" t="s">
        <v>479</v>
      </c>
      <c r="B38" s="130" t="s">
        <v>318</v>
      </c>
      <c r="C38" s="129"/>
      <c r="D38" s="129" t="s">
        <v>523</v>
      </c>
      <c r="E38" s="129"/>
      <c r="F38" s="129"/>
      <c r="G38" s="132">
        <f t="shared" si="1"/>
        <v>2000</v>
      </c>
      <c r="H38" s="132">
        <v>2000</v>
      </c>
      <c r="I38" s="129"/>
      <c r="J38" s="129"/>
      <c r="K38" s="129"/>
      <c r="L38" s="129"/>
      <c r="M38" s="129"/>
      <c r="N38" s="129"/>
    </row>
    <row r="39" spans="1:14" ht="60">
      <c r="A39" s="129" t="s">
        <v>528</v>
      </c>
      <c r="B39" s="130" t="s">
        <v>318</v>
      </c>
      <c r="C39" s="129"/>
      <c r="D39" s="130" t="s">
        <v>524</v>
      </c>
      <c r="E39" s="129"/>
      <c r="F39" s="129"/>
      <c r="G39" s="132">
        <f t="shared" si="1"/>
        <v>3500</v>
      </c>
      <c r="H39" s="132">
        <v>3500</v>
      </c>
      <c r="I39" s="129"/>
      <c r="J39" s="129"/>
      <c r="K39" s="129"/>
      <c r="L39" s="129"/>
      <c r="M39" s="129"/>
      <c r="N39" s="129"/>
    </row>
    <row r="40" spans="1:14" ht="36">
      <c r="A40" s="129" t="s">
        <v>529</v>
      </c>
      <c r="B40" s="130" t="s">
        <v>525</v>
      </c>
      <c r="C40" s="129"/>
      <c r="D40" s="130" t="s">
        <v>526</v>
      </c>
      <c r="E40" s="129"/>
      <c r="F40" s="129"/>
      <c r="G40" s="132">
        <f t="shared" si="1"/>
        <v>2100</v>
      </c>
      <c r="H40" s="132">
        <v>2100</v>
      </c>
      <c r="I40" s="129"/>
      <c r="J40" s="129"/>
      <c r="K40" s="129"/>
      <c r="L40" s="129"/>
      <c r="M40" s="129"/>
      <c r="N40" s="129"/>
    </row>
    <row r="41" spans="1:14" ht="48">
      <c r="A41" s="129" t="s">
        <v>530</v>
      </c>
      <c r="B41" s="130" t="s">
        <v>518</v>
      </c>
      <c r="C41" s="129"/>
      <c r="D41" s="130" t="s">
        <v>527</v>
      </c>
      <c r="E41" s="129"/>
      <c r="F41" s="129"/>
      <c r="G41" s="132">
        <f t="shared" si="1"/>
        <v>2000</v>
      </c>
      <c r="H41" s="132">
        <v>2000</v>
      </c>
      <c r="I41" s="129"/>
      <c r="J41" s="129"/>
      <c r="K41" s="129"/>
      <c r="L41" s="129"/>
      <c r="M41" s="129"/>
      <c r="N41" s="129"/>
    </row>
    <row r="42" spans="1:14" s="116" customFormat="1">
      <c r="A42" s="123" t="s">
        <v>242</v>
      </c>
      <c r="B42" s="124" t="s">
        <v>200</v>
      </c>
      <c r="C42" s="123"/>
      <c r="D42" s="123"/>
      <c r="E42" s="123"/>
      <c r="F42" s="123"/>
      <c r="G42" s="135">
        <f>SUM(G43:G48)</f>
        <v>7000</v>
      </c>
      <c r="H42" s="135">
        <f>SUM(H43:H48)</f>
        <v>7000</v>
      </c>
      <c r="I42" s="123"/>
      <c r="J42" s="123"/>
      <c r="K42" s="123"/>
      <c r="L42" s="123"/>
      <c r="M42" s="123"/>
      <c r="N42" s="123"/>
    </row>
    <row r="43" spans="1:14">
      <c r="A43" s="129" t="s">
        <v>457</v>
      </c>
      <c r="B43" s="130" t="s">
        <v>531</v>
      </c>
      <c r="C43" s="129"/>
      <c r="D43" s="131" t="s">
        <v>532</v>
      </c>
      <c r="E43" s="129"/>
      <c r="F43" s="129"/>
      <c r="G43" s="132">
        <f t="shared" ref="G43:G48" si="2">H43</f>
        <v>300</v>
      </c>
      <c r="H43" s="132">
        <v>300</v>
      </c>
      <c r="I43" s="129"/>
      <c r="J43" s="129"/>
      <c r="K43" s="129"/>
      <c r="L43" s="129"/>
      <c r="M43" s="129"/>
      <c r="N43" s="129"/>
    </row>
    <row r="44" spans="1:14">
      <c r="A44" s="129" t="s">
        <v>480</v>
      </c>
      <c r="B44" s="130" t="s">
        <v>533</v>
      </c>
      <c r="C44" s="129"/>
      <c r="D44" s="129" t="s">
        <v>534</v>
      </c>
      <c r="E44" s="129"/>
      <c r="F44" s="129"/>
      <c r="G44" s="132">
        <f t="shared" si="2"/>
        <v>500</v>
      </c>
      <c r="H44" s="132">
        <v>500</v>
      </c>
      <c r="I44" s="129"/>
      <c r="J44" s="129"/>
      <c r="K44" s="129"/>
      <c r="L44" s="129"/>
      <c r="M44" s="129"/>
      <c r="N44" s="129"/>
    </row>
    <row r="45" spans="1:14">
      <c r="A45" s="129" t="s">
        <v>543</v>
      </c>
      <c r="B45" s="130" t="s">
        <v>535</v>
      </c>
      <c r="C45" s="129"/>
      <c r="D45" s="129" t="s">
        <v>536</v>
      </c>
      <c r="E45" s="129"/>
      <c r="F45" s="129"/>
      <c r="G45" s="132">
        <f t="shared" si="2"/>
        <v>500</v>
      </c>
      <c r="H45" s="132">
        <v>500</v>
      </c>
      <c r="I45" s="129"/>
      <c r="J45" s="129"/>
      <c r="K45" s="129"/>
      <c r="L45" s="129"/>
      <c r="M45" s="129"/>
      <c r="N45" s="129"/>
    </row>
    <row r="46" spans="1:14" ht="48">
      <c r="A46" s="129" t="s">
        <v>544</v>
      </c>
      <c r="B46" s="130" t="s">
        <v>537</v>
      </c>
      <c r="C46" s="129"/>
      <c r="D46" s="130" t="s">
        <v>538</v>
      </c>
      <c r="E46" s="129"/>
      <c r="F46" s="129"/>
      <c r="G46" s="132">
        <f t="shared" si="2"/>
        <v>2500</v>
      </c>
      <c r="H46" s="132">
        <v>2500</v>
      </c>
      <c r="I46" s="129"/>
      <c r="J46" s="129"/>
      <c r="K46" s="129"/>
      <c r="L46" s="129"/>
      <c r="M46" s="129"/>
      <c r="N46" s="129"/>
    </row>
    <row r="47" spans="1:14" ht="48">
      <c r="A47" s="129" t="s">
        <v>545</v>
      </c>
      <c r="B47" s="130" t="s">
        <v>539</v>
      </c>
      <c r="C47" s="129"/>
      <c r="D47" s="130" t="s">
        <v>540</v>
      </c>
      <c r="E47" s="129"/>
      <c r="F47" s="129"/>
      <c r="G47" s="132">
        <f t="shared" si="2"/>
        <v>1700</v>
      </c>
      <c r="H47" s="132">
        <v>1700</v>
      </c>
      <c r="I47" s="129"/>
      <c r="J47" s="129"/>
      <c r="K47" s="129"/>
      <c r="L47" s="129"/>
      <c r="M47" s="129"/>
      <c r="N47" s="129"/>
    </row>
    <row r="48" spans="1:14" ht="60">
      <c r="A48" s="129" t="s">
        <v>546</v>
      </c>
      <c r="B48" s="130" t="s">
        <v>541</v>
      </c>
      <c r="C48" s="129"/>
      <c r="D48" s="130"/>
      <c r="E48" s="129"/>
      <c r="F48" s="129"/>
      <c r="G48" s="132">
        <f t="shared" si="2"/>
        <v>1500</v>
      </c>
      <c r="H48" s="132">
        <v>1500</v>
      </c>
      <c r="I48" s="129"/>
      <c r="J48" s="129"/>
      <c r="K48" s="129"/>
      <c r="L48" s="129"/>
      <c r="M48" s="129"/>
      <c r="N48" s="130" t="s">
        <v>542</v>
      </c>
    </row>
    <row r="49" spans="1:14" s="116" customFormat="1">
      <c r="A49" s="123" t="s">
        <v>243</v>
      </c>
      <c r="B49" s="124" t="s">
        <v>203</v>
      </c>
      <c r="C49" s="123"/>
      <c r="D49" s="123"/>
      <c r="E49" s="123"/>
      <c r="F49" s="123"/>
      <c r="G49" s="135">
        <f>SUM(G50:G59)</f>
        <v>20300</v>
      </c>
      <c r="H49" s="135">
        <f>SUM(H50:H59)</f>
        <v>20300</v>
      </c>
      <c r="I49" s="123"/>
      <c r="J49" s="123"/>
      <c r="K49" s="123"/>
      <c r="L49" s="123"/>
      <c r="M49" s="123"/>
      <c r="N49" s="123"/>
    </row>
    <row r="50" spans="1:14">
      <c r="A50" s="129" t="s">
        <v>458</v>
      </c>
      <c r="B50" s="130" t="s">
        <v>547</v>
      </c>
      <c r="C50" s="129"/>
      <c r="D50" s="131" t="s">
        <v>548</v>
      </c>
      <c r="E50" s="129"/>
      <c r="F50" s="129"/>
      <c r="G50" s="132">
        <f t="shared" ref="G50:G59" si="3">H50</f>
        <v>1500</v>
      </c>
      <c r="H50" s="132">
        <f>650+850</f>
        <v>1500</v>
      </c>
      <c r="I50" s="129"/>
      <c r="J50" s="129"/>
      <c r="K50" s="129"/>
      <c r="L50" s="129"/>
      <c r="M50" s="129"/>
      <c r="N50" s="129"/>
    </row>
    <row r="51" spans="1:14" ht="48">
      <c r="A51" s="129" t="s">
        <v>459</v>
      </c>
      <c r="B51" s="130" t="s">
        <v>549</v>
      </c>
      <c r="C51" s="129"/>
      <c r="D51" s="130" t="s">
        <v>550</v>
      </c>
      <c r="E51" s="129"/>
      <c r="F51" s="129"/>
      <c r="G51" s="132">
        <f t="shared" si="3"/>
        <v>2900</v>
      </c>
      <c r="H51" s="132">
        <v>2900</v>
      </c>
      <c r="I51" s="129"/>
      <c r="J51" s="129"/>
      <c r="K51" s="129"/>
      <c r="L51" s="129"/>
      <c r="M51" s="129"/>
      <c r="N51" s="129"/>
    </row>
    <row r="52" spans="1:14">
      <c r="A52" s="129" t="s">
        <v>460</v>
      </c>
      <c r="B52" s="130" t="s">
        <v>228</v>
      </c>
      <c r="C52" s="129"/>
      <c r="D52" s="131" t="s">
        <v>551</v>
      </c>
      <c r="E52" s="129"/>
      <c r="F52" s="129"/>
      <c r="G52" s="132">
        <f t="shared" si="3"/>
        <v>1300</v>
      </c>
      <c r="H52" s="132">
        <v>1300</v>
      </c>
      <c r="I52" s="129"/>
      <c r="J52" s="129"/>
      <c r="K52" s="129"/>
      <c r="L52" s="129"/>
      <c r="M52" s="129"/>
      <c r="N52" s="129"/>
    </row>
    <row r="53" spans="1:14">
      <c r="A53" s="129" t="s">
        <v>586</v>
      </c>
      <c r="B53" s="130" t="s">
        <v>552</v>
      </c>
      <c r="C53" s="129"/>
      <c r="D53" s="131" t="s">
        <v>520</v>
      </c>
      <c r="E53" s="129"/>
      <c r="F53" s="129"/>
      <c r="G53" s="132">
        <f t="shared" si="3"/>
        <v>2400</v>
      </c>
      <c r="H53" s="132">
        <v>2400</v>
      </c>
      <c r="I53" s="129"/>
      <c r="J53" s="129"/>
      <c r="K53" s="129"/>
      <c r="L53" s="129"/>
      <c r="M53" s="129"/>
      <c r="N53" s="129"/>
    </row>
    <row r="54" spans="1:14">
      <c r="A54" s="129" t="s">
        <v>587</v>
      </c>
      <c r="B54" s="130" t="s">
        <v>552</v>
      </c>
      <c r="C54" s="129"/>
      <c r="D54" s="131" t="s">
        <v>553</v>
      </c>
      <c r="E54" s="129"/>
      <c r="F54" s="129"/>
      <c r="G54" s="132">
        <f t="shared" si="3"/>
        <v>2000</v>
      </c>
      <c r="H54" s="132">
        <v>2000</v>
      </c>
      <c r="I54" s="129"/>
      <c r="J54" s="129"/>
      <c r="K54" s="129"/>
      <c r="L54" s="129"/>
      <c r="M54" s="129"/>
      <c r="N54" s="129"/>
    </row>
    <row r="55" spans="1:14">
      <c r="A55" s="129" t="s">
        <v>588</v>
      </c>
      <c r="B55" s="130" t="s">
        <v>552</v>
      </c>
      <c r="C55" s="129"/>
      <c r="D55" s="129" t="s">
        <v>554</v>
      </c>
      <c r="E55" s="129"/>
      <c r="F55" s="129"/>
      <c r="G55" s="132">
        <f t="shared" si="3"/>
        <v>2400</v>
      </c>
      <c r="H55" s="132">
        <v>2400</v>
      </c>
      <c r="I55" s="129"/>
      <c r="J55" s="129"/>
      <c r="K55" s="129"/>
      <c r="L55" s="129"/>
      <c r="M55" s="129"/>
      <c r="N55" s="129"/>
    </row>
    <row r="56" spans="1:14">
      <c r="A56" s="129" t="s">
        <v>589</v>
      </c>
      <c r="B56" s="130" t="s">
        <v>555</v>
      </c>
      <c r="C56" s="129"/>
      <c r="D56" s="131" t="s">
        <v>556</v>
      </c>
      <c r="E56" s="129"/>
      <c r="F56" s="129"/>
      <c r="G56" s="132">
        <f t="shared" si="3"/>
        <v>1500</v>
      </c>
      <c r="H56" s="132">
        <v>1500</v>
      </c>
      <c r="I56" s="129"/>
      <c r="J56" s="129"/>
      <c r="K56" s="129"/>
      <c r="L56" s="129"/>
      <c r="M56" s="129"/>
      <c r="N56" s="129"/>
    </row>
    <row r="57" spans="1:14">
      <c r="A57" s="129" t="s">
        <v>590</v>
      </c>
      <c r="B57" s="130" t="s">
        <v>414</v>
      </c>
      <c r="C57" s="129"/>
      <c r="D57" s="131" t="s">
        <v>557</v>
      </c>
      <c r="E57" s="129"/>
      <c r="F57" s="129"/>
      <c r="G57" s="132">
        <f t="shared" si="3"/>
        <v>2400</v>
      </c>
      <c r="H57" s="132">
        <v>2400</v>
      </c>
      <c r="I57" s="129"/>
      <c r="J57" s="129"/>
      <c r="K57" s="129"/>
      <c r="L57" s="129"/>
      <c r="M57" s="129"/>
      <c r="N57" s="129"/>
    </row>
    <row r="58" spans="1:14">
      <c r="A58" s="129" t="s">
        <v>591</v>
      </c>
      <c r="B58" s="130" t="s">
        <v>414</v>
      </c>
      <c r="C58" s="129"/>
      <c r="D58" s="131" t="s">
        <v>554</v>
      </c>
      <c r="E58" s="129"/>
      <c r="F58" s="129"/>
      <c r="G58" s="132">
        <f t="shared" si="3"/>
        <v>2400</v>
      </c>
      <c r="H58" s="132">
        <v>2400</v>
      </c>
      <c r="I58" s="129"/>
      <c r="J58" s="129"/>
      <c r="K58" s="129"/>
      <c r="L58" s="129"/>
      <c r="M58" s="129"/>
      <c r="N58" s="129"/>
    </row>
    <row r="59" spans="1:14">
      <c r="A59" s="129" t="s">
        <v>592</v>
      </c>
      <c r="B59" s="130" t="s">
        <v>414</v>
      </c>
      <c r="C59" s="129"/>
      <c r="D59" s="131" t="s">
        <v>556</v>
      </c>
      <c r="E59" s="129"/>
      <c r="F59" s="129"/>
      <c r="G59" s="132">
        <f t="shared" si="3"/>
        <v>1500</v>
      </c>
      <c r="H59" s="132">
        <v>1500</v>
      </c>
      <c r="I59" s="129"/>
      <c r="J59" s="129"/>
      <c r="K59" s="129"/>
      <c r="L59" s="129"/>
      <c r="M59" s="129"/>
      <c r="N59" s="129"/>
    </row>
  </sheetData>
  <mergeCells count="22">
    <mergeCell ref="M5:M9"/>
    <mergeCell ref="H7:I7"/>
    <mergeCell ref="H8:H9"/>
    <mergeCell ref="I8:I9"/>
    <mergeCell ref="J5:K5"/>
    <mergeCell ref="L5:L9"/>
    <mergeCell ref="A1:N1"/>
    <mergeCell ref="A2:N2"/>
    <mergeCell ref="A3:N3"/>
    <mergeCell ref="A4:N4"/>
    <mergeCell ref="A5:A9"/>
    <mergeCell ref="B5:B9"/>
    <mergeCell ref="C5:C9"/>
    <mergeCell ref="D5:D9"/>
    <mergeCell ref="E5:E9"/>
    <mergeCell ref="F5:H5"/>
    <mergeCell ref="N5:N9"/>
    <mergeCell ref="F6:F9"/>
    <mergeCell ref="G6:I6"/>
    <mergeCell ref="J6:J9"/>
    <mergeCell ref="K6:K9"/>
    <mergeCell ref="G7:G9"/>
  </mergeCells>
  <pageMargins left="0.23622047244094491" right="0.15748031496062992" top="0.23622047244094491" bottom="0.23622047244094491" header="0.19685039370078741" footer="0.19685039370078741"/>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U55"/>
  <sheetViews>
    <sheetView topLeftCell="B1" workbookViewId="0">
      <selection activeCell="A2" sqref="A2:U2"/>
    </sheetView>
  </sheetViews>
  <sheetFormatPr defaultRowHeight="12.75"/>
  <cols>
    <col min="1" max="1" width="6.1640625" customWidth="1"/>
    <col min="2" max="2" width="54.6640625" customWidth="1"/>
    <col min="9" max="9" width="10.33203125" customWidth="1"/>
  </cols>
  <sheetData>
    <row r="1" spans="1:21" s="16" customFormat="1" ht="18.75">
      <c r="A1" s="453" t="s">
        <v>110</v>
      </c>
      <c r="B1" s="453"/>
      <c r="C1" s="453"/>
      <c r="D1" s="453"/>
      <c r="E1" s="453"/>
      <c r="F1" s="453"/>
      <c r="G1" s="453"/>
      <c r="H1" s="453"/>
      <c r="I1" s="453"/>
      <c r="J1" s="453"/>
      <c r="K1" s="453"/>
      <c r="L1" s="453"/>
      <c r="M1" s="453"/>
      <c r="N1" s="453"/>
      <c r="O1" s="453"/>
      <c r="P1" s="453"/>
      <c r="Q1" s="453"/>
      <c r="R1" s="453"/>
      <c r="S1" s="453"/>
      <c r="T1" s="453"/>
      <c r="U1" s="453"/>
    </row>
    <row r="2" spans="1:21" s="16" customFormat="1" ht="18.75">
      <c r="A2" s="454" t="s">
        <v>67</v>
      </c>
      <c r="B2" s="454"/>
      <c r="C2" s="454"/>
      <c r="D2" s="454"/>
      <c r="E2" s="454"/>
      <c r="F2" s="454"/>
      <c r="G2" s="454"/>
      <c r="H2" s="454"/>
      <c r="I2" s="454"/>
      <c r="J2" s="454"/>
      <c r="K2" s="454"/>
      <c r="L2" s="454"/>
      <c r="M2" s="454"/>
      <c r="N2" s="454"/>
      <c r="O2" s="454"/>
      <c r="P2" s="454"/>
      <c r="Q2" s="454"/>
      <c r="R2" s="454"/>
      <c r="S2" s="454"/>
      <c r="T2" s="454"/>
      <c r="U2" s="454"/>
    </row>
    <row r="3" spans="1:21" ht="35.25" customHeight="1">
      <c r="A3" s="456" t="s">
        <v>109</v>
      </c>
      <c r="B3" s="456"/>
      <c r="C3" s="456"/>
      <c r="D3" s="456"/>
      <c r="E3" s="456"/>
      <c r="F3" s="456"/>
      <c r="G3" s="456"/>
      <c r="H3" s="456"/>
      <c r="I3" s="456"/>
      <c r="J3" s="456"/>
      <c r="K3" s="456"/>
      <c r="L3" s="456"/>
      <c r="M3" s="456"/>
      <c r="N3" s="456"/>
      <c r="O3" s="456"/>
      <c r="P3" s="456"/>
      <c r="Q3" s="456"/>
      <c r="R3" s="456"/>
      <c r="S3" s="456"/>
      <c r="T3" s="456"/>
      <c r="U3" s="456"/>
    </row>
    <row r="4" spans="1:21" ht="26.25" customHeight="1">
      <c r="A4" s="464" t="e">
        <f>#REF!</f>
        <v>#REF!</v>
      </c>
      <c r="B4" s="464"/>
      <c r="C4" s="464"/>
      <c r="D4" s="464"/>
      <c r="E4" s="464"/>
      <c r="F4" s="464"/>
      <c r="G4" s="464"/>
      <c r="H4" s="464"/>
      <c r="I4" s="464"/>
      <c r="J4" s="464"/>
      <c r="K4" s="464"/>
      <c r="L4" s="464"/>
      <c r="M4" s="464"/>
      <c r="N4" s="464"/>
      <c r="O4" s="464"/>
      <c r="P4" s="464"/>
      <c r="Q4" s="464"/>
      <c r="R4" s="464"/>
      <c r="S4" s="464"/>
      <c r="T4" s="464"/>
      <c r="U4" s="464"/>
    </row>
    <row r="5" spans="1:21" ht="27" customHeight="1">
      <c r="A5" s="457" t="s">
        <v>0</v>
      </c>
      <c r="B5" s="457"/>
      <c r="C5" s="457"/>
      <c r="D5" s="457"/>
      <c r="E5" s="457"/>
      <c r="F5" s="457"/>
      <c r="G5" s="457"/>
      <c r="H5" s="457"/>
      <c r="I5" s="457"/>
      <c r="J5" s="457"/>
      <c r="K5" s="457"/>
      <c r="L5" s="457"/>
      <c r="M5" s="457"/>
      <c r="N5" s="457"/>
      <c r="O5" s="457"/>
      <c r="P5" s="457"/>
      <c r="Q5" s="457"/>
      <c r="R5" s="457"/>
      <c r="S5" s="457"/>
      <c r="T5" s="457"/>
      <c r="U5" s="457"/>
    </row>
    <row r="6" spans="1:21" ht="39.75" customHeight="1">
      <c r="A6" s="458" t="s">
        <v>1</v>
      </c>
      <c r="B6" s="458" t="s">
        <v>10</v>
      </c>
      <c r="C6" s="458" t="s">
        <v>11</v>
      </c>
      <c r="D6" s="458" t="s">
        <v>122</v>
      </c>
      <c r="E6" s="458" t="s">
        <v>26</v>
      </c>
      <c r="F6" s="458" t="s">
        <v>27</v>
      </c>
      <c r="G6" s="461" t="s">
        <v>12</v>
      </c>
      <c r="H6" s="462"/>
      <c r="I6" s="463"/>
      <c r="J6" s="461" t="s">
        <v>28</v>
      </c>
      <c r="K6" s="463"/>
      <c r="L6" s="461" t="s">
        <v>7</v>
      </c>
      <c r="M6" s="462"/>
      <c r="N6" s="462"/>
      <c r="O6" s="462"/>
      <c r="P6" s="462"/>
      <c r="Q6" s="462"/>
      <c r="R6" s="462"/>
      <c r="S6" s="463"/>
      <c r="T6" s="465" t="s">
        <v>121</v>
      </c>
      <c r="U6" s="458" t="s">
        <v>2</v>
      </c>
    </row>
    <row r="7" spans="1:21" ht="24.95" customHeight="1">
      <c r="A7" s="459"/>
      <c r="B7" s="459"/>
      <c r="C7" s="459"/>
      <c r="D7" s="459"/>
      <c r="E7" s="459"/>
      <c r="F7" s="459"/>
      <c r="G7" s="458" t="s">
        <v>13</v>
      </c>
      <c r="H7" s="461" t="s">
        <v>14</v>
      </c>
      <c r="I7" s="462"/>
      <c r="J7" s="458" t="s">
        <v>15</v>
      </c>
      <c r="K7" s="458" t="s">
        <v>57</v>
      </c>
      <c r="L7" s="461" t="s">
        <v>29</v>
      </c>
      <c r="M7" s="462"/>
      <c r="N7" s="462"/>
      <c r="O7" s="463"/>
      <c r="P7" s="461" t="s">
        <v>30</v>
      </c>
      <c r="Q7" s="462"/>
      <c r="R7" s="462"/>
      <c r="S7" s="463"/>
      <c r="T7" s="459"/>
      <c r="U7" s="459"/>
    </row>
    <row r="8" spans="1:21" ht="24.95" customHeight="1">
      <c r="A8" s="459"/>
      <c r="B8" s="459"/>
      <c r="C8" s="459"/>
      <c r="D8" s="459"/>
      <c r="E8" s="459"/>
      <c r="F8" s="459"/>
      <c r="G8" s="459"/>
      <c r="H8" s="458" t="s">
        <v>15</v>
      </c>
      <c r="I8" s="458" t="s">
        <v>57</v>
      </c>
      <c r="J8" s="459"/>
      <c r="K8" s="459"/>
      <c r="L8" s="458" t="s">
        <v>15</v>
      </c>
      <c r="M8" s="461" t="s">
        <v>58</v>
      </c>
      <c r="N8" s="462"/>
      <c r="O8" s="463"/>
      <c r="P8" s="458" t="s">
        <v>15</v>
      </c>
      <c r="Q8" s="461" t="s">
        <v>58</v>
      </c>
      <c r="R8" s="462"/>
      <c r="S8" s="463"/>
      <c r="T8" s="459"/>
      <c r="U8" s="459"/>
    </row>
    <row r="9" spans="1:21" ht="24.95" customHeight="1">
      <c r="A9" s="459"/>
      <c r="B9" s="459"/>
      <c r="C9" s="459"/>
      <c r="D9" s="459"/>
      <c r="E9" s="459"/>
      <c r="F9" s="459"/>
      <c r="G9" s="459"/>
      <c r="H9" s="459"/>
      <c r="I9" s="459"/>
      <c r="J9" s="459"/>
      <c r="K9" s="459"/>
      <c r="L9" s="459"/>
      <c r="M9" s="458" t="s">
        <v>16</v>
      </c>
      <c r="N9" s="461" t="s">
        <v>17</v>
      </c>
      <c r="O9" s="463"/>
      <c r="P9" s="459"/>
      <c r="Q9" s="458" t="s">
        <v>16</v>
      </c>
      <c r="R9" s="461" t="s">
        <v>17</v>
      </c>
      <c r="S9" s="463"/>
      <c r="T9" s="459"/>
      <c r="U9" s="459"/>
    </row>
    <row r="10" spans="1:21" ht="62.25" customHeight="1">
      <c r="A10" s="460"/>
      <c r="B10" s="460"/>
      <c r="C10" s="460"/>
      <c r="D10" s="460"/>
      <c r="E10" s="460"/>
      <c r="F10" s="460"/>
      <c r="G10" s="460"/>
      <c r="H10" s="460"/>
      <c r="I10" s="460"/>
      <c r="J10" s="460"/>
      <c r="K10" s="460"/>
      <c r="L10" s="460"/>
      <c r="M10" s="460"/>
      <c r="N10" s="1" t="s">
        <v>18</v>
      </c>
      <c r="O10" s="1" t="s">
        <v>41</v>
      </c>
      <c r="P10" s="460"/>
      <c r="Q10" s="460"/>
      <c r="R10" s="1" t="s">
        <v>18</v>
      </c>
      <c r="S10" s="1" t="s">
        <v>31</v>
      </c>
      <c r="T10" s="460"/>
      <c r="U10" s="460"/>
    </row>
    <row r="11" spans="1:21" ht="24.95" customHeight="1">
      <c r="A11" s="2">
        <v>1</v>
      </c>
      <c r="B11" s="2">
        <v>2</v>
      </c>
      <c r="C11" s="2">
        <v>3</v>
      </c>
      <c r="D11" s="38"/>
      <c r="E11" s="2">
        <v>4</v>
      </c>
      <c r="F11" s="2">
        <v>5</v>
      </c>
      <c r="G11" s="2">
        <v>6</v>
      </c>
      <c r="H11" s="2">
        <v>7</v>
      </c>
      <c r="I11" s="2">
        <v>8</v>
      </c>
      <c r="J11" s="2">
        <v>9</v>
      </c>
      <c r="K11" s="2">
        <v>10</v>
      </c>
      <c r="L11" s="2">
        <v>11</v>
      </c>
      <c r="M11" s="2">
        <v>12</v>
      </c>
      <c r="N11" s="2">
        <v>13</v>
      </c>
      <c r="O11" s="2">
        <v>14</v>
      </c>
      <c r="P11" s="2">
        <v>15</v>
      </c>
      <c r="Q11" s="2">
        <v>16</v>
      </c>
      <c r="R11" s="2">
        <v>17</v>
      </c>
      <c r="S11" s="2">
        <v>18</v>
      </c>
      <c r="T11" s="38"/>
      <c r="U11" s="2">
        <v>19</v>
      </c>
    </row>
    <row r="12" spans="1:21" ht="21.95" customHeight="1">
      <c r="A12" s="3"/>
      <c r="B12" s="8" t="s">
        <v>66</v>
      </c>
      <c r="C12" s="4"/>
      <c r="D12" s="28"/>
      <c r="E12" s="4"/>
      <c r="F12" s="4"/>
      <c r="G12" s="4"/>
      <c r="H12" s="4"/>
      <c r="I12" s="4"/>
      <c r="J12" s="4"/>
      <c r="K12" s="4"/>
      <c r="L12" s="4"/>
      <c r="M12" s="4"/>
      <c r="N12" s="4"/>
      <c r="O12" s="4"/>
      <c r="P12" s="4"/>
      <c r="Q12" s="4"/>
      <c r="R12" s="4"/>
      <c r="S12" s="4"/>
      <c r="T12" s="28"/>
      <c r="U12" s="4"/>
    </row>
    <row r="13" spans="1:21" s="16" customFormat="1" ht="21.95" customHeight="1">
      <c r="A13" s="21" t="s">
        <v>53</v>
      </c>
      <c r="B13" s="21" t="s">
        <v>54</v>
      </c>
      <c r="C13" s="22"/>
      <c r="D13" s="40"/>
      <c r="E13" s="22"/>
      <c r="F13" s="22"/>
      <c r="G13" s="22"/>
      <c r="H13" s="22"/>
      <c r="I13" s="22"/>
      <c r="J13" s="22"/>
      <c r="K13" s="22"/>
      <c r="L13" s="22"/>
      <c r="M13" s="22"/>
      <c r="N13" s="22"/>
      <c r="O13" s="22"/>
      <c r="P13" s="22"/>
      <c r="Q13" s="22"/>
      <c r="R13" s="22"/>
      <c r="S13" s="22"/>
      <c r="T13" s="40"/>
      <c r="U13" s="22"/>
    </row>
    <row r="14" spans="1:21" ht="21.95" customHeight="1">
      <c r="A14" s="17" t="s">
        <v>8</v>
      </c>
      <c r="B14" s="17" t="s">
        <v>32</v>
      </c>
      <c r="C14" s="18"/>
      <c r="D14" s="29"/>
      <c r="E14" s="18"/>
      <c r="F14" s="18"/>
      <c r="G14" s="18"/>
      <c r="H14" s="18"/>
      <c r="I14" s="18"/>
      <c r="J14" s="18"/>
      <c r="K14" s="18"/>
      <c r="L14" s="18"/>
      <c r="M14" s="18"/>
      <c r="N14" s="18"/>
      <c r="O14" s="18"/>
      <c r="P14" s="18"/>
      <c r="Q14" s="18"/>
      <c r="R14" s="18"/>
      <c r="S14" s="18"/>
      <c r="T14" s="29"/>
      <c r="U14" s="18"/>
    </row>
    <row r="15" spans="1:21" ht="21.95" customHeight="1">
      <c r="A15" s="5">
        <v>1</v>
      </c>
      <c r="B15" s="4" t="s">
        <v>21</v>
      </c>
      <c r="C15" s="4"/>
      <c r="D15" s="28"/>
      <c r="E15" s="4"/>
      <c r="F15" s="4"/>
      <c r="G15" s="4"/>
      <c r="H15" s="4"/>
      <c r="I15" s="4"/>
      <c r="J15" s="4"/>
      <c r="K15" s="4"/>
      <c r="L15" s="4"/>
      <c r="M15" s="4"/>
      <c r="N15" s="4"/>
      <c r="O15" s="4"/>
      <c r="P15" s="4"/>
      <c r="Q15" s="4"/>
      <c r="R15" s="4"/>
      <c r="S15" s="4"/>
      <c r="T15" s="28"/>
      <c r="U15" s="4"/>
    </row>
    <row r="16" spans="1:21" ht="21.95" customHeight="1">
      <c r="A16" s="5">
        <v>2</v>
      </c>
      <c r="B16" s="4" t="s">
        <v>21</v>
      </c>
      <c r="C16" s="4"/>
      <c r="D16" s="28"/>
      <c r="E16" s="4"/>
      <c r="F16" s="4"/>
      <c r="G16" s="4"/>
      <c r="H16" s="4"/>
      <c r="I16" s="4"/>
      <c r="J16" s="4"/>
      <c r="K16" s="4"/>
      <c r="L16" s="4"/>
      <c r="M16" s="4"/>
      <c r="N16" s="4"/>
      <c r="O16" s="4"/>
      <c r="P16" s="4"/>
      <c r="Q16" s="4"/>
      <c r="R16" s="4"/>
      <c r="S16" s="4"/>
      <c r="T16" s="28"/>
      <c r="U16" s="4"/>
    </row>
    <row r="17" spans="1:21" ht="21.95" customHeight="1">
      <c r="A17" s="3" t="s">
        <v>22</v>
      </c>
      <c r="B17" s="4" t="s">
        <v>23</v>
      </c>
      <c r="C17" s="4"/>
      <c r="D17" s="28"/>
      <c r="E17" s="4"/>
      <c r="F17" s="4"/>
      <c r="G17" s="4"/>
      <c r="H17" s="4"/>
      <c r="I17" s="4"/>
      <c r="J17" s="4"/>
      <c r="K17" s="4"/>
      <c r="L17" s="4"/>
      <c r="M17" s="4"/>
      <c r="N17" s="4"/>
      <c r="O17" s="4"/>
      <c r="P17" s="4"/>
      <c r="Q17" s="4"/>
      <c r="R17" s="4"/>
      <c r="S17" s="4"/>
      <c r="T17" s="28"/>
      <c r="U17" s="4"/>
    </row>
    <row r="18" spans="1:21" ht="21.95" customHeight="1">
      <c r="A18" s="17" t="s">
        <v>9</v>
      </c>
      <c r="B18" s="17" t="s">
        <v>55</v>
      </c>
      <c r="C18" s="18"/>
      <c r="D18" s="29"/>
      <c r="E18" s="18"/>
      <c r="F18" s="18"/>
      <c r="G18" s="18"/>
      <c r="H18" s="18"/>
      <c r="I18" s="18"/>
      <c r="J18" s="18"/>
      <c r="K18" s="18"/>
      <c r="L18" s="18"/>
      <c r="M18" s="18"/>
      <c r="N18" s="18"/>
      <c r="O18" s="18"/>
      <c r="P18" s="18"/>
      <c r="Q18" s="18"/>
      <c r="R18" s="18"/>
      <c r="S18" s="18"/>
      <c r="T18" s="29"/>
      <c r="U18" s="18"/>
    </row>
    <row r="19" spans="1:21" ht="21.95" customHeight="1">
      <c r="A19" s="5">
        <v>1</v>
      </c>
      <c r="B19" s="4" t="s">
        <v>21</v>
      </c>
      <c r="C19" s="4"/>
      <c r="D19" s="28"/>
      <c r="E19" s="4"/>
      <c r="F19" s="4"/>
      <c r="G19" s="4"/>
      <c r="H19" s="4"/>
      <c r="I19" s="4"/>
      <c r="J19" s="4"/>
      <c r="K19" s="4"/>
      <c r="L19" s="4"/>
      <c r="M19" s="4"/>
      <c r="N19" s="4"/>
      <c r="O19" s="4"/>
      <c r="P19" s="4"/>
      <c r="Q19" s="4"/>
      <c r="R19" s="4"/>
      <c r="S19" s="4"/>
      <c r="T19" s="28"/>
      <c r="U19" s="4"/>
    </row>
    <row r="20" spans="1:21" ht="21.95" customHeight="1">
      <c r="A20" s="5">
        <v>2</v>
      </c>
      <c r="B20" s="4" t="s">
        <v>21</v>
      </c>
      <c r="C20" s="4"/>
      <c r="D20" s="28"/>
      <c r="E20" s="4"/>
      <c r="F20" s="4"/>
      <c r="G20" s="4"/>
      <c r="H20" s="4"/>
      <c r="I20" s="4"/>
      <c r="J20" s="4"/>
      <c r="K20" s="4"/>
      <c r="L20" s="4"/>
      <c r="M20" s="4"/>
      <c r="N20" s="4"/>
      <c r="O20" s="4"/>
      <c r="P20" s="4"/>
      <c r="Q20" s="4"/>
      <c r="R20" s="4"/>
      <c r="S20" s="4"/>
      <c r="T20" s="28"/>
      <c r="U20" s="4"/>
    </row>
    <row r="21" spans="1:21" ht="21.95" customHeight="1">
      <c r="A21" s="3" t="s">
        <v>22</v>
      </c>
      <c r="B21" s="4" t="s">
        <v>23</v>
      </c>
      <c r="C21" s="4"/>
      <c r="D21" s="28"/>
      <c r="E21" s="4"/>
      <c r="F21" s="4"/>
      <c r="G21" s="4"/>
      <c r="H21" s="4"/>
      <c r="I21" s="4"/>
      <c r="J21" s="4"/>
      <c r="K21" s="4"/>
      <c r="L21" s="4"/>
      <c r="M21" s="4"/>
      <c r="N21" s="4"/>
      <c r="O21" s="4"/>
      <c r="P21" s="4"/>
      <c r="Q21" s="4"/>
      <c r="R21" s="4"/>
      <c r="S21" s="4"/>
      <c r="T21" s="28"/>
      <c r="U21" s="4"/>
    </row>
    <row r="22" spans="1:21" ht="27.95" customHeight="1">
      <c r="A22" s="17" t="s">
        <v>56</v>
      </c>
      <c r="B22" s="17" t="s">
        <v>44</v>
      </c>
      <c r="C22" s="18"/>
      <c r="D22" s="29"/>
      <c r="E22" s="18"/>
      <c r="F22" s="18"/>
      <c r="G22" s="18"/>
      <c r="H22" s="18"/>
      <c r="I22" s="18"/>
      <c r="J22" s="18"/>
      <c r="K22" s="18"/>
      <c r="L22" s="18"/>
      <c r="M22" s="18"/>
      <c r="N22" s="18"/>
      <c r="O22" s="18"/>
      <c r="P22" s="18"/>
      <c r="Q22" s="18"/>
      <c r="R22" s="18"/>
      <c r="S22" s="18"/>
      <c r="T22" s="29"/>
      <c r="U22" s="18"/>
    </row>
    <row r="23" spans="1:21" ht="27.95" customHeight="1">
      <c r="A23" s="19" t="s">
        <v>20</v>
      </c>
      <c r="B23" s="20" t="s">
        <v>35</v>
      </c>
      <c r="C23" s="20"/>
      <c r="D23" s="41"/>
      <c r="E23" s="20"/>
      <c r="F23" s="20"/>
      <c r="G23" s="20"/>
      <c r="H23" s="20"/>
      <c r="I23" s="20"/>
      <c r="J23" s="20"/>
      <c r="K23" s="20"/>
      <c r="L23" s="20"/>
      <c r="M23" s="20"/>
      <c r="N23" s="20"/>
      <c r="O23" s="20"/>
      <c r="P23" s="20"/>
      <c r="Q23" s="20"/>
      <c r="R23" s="20"/>
      <c r="S23" s="20"/>
      <c r="T23" s="41"/>
      <c r="U23" s="20"/>
    </row>
    <row r="24" spans="1:21" ht="27.95" customHeight="1">
      <c r="A24" s="12" t="s">
        <v>4</v>
      </c>
      <c r="B24" s="13" t="s">
        <v>36</v>
      </c>
      <c r="C24" s="13"/>
      <c r="D24" s="42"/>
      <c r="E24" s="13"/>
      <c r="F24" s="13"/>
      <c r="G24" s="13"/>
      <c r="H24" s="13"/>
      <c r="I24" s="13"/>
      <c r="J24" s="13"/>
      <c r="K24" s="13"/>
      <c r="L24" s="13"/>
      <c r="M24" s="13"/>
      <c r="N24" s="13"/>
      <c r="O24" s="13"/>
      <c r="P24" s="13"/>
      <c r="Q24" s="13"/>
      <c r="R24" s="13"/>
      <c r="S24" s="13"/>
      <c r="T24" s="42"/>
      <c r="U24" s="13"/>
    </row>
    <row r="25" spans="1:21" ht="21.95" customHeight="1">
      <c r="A25" s="3">
        <v>1</v>
      </c>
      <c r="B25" s="4" t="s">
        <v>21</v>
      </c>
      <c r="C25" s="4"/>
      <c r="D25" s="28"/>
      <c r="E25" s="4"/>
      <c r="F25" s="4"/>
      <c r="G25" s="4"/>
      <c r="H25" s="4"/>
      <c r="I25" s="4"/>
      <c r="J25" s="4"/>
      <c r="K25" s="4"/>
      <c r="L25" s="4"/>
      <c r="M25" s="4"/>
      <c r="N25" s="4"/>
      <c r="O25" s="4"/>
      <c r="P25" s="4"/>
      <c r="Q25" s="4"/>
      <c r="R25" s="4"/>
      <c r="S25" s="4"/>
      <c r="T25" s="28"/>
      <c r="U25" s="4"/>
    </row>
    <row r="26" spans="1:21" ht="21.95" customHeight="1">
      <c r="A26" s="3" t="s">
        <v>22</v>
      </c>
      <c r="B26" s="4" t="s">
        <v>23</v>
      </c>
      <c r="C26" s="4"/>
      <c r="D26" s="28"/>
      <c r="E26" s="4"/>
      <c r="F26" s="4"/>
      <c r="G26" s="4"/>
      <c r="H26" s="4"/>
      <c r="I26" s="4"/>
      <c r="J26" s="4"/>
      <c r="K26" s="4"/>
      <c r="L26" s="4"/>
      <c r="M26" s="4"/>
      <c r="N26" s="4"/>
      <c r="O26" s="4"/>
      <c r="P26" s="4"/>
      <c r="Q26" s="4"/>
      <c r="R26" s="4"/>
      <c r="S26" s="4"/>
      <c r="T26" s="28"/>
      <c r="U26" s="4"/>
    </row>
    <row r="27" spans="1:21" ht="27.95" customHeight="1">
      <c r="A27" s="12" t="s">
        <v>5</v>
      </c>
      <c r="B27" s="13" t="s">
        <v>37</v>
      </c>
      <c r="C27" s="13"/>
      <c r="D27" s="42"/>
      <c r="E27" s="13"/>
      <c r="F27" s="13"/>
      <c r="G27" s="13"/>
      <c r="H27" s="13"/>
      <c r="I27" s="13"/>
      <c r="J27" s="13"/>
      <c r="K27" s="13"/>
      <c r="L27" s="13"/>
      <c r="M27" s="13"/>
      <c r="N27" s="13"/>
      <c r="O27" s="13"/>
      <c r="P27" s="13"/>
      <c r="Q27" s="13"/>
      <c r="R27" s="13"/>
      <c r="S27" s="13"/>
      <c r="T27" s="42"/>
      <c r="U27" s="13"/>
    </row>
    <row r="28" spans="1:21" ht="27.95" customHeight="1">
      <c r="A28" s="8" t="s">
        <v>48</v>
      </c>
      <c r="B28" s="11" t="s">
        <v>47</v>
      </c>
      <c r="C28" s="4"/>
      <c r="D28" s="28"/>
      <c r="E28" s="4"/>
      <c r="F28" s="4"/>
      <c r="G28" s="4"/>
      <c r="H28" s="4"/>
      <c r="I28" s="4"/>
      <c r="J28" s="4"/>
      <c r="K28" s="4"/>
      <c r="L28" s="4"/>
      <c r="M28" s="4"/>
      <c r="N28" s="4"/>
      <c r="O28" s="4"/>
      <c r="P28" s="4"/>
      <c r="Q28" s="4"/>
      <c r="R28" s="4"/>
      <c r="S28" s="4"/>
      <c r="T28" s="28"/>
      <c r="U28" s="4"/>
    </row>
    <row r="29" spans="1:21" ht="27.95" customHeight="1">
      <c r="A29" s="3">
        <v>1</v>
      </c>
      <c r="B29" s="4" t="s">
        <v>21</v>
      </c>
      <c r="C29" s="4"/>
      <c r="D29" s="28"/>
      <c r="E29" s="4"/>
      <c r="F29" s="4"/>
      <c r="G29" s="4"/>
      <c r="H29" s="4"/>
      <c r="I29" s="4"/>
      <c r="J29" s="4"/>
      <c r="K29" s="4"/>
      <c r="L29" s="4"/>
      <c r="M29" s="4"/>
      <c r="N29" s="4"/>
      <c r="O29" s="4"/>
      <c r="P29" s="4"/>
      <c r="Q29" s="4"/>
      <c r="R29" s="4"/>
      <c r="S29" s="4"/>
      <c r="T29" s="28"/>
      <c r="U29" s="4"/>
    </row>
    <row r="30" spans="1:21" ht="27.95" customHeight="1">
      <c r="A30" s="3" t="s">
        <v>22</v>
      </c>
      <c r="B30" s="4" t="s">
        <v>23</v>
      </c>
      <c r="C30" s="4"/>
      <c r="D30" s="28"/>
      <c r="E30" s="4"/>
      <c r="F30" s="4"/>
      <c r="G30" s="4"/>
      <c r="H30" s="4"/>
      <c r="I30" s="4"/>
      <c r="J30" s="4"/>
      <c r="K30" s="4"/>
      <c r="L30" s="4"/>
      <c r="M30" s="4"/>
      <c r="N30" s="4"/>
      <c r="O30" s="4"/>
      <c r="P30" s="4"/>
      <c r="Q30" s="4"/>
      <c r="R30" s="4"/>
      <c r="S30" s="4"/>
      <c r="T30" s="28"/>
      <c r="U30" s="4"/>
    </row>
    <row r="31" spans="1:21" ht="27.95" customHeight="1">
      <c r="A31" s="8" t="s">
        <v>49</v>
      </c>
      <c r="B31" s="11" t="s">
        <v>50</v>
      </c>
      <c r="C31" s="4"/>
      <c r="D31" s="28"/>
      <c r="E31" s="4"/>
      <c r="F31" s="4"/>
      <c r="G31" s="4"/>
      <c r="H31" s="4"/>
      <c r="I31" s="4"/>
      <c r="J31" s="4"/>
      <c r="K31" s="4"/>
      <c r="L31" s="4"/>
      <c r="M31" s="4"/>
      <c r="N31" s="4"/>
      <c r="O31" s="4"/>
      <c r="P31" s="4"/>
      <c r="Q31" s="4"/>
      <c r="R31" s="4"/>
      <c r="S31" s="4"/>
      <c r="T31" s="28"/>
      <c r="U31" s="4"/>
    </row>
    <row r="32" spans="1:21" ht="27.95" customHeight="1">
      <c r="A32" s="3">
        <v>1</v>
      </c>
      <c r="B32" s="4" t="s">
        <v>21</v>
      </c>
      <c r="C32" s="4"/>
      <c r="D32" s="28"/>
      <c r="E32" s="4"/>
      <c r="F32" s="4"/>
      <c r="G32" s="4"/>
      <c r="H32" s="4"/>
      <c r="I32" s="4"/>
      <c r="J32" s="4"/>
      <c r="K32" s="4"/>
      <c r="L32" s="4"/>
      <c r="M32" s="4"/>
      <c r="N32" s="4"/>
      <c r="O32" s="4"/>
      <c r="P32" s="4"/>
      <c r="Q32" s="4"/>
      <c r="R32" s="4"/>
      <c r="S32" s="4"/>
      <c r="T32" s="28"/>
      <c r="U32" s="4"/>
    </row>
    <row r="33" spans="1:21" ht="27.95" customHeight="1">
      <c r="A33" s="3" t="s">
        <v>22</v>
      </c>
      <c r="B33" s="4" t="s">
        <v>23</v>
      </c>
      <c r="C33" s="4"/>
      <c r="D33" s="28"/>
      <c r="E33" s="4"/>
      <c r="F33" s="4"/>
      <c r="G33" s="4"/>
      <c r="H33" s="4"/>
      <c r="I33" s="4"/>
      <c r="J33" s="4"/>
      <c r="K33" s="4"/>
      <c r="L33" s="4"/>
      <c r="M33" s="4"/>
      <c r="N33" s="4"/>
      <c r="O33" s="4"/>
      <c r="P33" s="4"/>
      <c r="Q33" s="4"/>
      <c r="R33" s="4"/>
      <c r="S33" s="4"/>
      <c r="T33" s="28"/>
      <c r="U33" s="4"/>
    </row>
    <row r="34" spans="1:21" ht="27.95" customHeight="1">
      <c r="A34" s="12" t="s">
        <v>25</v>
      </c>
      <c r="B34" s="14" t="s">
        <v>38</v>
      </c>
      <c r="C34" s="13"/>
      <c r="D34" s="42"/>
      <c r="E34" s="13"/>
      <c r="F34" s="13"/>
      <c r="G34" s="13"/>
      <c r="H34" s="13"/>
      <c r="I34" s="13"/>
      <c r="J34" s="13"/>
      <c r="K34" s="13"/>
      <c r="L34" s="13"/>
      <c r="M34" s="13"/>
      <c r="N34" s="13"/>
      <c r="O34" s="13"/>
      <c r="P34" s="13"/>
      <c r="Q34" s="13"/>
      <c r="R34" s="13"/>
      <c r="S34" s="13"/>
      <c r="T34" s="42"/>
      <c r="U34" s="13"/>
    </row>
    <row r="35" spans="1:21" ht="27.95" customHeight="1">
      <c r="A35" s="8" t="s">
        <v>51</v>
      </c>
      <c r="B35" s="11" t="s">
        <v>46</v>
      </c>
      <c r="C35" s="4"/>
      <c r="D35" s="28"/>
      <c r="E35" s="4"/>
      <c r="F35" s="4"/>
      <c r="G35" s="4"/>
      <c r="H35" s="4"/>
      <c r="I35" s="4"/>
      <c r="J35" s="4"/>
      <c r="K35" s="4"/>
      <c r="L35" s="4"/>
      <c r="M35" s="4"/>
      <c r="N35" s="4"/>
      <c r="O35" s="4"/>
      <c r="P35" s="4"/>
      <c r="Q35" s="4"/>
      <c r="R35" s="4"/>
      <c r="S35" s="4"/>
      <c r="T35" s="28"/>
      <c r="U35" s="4"/>
    </row>
    <row r="36" spans="1:21" ht="21.95" customHeight="1">
      <c r="A36" s="3">
        <v>1</v>
      </c>
      <c r="B36" s="4" t="s">
        <v>21</v>
      </c>
      <c r="C36" s="4"/>
      <c r="D36" s="28"/>
      <c r="E36" s="4"/>
      <c r="F36" s="4"/>
      <c r="G36" s="4"/>
      <c r="H36" s="4"/>
      <c r="I36" s="4"/>
      <c r="J36" s="4"/>
      <c r="K36" s="4"/>
      <c r="L36" s="4"/>
      <c r="M36" s="4"/>
      <c r="N36" s="4"/>
      <c r="O36" s="4"/>
      <c r="P36" s="4"/>
      <c r="Q36" s="4"/>
      <c r="R36" s="4"/>
      <c r="S36" s="4"/>
      <c r="T36" s="28"/>
      <c r="U36" s="4"/>
    </row>
    <row r="37" spans="1:21" ht="21.95" customHeight="1">
      <c r="A37" s="3" t="s">
        <v>22</v>
      </c>
      <c r="B37" s="4" t="s">
        <v>23</v>
      </c>
      <c r="C37" s="4"/>
      <c r="D37" s="28"/>
      <c r="E37" s="4"/>
      <c r="F37" s="4"/>
      <c r="G37" s="4"/>
      <c r="H37" s="4"/>
      <c r="I37" s="4"/>
      <c r="J37" s="4"/>
      <c r="K37" s="4"/>
      <c r="L37" s="4"/>
      <c r="M37" s="4"/>
      <c r="N37" s="4"/>
      <c r="O37" s="4"/>
      <c r="P37" s="4"/>
      <c r="Q37" s="4"/>
      <c r="R37" s="4"/>
      <c r="S37" s="4"/>
      <c r="T37" s="28"/>
      <c r="U37" s="4"/>
    </row>
    <row r="38" spans="1:21" ht="21.95" customHeight="1">
      <c r="A38" s="8" t="s">
        <v>52</v>
      </c>
      <c r="B38" s="11" t="s">
        <v>45</v>
      </c>
      <c r="C38" s="4"/>
      <c r="D38" s="28"/>
      <c r="E38" s="4"/>
      <c r="F38" s="4"/>
      <c r="G38" s="4"/>
      <c r="H38" s="4"/>
      <c r="I38" s="4"/>
      <c r="J38" s="4"/>
      <c r="K38" s="4"/>
      <c r="L38" s="4"/>
      <c r="M38" s="4"/>
      <c r="N38" s="4"/>
      <c r="O38" s="4"/>
      <c r="P38" s="4"/>
      <c r="Q38" s="4"/>
      <c r="R38" s="4"/>
      <c r="S38" s="4"/>
      <c r="T38" s="28"/>
      <c r="U38" s="4"/>
    </row>
    <row r="39" spans="1:21" ht="21.95" customHeight="1">
      <c r="A39" s="3">
        <v>1</v>
      </c>
      <c r="B39" s="4" t="s">
        <v>21</v>
      </c>
      <c r="C39" s="4"/>
      <c r="D39" s="28"/>
      <c r="E39" s="4"/>
      <c r="F39" s="4"/>
      <c r="G39" s="4"/>
      <c r="H39" s="4"/>
      <c r="I39" s="4"/>
      <c r="J39" s="4"/>
      <c r="K39" s="4"/>
      <c r="L39" s="4"/>
      <c r="M39" s="4"/>
      <c r="N39" s="4"/>
      <c r="O39" s="4"/>
      <c r="P39" s="4"/>
      <c r="Q39" s="4"/>
      <c r="R39" s="4"/>
      <c r="S39" s="4"/>
      <c r="T39" s="28"/>
      <c r="U39" s="4"/>
    </row>
    <row r="40" spans="1:21" ht="21.95" customHeight="1">
      <c r="A40" s="3" t="s">
        <v>22</v>
      </c>
      <c r="B40" s="4" t="s">
        <v>23</v>
      </c>
      <c r="C40" s="4"/>
      <c r="D40" s="28"/>
      <c r="E40" s="4"/>
      <c r="F40" s="4"/>
      <c r="G40" s="4"/>
      <c r="H40" s="4"/>
      <c r="I40" s="4"/>
      <c r="J40" s="4"/>
      <c r="K40" s="4"/>
      <c r="L40" s="4"/>
      <c r="M40" s="4"/>
      <c r="N40" s="4"/>
      <c r="O40" s="4"/>
      <c r="P40" s="4"/>
      <c r="Q40" s="4"/>
      <c r="R40" s="4"/>
      <c r="S40" s="4"/>
      <c r="T40" s="28"/>
      <c r="U40" s="4"/>
    </row>
    <row r="41" spans="1:21" ht="27.95" customHeight="1">
      <c r="A41" s="19" t="s">
        <v>34</v>
      </c>
      <c r="B41" s="20" t="s">
        <v>40</v>
      </c>
      <c r="C41" s="20"/>
      <c r="D41" s="41"/>
      <c r="E41" s="20"/>
      <c r="F41" s="20"/>
      <c r="G41" s="20"/>
      <c r="H41" s="20"/>
      <c r="I41" s="20"/>
      <c r="J41" s="20"/>
      <c r="K41" s="20"/>
      <c r="L41" s="20"/>
      <c r="M41" s="20"/>
      <c r="N41" s="20"/>
      <c r="O41" s="20"/>
      <c r="P41" s="20"/>
      <c r="Q41" s="20"/>
      <c r="R41" s="20"/>
      <c r="S41" s="20"/>
      <c r="T41" s="41"/>
      <c r="U41" s="20"/>
    </row>
    <row r="42" spans="1:21" ht="21.95" customHeight="1">
      <c r="A42" s="3">
        <v>1</v>
      </c>
      <c r="B42" s="4" t="s">
        <v>21</v>
      </c>
      <c r="C42" s="4"/>
      <c r="D42" s="28"/>
      <c r="E42" s="4"/>
      <c r="F42" s="4"/>
      <c r="G42" s="4"/>
      <c r="H42" s="4"/>
      <c r="I42" s="4"/>
      <c r="J42" s="4"/>
      <c r="K42" s="4"/>
      <c r="L42" s="4"/>
      <c r="M42" s="4"/>
      <c r="N42" s="4"/>
      <c r="O42" s="4"/>
      <c r="P42" s="4"/>
      <c r="Q42" s="4"/>
      <c r="R42" s="4"/>
      <c r="S42" s="4"/>
      <c r="T42" s="28"/>
      <c r="U42" s="4"/>
    </row>
    <row r="43" spans="1:21" ht="21.95" customHeight="1">
      <c r="A43" s="3">
        <v>2</v>
      </c>
      <c r="B43" s="4" t="s">
        <v>21</v>
      </c>
      <c r="C43" s="4"/>
      <c r="D43" s="28"/>
      <c r="E43" s="4"/>
      <c r="F43" s="4"/>
      <c r="G43" s="4"/>
      <c r="H43" s="4"/>
      <c r="I43" s="4"/>
      <c r="J43" s="4"/>
      <c r="K43" s="4"/>
      <c r="L43" s="4"/>
      <c r="M43" s="4"/>
      <c r="N43" s="4"/>
      <c r="O43" s="4"/>
      <c r="P43" s="4"/>
      <c r="Q43" s="4"/>
      <c r="R43" s="4"/>
      <c r="S43" s="4"/>
      <c r="T43" s="28"/>
      <c r="U43" s="4"/>
    </row>
    <row r="44" spans="1:21" ht="21.95" customHeight="1">
      <c r="A44" s="3"/>
      <c r="B44" s="4" t="s">
        <v>39</v>
      </c>
      <c r="C44" s="4"/>
      <c r="D44" s="28"/>
      <c r="E44" s="4"/>
      <c r="F44" s="4"/>
      <c r="G44" s="4"/>
      <c r="H44" s="4"/>
      <c r="I44" s="4"/>
      <c r="J44" s="4"/>
      <c r="K44" s="4"/>
      <c r="L44" s="4"/>
      <c r="M44" s="4"/>
      <c r="N44" s="4"/>
      <c r="O44" s="4"/>
      <c r="P44" s="4"/>
      <c r="Q44" s="4"/>
      <c r="R44" s="4"/>
      <c r="S44" s="4"/>
      <c r="T44" s="28"/>
      <c r="U44" s="4"/>
    </row>
    <row r="45" spans="1:21" s="16" customFormat="1" ht="21.95" customHeight="1">
      <c r="A45" s="21" t="s">
        <v>61</v>
      </c>
      <c r="B45" s="21" t="s">
        <v>59</v>
      </c>
      <c r="C45" s="22"/>
      <c r="D45" s="40"/>
      <c r="E45" s="22"/>
      <c r="F45" s="22"/>
      <c r="G45" s="22"/>
      <c r="H45" s="22"/>
      <c r="I45" s="22"/>
      <c r="J45" s="22"/>
      <c r="K45" s="22"/>
      <c r="L45" s="22"/>
      <c r="M45" s="22"/>
      <c r="N45" s="22"/>
      <c r="O45" s="22"/>
      <c r="P45" s="22"/>
      <c r="Q45" s="22"/>
      <c r="R45" s="22"/>
      <c r="S45" s="22"/>
      <c r="T45" s="40"/>
      <c r="U45" s="22"/>
    </row>
    <row r="46" spans="1:21" ht="21.95" customHeight="1">
      <c r="A46" s="23"/>
      <c r="B46" s="24" t="s">
        <v>60</v>
      </c>
      <c r="C46" s="24"/>
      <c r="D46" s="24"/>
      <c r="E46" s="24"/>
      <c r="F46" s="24"/>
      <c r="G46" s="24"/>
      <c r="H46" s="24"/>
      <c r="I46" s="24"/>
      <c r="J46" s="24"/>
      <c r="K46" s="24"/>
      <c r="L46" s="24"/>
      <c r="M46" s="24"/>
      <c r="N46" s="24"/>
      <c r="O46" s="24"/>
      <c r="P46" s="24"/>
      <c r="Q46" s="24"/>
      <c r="R46" s="24"/>
      <c r="S46" s="24"/>
      <c r="T46" s="24"/>
      <c r="U46" s="24"/>
    </row>
    <row r="47" spans="1:21" s="16" customFormat="1" ht="21.95" customHeight="1">
      <c r="A47" s="21" t="s">
        <v>63</v>
      </c>
      <c r="B47" s="21" t="s">
        <v>62</v>
      </c>
      <c r="C47" s="22"/>
      <c r="D47" s="40"/>
      <c r="E47" s="22"/>
      <c r="F47" s="22"/>
      <c r="G47" s="22"/>
      <c r="H47" s="22"/>
      <c r="I47" s="22"/>
      <c r="J47" s="22"/>
      <c r="K47" s="22"/>
      <c r="L47" s="22"/>
      <c r="M47" s="22"/>
      <c r="N47" s="22"/>
      <c r="O47" s="22"/>
      <c r="P47" s="22"/>
      <c r="Q47" s="22"/>
      <c r="R47" s="22"/>
      <c r="S47" s="22"/>
      <c r="T47" s="40"/>
      <c r="U47" s="22"/>
    </row>
    <row r="48" spans="1:21" ht="21.95" customHeight="1">
      <c r="A48" s="23"/>
      <c r="B48" s="24" t="s">
        <v>60</v>
      </c>
      <c r="C48" s="24"/>
      <c r="D48" s="24"/>
      <c r="E48" s="24"/>
      <c r="F48" s="24"/>
      <c r="G48" s="24"/>
      <c r="H48" s="24"/>
      <c r="I48" s="24"/>
      <c r="J48" s="24"/>
      <c r="K48" s="24"/>
      <c r="L48" s="24"/>
      <c r="M48" s="24"/>
      <c r="N48" s="24"/>
      <c r="O48" s="24"/>
      <c r="P48" s="24"/>
      <c r="Q48" s="24"/>
      <c r="R48" s="24"/>
      <c r="S48" s="24"/>
      <c r="T48" s="24"/>
      <c r="U48" s="24"/>
    </row>
    <row r="49" spans="1:21" s="16" customFormat="1" ht="21.95" customHeight="1">
      <c r="A49" s="21" t="s">
        <v>64</v>
      </c>
      <c r="B49" s="21" t="s">
        <v>65</v>
      </c>
      <c r="C49" s="22"/>
      <c r="D49" s="40"/>
      <c r="E49" s="22"/>
      <c r="F49" s="22"/>
      <c r="G49" s="22"/>
      <c r="H49" s="22"/>
      <c r="I49" s="22"/>
      <c r="J49" s="22"/>
      <c r="K49" s="22"/>
      <c r="L49" s="22"/>
      <c r="M49" s="22"/>
      <c r="N49" s="22"/>
      <c r="O49" s="22"/>
      <c r="P49" s="22"/>
      <c r="Q49" s="22"/>
      <c r="R49" s="22"/>
      <c r="S49" s="22"/>
      <c r="T49" s="40"/>
      <c r="U49" s="22"/>
    </row>
    <row r="50" spans="1:21" ht="21.95" customHeight="1">
      <c r="A50" s="23"/>
      <c r="B50" s="24" t="s">
        <v>60</v>
      </c>
      <c r="C50" s="24"/>
      <c r="D50" s="24"/>
      <c r="E50" s="24"/>
      <c r="F50" s="24"/>
      <c r="G50" s="24"/>
      <c r="H50" s="24"/>
      <c r="I50" s="24"/>
      <c r="J50" s="24"/>
      <c r="K50" s="24"/>
      <c r="L50" s="24"/>
      <c r="M50" s="24"/>
      <c r="N50" s="24"/>
      <c r="O50" s="24"/>
      <c r="P50" s="24"/>
      <c r="Q50" s="24"/>
      <c r="R50" s="24"/>
      <c r="S50" s="24"/>
      <c r="T50" s="24"/>
      <c r="U50" s="24"/>
    </row>
    <row r="51" spans="1:21" ht="21.95" customHeight="1">
      <c r="A51" s="6"/>
      <c r="B51" s="7"/>
      <c r="C51" s="7"/>
      <c r="D51" s="7"/>
      <c r="E51" s="7"/>
      <c r="F51" s="7"/>
      <c r="G51" s="7"/>
      <c r="H51" s="7"/>
      <c r="I51" s="7"/>
      <c r="J51" s="7"/>
      <c r="K51" s="7"/>
      <c r="L51" s="7"/>
      <c r="M51" s="7"/>
      <c r="N51" s="7"/>
      <c r="O51" s="7"/>
      <c r="P51" s="7"/>
      <c r="Q51" s="7"/>
      <c r="R51" s="7"/>
      <c r="S51" s="7"/>
      <c r="T51" s="7"/>
      <c r="U51" s="7"/>
    </row>
    <row r="53" spans="1:21">
      <c r="B53" t="s">
        <v>6</v>
      </c>
    </row>
    <row r="54" spans="1:21">
      <c r="B54" s="10" t="s">
        <v>42</v>
      </c>
    </row>
    <row r="55" spans="1:21">
      <c r="B55" t="s">
        <v>43</v>
      </c>
    </row>
  </sheetData>
  <mergeCells count="32">
    <mergeCell ref="T6:T10"/>
    <mergeCell ref="D6:D10"/>
    <mergeCell ref="J7:J10"/>
    <mergeCell ref="K7:K10"/>
    <mergeCell ref="L7:O7"/>
    <mergeCell ref="P7:S7"/>
    <mergeCell ref="H8:H10"/>
    <mergeCell ref="I8:I10"/>
    <mergeCell ref="L8:L10"/>
    <mergeCell ref="M8:O8"/>
    <mergeCell ref="P8:P10"/>
    <mergeCell ref="Q8:S8"/>
    <mergeCell ref="M9:M10"/>
    <mergeCell ref="N9:O9"/>
    <mergeCell ref="Q9:Q10"/>
    <mergeCell ref="R9:S9"/>
    <mergeCell ref="A1:U1"/>
    <mergeCell ref="A3:U3"/>
    <mergeCell ref="A5:U5"/>
    <mergeCell ref="A6:A10"/>
    <mergeCell ref="B6:B10"/>
    <mergeCell ref="C6:C10"/>
    <mergeCell ref="E6:E10"/>
    <mergeCell ref="F6:F10"/>
    <mergeCell ref="G6:I6"/>
    <mergeCell ref="A2:U2"/>
    <mergeCell ref="A4:U4"/>
    <mergeCell ref="J6:K6"/>
    <mergeCell ref="L6:S6"/>
    <mergeCell ref="U6:U10"/>
    <mergeCell ref="G7:G10"/>
    <mergeCell ref="H7:I7"/>
  </mergeCells>
  <pageMargins left="0.59055118110236227" right="0.39370078740157483" top="0.78740157480314965" bottom="0.39370078740157483" header="0.31496062992125984" footer="0.31496062992125984"/>
  <pageSetup paperSize="9" scale="7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37"/>
  <sheetViews>
    <sheetView zoomScale="115" zoomScaleNormal="115" workbookViewId="0">
      <selection activeCell="G7" sqref="A1:G1048576"/>
    </sheetView>
  </sheetViews>
  <sheetFormatPr defaultColWidth="9.33203125" defaultRowHeight="12.75"/>
  <cols>
    <col min="1" max="1" width="5.33203125" style="81" customWidth="1"/>
    <col min="2" max="2" width="64.83203125" style="81" customWidth="1"/>
    <col min="3" max="3" width="22.1640625" style="81" customWidth="1"/>
    <col min="4" max="4" width="16.5" style="81" customWidth="1"/>
    <col min="5" max="5" width="14.83203125" style="81" customWidth="1"/>
    <col min="6" max="6" width="19.33203125" style="81" customWidth="1"/>
    <col min="7" max="7" width="23.33203125" style="81" customWidth="1"/>
    <col min="8" max="8" width="23.33203125" style="43" customWidth="1"/>
    <col min="9" max="16384" width="9.33203125" style="43"/>
  </cols>
  <sheetData>
    <row r="1" spans="1:11" ht="18.75">
      <c r="A1" s="469" t="s">
        <v>702</v>
      </c>
      <c r="B1" s="469"/>
      <c r="C1" s="469"/>
      <c r="D1" s="469"/>
      <c r="E1" s="469"/>
      <c r="F1" s="469"/>
      <c r="G1" s="469"/>
      <c r="H1" s="276"/>
    </row>
    <row r="2" spans="1:11" ht="18.75" hidden="1">
      <c r="A2" s="470" t="s">
        <v>129</v>
      </c>
      <c r="B2" s="470"/>
      <c r="C2" s="470"/>
      <c r="D2" s="470"/>
      <c r="E2" s="470"/>
      <c r="F2" s="470"/>
      <c r="G2" s="470"/>
      <c r="H2" s="277"/>
    </row>
    <row r="3" spans="1:11" ht="35.25" customHeight="1">
      <c r="A3" s="471" t="s">
        <v>739</v>
      </c>
      <c r="B3" s="471"/>
      <c r="C3" s="471"/>
      <c r="D3" s="471"/>
      <c r="E3" s="471"/>
      <c r="F3" s="471"/>
      <c r="G3" s="471"/>
      <c r="H3" s="275"/>
    </row>
    <row r="4" spans="1:11" ht="15.75">
      <c r="A4" s="474" t="s">
        <v>1211</v>
      </c>
      <c r="B4" s="474"/>
      <c r="C4" s="474"/>
      <c r="D4" s="474"/>
      <c r="E4" s="474"/>
      <c r="F4" s="474"/>
      <c r="G4" s="474"/>
      <c r="H4" s="279"/>
    </row>
    <row r="5" spans="1:11" ht="15.75" hidden="1">
      <c r="A5" s="472" t="s">
        <v>1195</v>
      </c>
      <c r="B5" s="472"/>
      <c r="C5" s="472"/>
      <c r="D5" s="472"/>
      <c r="E5" s="472"/>
      <c r="F5" s="472"/>
      <c r="G5" s="472"/>
      <c r="H5" s="278"/>
    </row>
    <row r="6" spans="1:11" ht="15.75">
      <c r="A6" s="473" t="s">
        <v>0</v>
      </c>
      <c r="B6" s="473"/>
      <c r="C6" s="473"/>
      <c r="D6" s="473"/>
      <c r="E6" s="473"/>
      <c r="F6" s="473"/>
      <c r="G6" s="473"/>
      <c r="H6" s="280"/>
    </row>
    <row r="7" spans="1:11" s="45" customFormat="1" ht="12.75" customHeight="1">
      <c r="A7" s="466" t="s">
        <v>1</v>
      </c>
      <c r="B7" s="466" t="s">
        <v>130</v>
      </c>
      <c r="C7" s="466" t="s">
        <v>1124</v>
      </c>
      <c r="D7" s="475" t="s">
        <v>730</v>
      </c>
      <c r="E7" s="476"/>
      <c r="F7" s="466" t="s">
        <v>731</v>
      </c>
      <c r="G7" s="466" t="s">
        <v>2</v>
      </c>
      <c r="H7" s="281"/>
    </row>
    <row r="8" spans="1:11" s="45" customFormat="1" ht="12.75" customHeight="1">
      <c r="A8" s="467"/>
      <c r="B8" s="467"/>
      <c r="C8" s="467"/>
      <c r="D8" s="477"/>
      <c r="E8" s="478"/>
      <c r="F8" s="467"/>
      <c r="G8" s="467"/>
      <c r="H8" s="281"/>
    </row>
    <row r="9" spans="1:11" s="45" customFormat="1" ht="46.5" customHeight="1">
      <c r="A9" s="468"/>
      <c r="B9" s="468"/>
      <c r="C9" s="468"/>
      <c r="D9" s="367" t="s">
        <v>729</v>
      </c>
      <c r="E9" s="367" t="s">
        <v>655</v>
      </c>
      <c r="F9" s="468"/>
      <c r="G9" s="468"/>
      <c r="H9" s="281"/>
    </row>
    <row r="10" spans="1:11">
      <c r="A10" s="82">
        <v>1</v>
      </c>
      <c r="B10" s="82">
        <v>2</v>
      </c>
      <c r="C10" s="82">
        <v>3</v>
      </c>
      <c r="D10" s="82">
        <v>4</v>
      </c>
      <c r="E10" s="82">
        <v>5</v>
      </c>
      <c r="F10" s="82">
        <v>6</v>
      </c>
      <c r="G10" s="82">
        <v>7</v>
      </c>
      <c r="H10" s="296">
        <f>F11+D11</f>
        <v>347414.12099999998</v>
      </c>
    </row>
    <row r="11" spans="1:11" s="45" customFormat="1">
      <c r="A11" s="366"/>
      <c r="B11" s="84" t="s">
        <v>1160</v>
      </c>
      <c r="C11" s="85">
        <v>317354.2</v>
      </c>
      <c r="D11" s="85">
        <f>D12+D17</f>
        <v>25759.620999999999</v>
      </c>
      <c r="E11" s="85">
        <f>E12+E17+E24</f>
        <v>30059.925999999999</v>
      </c>
      <c r="F11" s="368">
        <f>ROUND((F12+F17),1)+F24</f>
        <v>321654.5</v>
      </c>
      <c r="G11" s="86"/>
      <c r="H11" s="297">
        <f>E11+C11</f>
        <v>347414.12599999999</v>
      </c>
    </row>
    <row r="12" spans="1:11">
      <c r="A12" s="366">
        <v>1</v>
      </c>
      <c r="B12" s="86" t="s">
        <v>134</v>
      </c>
      <c r="C12" s="192">
        <v>81457.207999999999</v>
      </c>
      <c r="D12" s="192">
        <f>SUM(D13:D16)</f>
        <v>3035.8310000000001</v>
      </c>
      <c r="E12" s="192">
        <f>SUM(E13:E16)</f>
        <v>3035.8310000000001</v>
      </c>
      <c r="F12" s="85">
        <f>SUM(F14:F16)</f>
        <v>81457.207999999999</v>
      </c>
      <c r="G12" s="86"/>
      <c r="H12" s="282"/>
      <c r="I12" s="43">
        <f>F12/5</f>
        <v>16291.4416</v>
      </c>
      <c r="J12" s="43">
        <f>I12/1.1</f>
        <v>14810.401454545454</v>
      </c>
      <c r="K12" s="43">
        <f>J12*5</f>
        <v>74052.007272727264</v>
      </c>
    </row>
    <row r="13" spans="1:11">
      <c r="A13" s="82"/>
      <c r="B13" s="337" t="s">
        <v>131</v>
      </c>
      <c r="C13" s="337"/>
      <c r="D13" s="337"/>
      <c r="E13" s="337"/>
      <c r="F13" s="337"/>
      <c r="G13" s="337"/>
      <c r="H13" s="283"/>
      <c r="I13" s="43">
        <f>63825-63736</f>
        <v>89</v>
      </c>
      <c r="K13" s="79"/>
    </row>
    <row r="14" spans="1:11" s="78" customFormat="1">
      <c r="A14" s="369" t="s">
        <v>133</v>
      </c>
      <c r="B14" s="370" t="s">
        <v>407</v>
      </c>
      <c r="C14" s="371">
        <v>7590.2080000000005</v>
      </c>
      <c r="D14" s="371">
        <f>'Biểu KH'!N14</f>
        <v>7.0220000000000002</v>
      </c>
      <c r="E14" s="371">
        <f>'Biểu KH'!O14</f>
        <v>0</v>
      </c>
      <c r="F14" s="372">
        <f>'Biểu KH'!W14</f>
        <v>7583.1859999999997</v>
      </c>
      <c r="G14" s="446"/>
      <c r="H14" s="284"/>
    </row>
    <row r="15" spans="1:11" s="78" customFormat="1">
      <c r="A15" s="369" t="s">
        <v>133</v>
      </c>
      <c r="B15" s="370" t="s">
        <v>412</v>
      </c>
      <c r="C15" s="371">
        <v>69795</v>
      </c>
      <c r="D15" s="371">
        <f>'Biểu KH'!N27</f>
        <v>2835.8090000000002</v>
      </c>
      <c r="E15" s="371">
        <f>'Biểu KH'!O27</f>
        <v>3035.8310000000001</v>
      </c>
      <c r="F15" s="372">
        <f>'Biểu KH'!W27</f>
        <v>69995.021999999997</v>
      </c>
      <c r="G15" s="370"/>
      <c r="H15" s="284"/>
    </row>
    <row r="16" spans="1:11" s="186" customFormat="1">
      <c r="A16" s="373" t="s">
        <v>133</v>
      </c>
      <c r="B16" s="298" t="s">
        <v>312</v>
      </c>
      <c r="C16" s="374">
        <v>4072</v>
      </c>
      <c r="D16" s="374">
        <f>'Biểu KH'!N69</f>
        <v>193</v>
      </c>
      <c r="E16" s="374"/>
      <c r="F16" s="375">
        <f>'Biểu KH'!W69</f>
        <v>3879</v>
      </c>
      <c r="G16" s="337"/>
      <c r="H16" s="285"/>
    </row>
    <row r="17" spans="1:11">
      <c r="A17" s="366">
        <v>2</v>
      </c>
      <c r="B17" s="86" t="s">
        <v>135</v>
      </c>
      <c r="C17" s="368">
        <v>202397</v>
      </c>
      <c r="D17" s="368">
        <f>SUM(D18:D23)</f>
        <v>22723.79</v>
      </c>
      <c r="E17" s="368">
        <f>SUM(E18:E23)</f>
        <v>22724.095000000001</v>
      </c>
      <c r="F17" s="192">
        <f>SUM(F19:F23)</f>
        <v>202397.30499999996</v>
      </c>
      <c r="G17" s="86"/>
      <c r="H17" s="282"/>
      <c r="I17" s="43">
        <f>120463</f>
        <v>120463</v>
      </c>
    </row>
    <row r="18" spans="1:11">
      <c r="A18" s="82"/>
      <c r="B18" s="337" t="s">
        <v>132</v>
      </c>
      <c r="C18" s="376"/>
      <c r="D18" s="376"/>
      <c r="E18" s="376"/>
      <c r="F18" s="375"/>
      <c r="G18" s="337"/>
      <c r="H18" s="283"/>
      <c r="I18" s="79">
        <f>I17-F17</f>
        <v>-81934.304999999964</v>
      </c>
      <c r="K18" s="178" t="e">
        <f>F26-F11</f>
        <v>#REF!</v>
      </c>
    </row>
    <row r="19" spans="1:11" s="78" customFormat="1">
      <c r="A19" s="369" t="s">
        <v>133</v>
      </c>
      <c r="B19" s="370" t="s">
        <v>407</v>
      </c>
      <c r="C19" s="371">
        <v>14387</v>
      </c>
      <c r="D19" s="371">
        <f>'Biểu KH'!N73</f>
        <v>2189.297</v>
      </c>
      <c r="E19" s="371">
        <f>'Biểu KH'!O73</f>
        <v>0</v>
      </c>
      <c r="F19" s="372">
        <f>'Biểu KH'!W73</f>
        <v>12197.703</v>
      </c>
      <c r="G19" s="370"/>
      <c r="H19" s="284"/>
    </row>
    <row r="20" spans="1:11" s="78" customFormat="1">
      <c r="A20" s="369" t="s">
        <v>133</v>
      </c>
      <c r="B20" s="370" t="s">
        <v>412</v>
      </c>
      <c r="C20" s="371">
        <v>63711</v>
      </c>
      <c r="D20" s="371">
        <f>'Biểu KH'!N85</f>
        <v>18071.79</v>
      </c>
      <c r="E20" s="371">
        <f>'Biểu KH'!O85</f>
        <v>22724.095000000001</v>
      </c>
      <c r="F20" s="372">
        <f>'Biểu KH'!W85</f>
        <v>68363.304999999993</v>
      </c>
      <c r="G20" s="370"/>
      <c r="H20" s="284"/>
    </row>
    <row r="21" spans="1:11" s="78" customFormat="1" ht="25.5">
      <c r="A21" s="369" t="s">
        <v>1125</v>
      </c>
      <c r="B21" s="377" t="s">
        <v>777</v>
      </c>
      <c r="C21" s="371">
        <v>45001</v>
      </c>
      <c r="D21" s="371"/>
      <c r="E21" s="371">
        <f>'Biểu KH'!O71</f>
        <v>0</v>
      </c>
      <c r="F21" s="372">
        <f>'Biểu KH'!W71</f>
        <v>45001</v>
      </c>
      <c r="G21" s="370"/>
      <c r="H21" s="284"/>
    </row>
    <row r="22" spans="1:11" s="78" customFormat="1" ht="25.5">
      <c r="A22" s="369" t="s">
        <v>1125</v>
      </c>
      <c r="B22" s="377" t="s">
        <v>311</v>
      </c>
      <c r="C22" s="371">
        <v>69174</v>
      </c>
      <c r="D22" s="371"/>
      <c r="E22" s="371">
        <f>'Biểu KH'!O72</f>
        <v>0</v>
      </c>
      <c r="F22" s="372">
        <f>'Biểu KH'!W72</f>
        <v>69174</v>
      </c>
      <c r="G22" s="370"/>
      <c r="H22" s="284"/>
    </row>
    <row r="23" spans="1:11" s="186" customFormat="1">
      <c r="A23" s="373" t="s">
        <v>133</v>
      </c>
      <c r="B23" s="298" t="s">
        <v>312</v>
      </c>
      <c r="C23" s="374">
        <v>10124</v>
      </c>
      <c r="D23" s="374">
        <f>'Biểu KH'!N124</f>
        <v>2462.703</v>
      </c>
      <c r="E23" s="374"/>
      <c r="F23" s="375">
        <f>'Biểu KH'!W124</f>
        <v>7661.2970000000005</v>
      </c>
      <c r="G23" s="337"/>
      <c r="H23" s="285"/>
      <c r="J23" s="188" t="e">
        <f>F11-F26</f>
        <v>#REF!</v>
      </c>
    </row>
    <row r="24" spans="1:11" s="45" customFormat="1">
      <c r="A24" s="373">
        <v>3</v>
      </c>
      <c r="B24" s="89" t="s">
        <v>1159</v>
      </c>
      <c r="C24" s="353">
        <v>33500</v>
      </c>
      <c r="D24" s="353"/>
      <c r="E24" s="353">
        <f>'Biểu KH'!O125</f>
        <v>4300</v>
      </c>
      <c r="F24" s="192">
        <f>'Biểu KH'!W125</f>
        <v>37800</v>
      </c>
      <c r="G24" s="86"/>
      <c r="H24" s="282"/>
      <c r="J24" s="354"/>
    </row>
    <row r="25" spans="1:11" s="196" customFormat="1" ht="25.5">
      <c r="A25" s="378">
        <v>4</v>
      </c>
      <c r="B25" s="84" t="s">
        <v>629</v>
      </c>
      <c r="C25" s="379">
        <v>275592</v>
      </c>
      <c r="D25" s="379">
        <f>'Biểu KH'!N145</f>
        <v>3000</v>
      </c>
      <c r="E25" s="379">
        <f>'Biểu KH'!O145</f>
        <v>0</v>
      </c>
      <c r="F25" s="380">
        <f>'Biểu KH'!U145</f>
        <v>272592</v>
      </c>
      <c r="G25" s="377" t="s">
        <v>716</v>
      </c>
      <c r="H25" s="286"/>
    </row>
    <row r="26" spans="1:11" s="80" customFormat="1" hidden="1">
      <c r="A26" s="189"/>
      <c r="B26" s="189" t="s">
        <v>413</v>
      </c>
      <c r="C26" s="189"/>
      <c r="D26" s="189"/>
      <c r="E26" s="189"/>
      <c r="F26" s="190" t="e">
        <f>SUM(F27:F36)</f>
        <v>#REF!</v>
      </c>
      <c r="G26" s="191"/>
      <c r="H26" s="287"/>
    </row>
    <row r="27" spans="1:11" s="80" customFormat="1" hidden="1">
      <c r="A27" s="189">
        <v>1</v>
      </c>
      <c r="B27" s="189" t="s">
        <v>247</v>
      </c>
      <c r="C27" s="189"/>
      <c r="D27" s="189"/>
      <c r="E27" s="189"/>
      <c r="F27" s="192" t="e">
        <f>'Biểu KH'!#REF!</f>
        <v>#REF!</v>
      </c>
      <c r="G27" s="193" t="e">
        <f>F27/$F26</f>
        <v>#REF!</v>
      </c>
      <c r="H27" s="288"/>
    </row>
    <row r="28" spans="1:11" s="80" customFormat="1" hidden="1">
      <c r="A28" s="189">
        <v>2</v>
      </c>
      <c r="B28" s="189" t="s">
        <v>216</v>
      </c>
      <c r="C28" s="189"/>
      <c r="D28" s="189"/>
      <c r="E28" s="189"/>
      <c r="F28" s="192" t="e">
        <f>'Biểu KH'!#REF!+'Biểu KH'!#REF!+'Biểu KH'!#REF!</f>
        <v>#REF!</v>
      </c>
      <c r="G28" s="193" t="e">
        <f>F28/F26</f>
        <v>#REF!</v>
      </c>
      <c r="H28" s="288"/>
    </row>
    <row r="29" spans="1:11" s="80" customFormat="1" hidden="1">
      <c r="A29" s="189">
        <v>3</v>
      </c>
      <c r="B29" s="189" t="s">
        <v>144</v>
      </c>
      <c r="C29" s="189"/>
      <c r="D29" s="189"/>
      <c r="E29" s="189"/>
      <c r="F29" s="192" t="e">
        <f>'Biểu KH'!#REF!+'Biểu KH'!#REF!+'Biểu KH'!#REF!+'Biểu KH'!#REF!</f>
        <v>#REF!</v>
      </c>
      <c r="G29" s="193" t="e">
        <f>F29/F26</f>
        <v>#REF!</v>
      </c>
      <c r="H29" s="288"/>
    </row>
    <row r="30" spans="1:11" s="80" customFormat="1" hidden="1">
      <c r="A30" s="189">
        <v>4</v>
      </c>
      <c r="B30" s="189" t="s">
        <v>217</v>
      </c>
      <c r="C30" s="189"/>
      <c r="D30" s="189"/>
      <c r="E30" s="189"/>
      <c r="F30" s="192" t="e">
        <f>'Biểu KH'!#REF!+'Biểu KH'!#REF!+'Biểu KH'!#REF!</f>
        <v>#REF!</v>
      </c>
      <c r="G30" s="193" t="e">
        <f>F30/F26</f>
        <v>#REF!</v>
      </c>
      <c r="H30" s="288"/>
    </row>
    <row r="31" spans="1:11" s="80" customFormat="1" hidden="1">
      <c r="A31" s="189">
        <v>5</v>
      </c>
      <c r="B31" s="189" t="s">
        <v>194</v>
      </c>
      <c r="C31" s="189"/>
      <c r="D31" s="189"/>
      <c r="E31" s="189"/>
      <c r="F31" s="192" t="e">
        <f>'Biểu KH'!#REF!+'Biểu KH'!#REF!+'Biểu KH'!#REF!+'Biểu KH'!#REF!</f>
        <v>#REF!</v>
      </c>
      <c r="G31" s="193" t="e">
        <f>F31/F26</f>
        <v>#REF!</v>
      </c>
      <c r="H31" s="288"/>
    </row>
    <row r="32" spans="1:11" s="117" customFormat="1" hidden="1">
      <c r="A32" s="194">
        <v>6</v>
      </c>
      <c r="B32" s="194" t="s">
        <v>145</v>
      </c>
      <c r="C32" s="194"/>
      <c r="D32" s="194"/>
      <c r="E32" s="194"/>
      <c r="F32" s="195" t="e">
        <f>'Biểu KH'!#REF!</f>
        <v>#REF!</v>
      </c>
      <c r="G32" s="193" t="e">
        <f>F32/F26</f>
        <v>#REF!</v>
      </c>
      <c r="H32" s="288"/>
    </row>
    <row r="33" spans="1:8" s="80" customFormat="1" hidden="1">
      <c r="A33" s="189">
        <v>7</v>
      </c>
      <c r="B33" s="189" t="s">
        <v>355</v>
      </c>
      <c r="C33" s="189"/>
      <c r="D33" s="189"/>
      <c r="E33" s="189"/>
      <c r="F33" s="192" t="e">
        <f>'Biểu KH'!#REF!</f>
        <v>#REF!</v>
      </c>
      <c r="G33" s="193" t="e">
        <f>F33/F26</f>
        <v>#REF!</v>
      </c>
      <c r="H33" s="288"/>
    </row>
    <row r="34" spans="1:8" s="80" customFormat="1" hidden="1">
      <c r="A34" s="189">
        <v>8</v>
      </c>
      <c r="B34" s="189" t="s">
        <v>635</v>
      </c>
      <c r="C34" s="189"/>
      <c r="D34" s="189"/>
      <c r="E34" s="189"/>
      <c r="F34" s="192" t="e">
        <f>'Biểu KH'!#REF!</f>
        <v>#REF!</v>
      </c>
      <c r="G34" s="193" t="e">
        <f>F34/F26</f>
        <v>#REF!</v>
      </c>
      <c r="H34" s="288"/>
    </row>
    <row r="35" spans="1:8" s="80" customFormat="1" hidden="1">
      <c r="A35" s="189">
        <v>9</v>
      </c>
      <c r="B35" s="189" t="s">
        <v>309</v>
      </c>
      <c r="C35" s="189"/>
      <c r="D35" s="189"/>
      <c r="E35" s="189"/>
      <c r="F35" s="192" t="e">
        <f>'Biểu KH'!#REF!</f>
        <v>#REF!</v>
      </c>
      <c r="G35" s="193" t="e">
        <f>F35/F26</f>
        <v>#REF!</v>
      </c>
      <c r="H35" s="288"/>
    </row>
    <row r="36" spans="1:8" s="80" customFormat="1" hidden="1">
      <c r="A36" s="189">
        <v>10</v>
      </c>
      <c r="B36" s="189" t="s">
        <v>312</v>
      </c>
      <c r="C36" s="189"/>
      <c r="D36" s="189"/>
      <c r="E36" s="189"/>
      <c r="F36" s="192" t="e">
        <f>'Biểu KH'!#REF!+'Biểu KH'!#REF!</f>
        <v>#REF!</v>
      </c>
      <c r="G36" s="193" t="e">
        <f>F36/F26</f>
        <v>#REF!</v>
      </c>
      <c r="H36" s="288"/>
    </row>
    <row r="37" spans="1:8" s="81" customFormat="1"/>
  </sheetData>
  <mergeCells count="12">
    <mergeCell ref="A7:A9"/>
    <mergeCell ref="B7:B9"/>
    <mergeCell ref="G7:G9"/>
    <mergeCell ref="F7:F9"/>
    <mergeCell ref="A1:G1"/>
    <mergeCell ref="A2:G2"/>
    <mergeCell ref="A3:G3"/>
    <mergeCell ref="A5:G5"/>
    <mergeCell ref="A6:G6"/>
    <mergeCell ref="A4:G4"/>
    <mergeCell ref="C7:C9"/>
    <mergeCell ref="D7:E8"/>
  </mergeCells>
  <pageMargins left="0.51" right="0.2" top="0.41" bottom="0.74803149606299213" header="0.31496062992125984" footer="0.31496062992125984"/>
  <pageSetup paperSize="9" scale="79" fitToHeight="0" orientation="landscape" horizontalDpi="300" verticalDpi="300" r:id="rId1"/>
  <headerFooter>
    <oddHeader>&amp;C=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C203"/>
  <sheetViews>
    <sheetView tabSelected="1" zoomScale="110" zoomScaleNormal="110" workbookViewId="0">
      <pane xSplit="2" ySplit="11" topLeftCell="C12" activePane="bottomRight" state="frozen"/>
      <selection pane="topRight" activeCell="C1" sqref="C1"/>
      <selection pane="bottomLeft" activeCell="A12" sqref="A12"/>
      <selection pane="bottomRight" activeCell="D17" sqref="D17"/>
    </sheetView>
  </sheetViews>
  <sheetFormatPr defaultColWidth="9.33203125" defaultRowHeight="12.75"/>
  <cols>
    <col min="1" max="1" width="6.6640625" style="91" customWidth="1"/>
    <col min="2" max="2" width="45.5" style="91" customWidth="1"/>
    <col min="3" max="3" width="13.6640625" style="403" customWidth="1"/>
    <col min="4" max="4" width="29.33203125" style="91" customWidth="1"/>
    <col min="5" max="5" width="12.5" style="91" hidden="1" customWidth="1"/>
    <col min="6" max="6" width="16.1640625" style="91" customWidth="1"/>
    <col min="7" max="7" width="14.5" style="91" customWidth="1"/>
    <col min="8" max="8" width="5.5" style="91" hidden="1" customWidth="1"/>
    <col min="9" max="9" width="16.33203125" style="91" customWidth="1"/>
    <col min="10" max="10" width="7.5" style="91" hidden="1" customWidth="1"/>
    <col min="11" max="13" width="10" style="91" hidden="1" customWidth="1"/>
    <col min="14" max="14" width="12.83203125" style="91" customWidth="1"/>
    <col min="15" max="15" width="13" style="91" customWidth="1"/>
    <col min="16" max="16" width="10.33203125" style="91" hidden="1" customWidth="1"/>
    <col min="17" max="17" width="11" style="91" hidden="1" customWidth="1"/>
    <col min="18" max="18" width="9.1640625" style="91" hidden="1" customWidth="1"/>
    <col min="19" max="19" width="11.1640625" style="91" hidden="1" customWidth="1"/>
    <col min="20" max="20" width="9.6640625" style="91" hidden="1" customWidth="1"/>
    <col min="21" max="21" width="11.83203125" style="91" customWidth="1"/>
    <col min="22" max="22" width="13.5" style="91" hidden="1" customWidth="1"/>
    <col min="23" max="23" width="13.6640625" style="91" customWidth="1"/>
    <col min="24" max="24" width="13" style="91" hidden="1" customWidth="1"/>
    <col min="25" max="25" width="16" style="91" hidden="1" customWidth="1"/>
    <col min="26" max="26" width="22.6640625" style="404" customWidth="1"/>
    <col min="27" max="27" width="15.33203125" style="91" customWidth="1"/>
    <col min="28" max="28" width="14.1640625" style="91" bestFit="1" customWidth="1"/>
    <col min="29" max="29" width="17.83203125" style="91" customWidth="1"/>
    <col min="30" max="16384" width="9.33203125" style="91"/>
  </cols>
  <sheetData>
    <row r="1" spans="1:28" s="388" customFormat="1" ht="15.75">
      <c r="A1" s="479" t="s">
        <v>643</v>
      </c>
      <c r="B1" s="479"/>
      <c r="C1" s="479"/>
      <c r="D1" s="479"/>
      <c r="E1" s="479"/>
      <c r="F1" s="479"/>
      <c r="G1" s="479"/>
      <c r="H1" s="479"/>
      <c r="I1" s="479"/>
      <c r="J1" s="479"/>
      <c r="K1" s="479"/>
      <c r="L1" s="479"/>
      <c r="M1" s="479"/>
      <c r="N1" s="479"/>
      <c r="O1" s="479"/>
      <c r="P1" s="479"/>
      <c r="Q1" s="479"/>
      <c r="R1" s="479"/>
      <c r="S1" s="479"/>
      <c r="T1" s="479"/>
      <c r="U1" s="479"/>
      <c r="V1" s="479"/>
      <c r="W1" s="479"/>
      <c r="X1" s="479"/>
      <c r="Y1" s="479"/>
      <c r="Z1" s="479"/>
    </row>
    <row r="2" spans="1:28" ht="15.75">
      <c r="A2" s="480" t="s">
        <v>126</v>
      </c>
      <c r="B2" s="480"/>
      <c r="C2" s="480"/>
      <c r="D2" s="480"/>
      <c r="E2" s="480"/>
      <c r="F2" s="480"/>
      <c r="G2" s="480"/>
      <c r="H2" s="480"/>
      <c r="I2" s="480"/>
      <c r="J2" s="480"/>
      <c r="K2" s="480"/>
      <c r="L2" s="480"/>
      <c r="M2" s="480"/>
      <c r="N2" s="480"/>
      <c r="O2" s="480"/>
      <c r="P2" s="480"/>
      <c r="Q2" s="480"/>
      <c r="R2" s="480"/>
      <c r="S2" s="480"/>
      <c r="T2" s="480"/>
      <c r="U2" s="480"/>
      <c r="V2" s="480"/>
      <c r="W2" s="480"/>
      <c r="X2" s="480"/>
      <c r="Y2" s="480"/>
      <c r="Z2" s="480"/>
    </row>
    <row r="3" spans="1:28" ht="15.75" hidden="1">
      <c r="A3" s="484" t="str">
        <f>'TH nguồn'!A4:G4</f>
        <v>(Kèm theo Nghị quyết số:         /NQ-HĐND ngày    /7/2022 của HĐND huyện Krông Nô)</v>
      </c>
      <c r="B3" s="484"/>
      <c r="C3" s="484"/>
      <c r="D3" s="484"/>
      <c r="E3" s="484"/>
      <c r="F3" s="484"/>
      <c r="G3" s="484"/>
      <c r="H3" s="484"/>
      <c r="I3" s="484"/>
      <c r="J3" s="484"/>
      <c r="K3" s="484"/>
      <c r="L3" s="484"/>
      <c r="M3" s="484"/>
      <c r="N3" s="484"/>
      <c r="O3" s="484"/>
      <c r="P3" s="484"/>
      <c r="Q3" s="484"/>
      <c r="R3" s="484"/>
      <c r="S3" s="484"/>
      <c r="T3" s="484"/>
      <c r="U3" s="484"/>
      <c r="V3" s="484"/>
      <c r="W3" s="484"/>
      <c r="X3" s="484"/>
      <c r="Y3" s="484"/>
      <c r="Z3" s="484"/>
    </row>
    <row r="4" spans="1:28" ht="18.75" hidden="1">
      <c r="A4" s="481" t="str">
        <f>'TH nguồn'!A5:G5</f>
        <v>(Ban hành kèm theo Tờ trình số:       /TTr-UBND ngày    /11/2021 của UBND huyện Krông Nô)</v>
      </c>
      <c r="B4" s="481"/>
      <c r="C4" s="481"/>
      <c r="D4" s="481"/>
      <c r="E4" s="481"/>
      <c r="F4" s="481"/>
      <c r="G4" s="481"/>
      <c r="H4" s="481"/>
      <c r="I4" s="481"/>
      <c r="J4" s="481"/>
      <c r="K4" s="481"/>
      <c r="L4" s="481"/>
      <c r="M4" s="481"/>
      <c r="N4" s="481"/>
      <c r="O4" s="481"/>
      <c r="P4" s="481"/>
      <c r="Q4" s="481"/>
      <c r="R4" s="481"/>
      <c r="S4" s="481"/>
      <c r="T4" s="481"/>
      <c r="U4" s="481"/>
      <c r="V4" s="481"/>
      <c r="W4" s="481"/>
      <c r="X4" s="481"/>
      <c r="Y4" s="481"/>
      <c r="Z4" s="481"/>
    </row>
    <row r="5" spans="1:28" ht="21.75" customHeight="1">
      <c r="A5" s="482" t="s">
        <v>0</v>
      </c>
      <c r="B5" s="482"/>
      <c r="C5" s="482"/>
      <c r="D5" s="482"/>
      <c r="E5" s="482"/>
      <c r="F5" s="482"/>
      <c r="G5" s="482"/>
      <c r="H5" s="482"/>
      <c r="I5" s="482"/>
      <c r="J5" s="482"/>
      <c r="K5" s="482"/>
      <c r="L5" s="482"/>
      <c r="M5" s="482"/>
      <c r="N5" s="482"/>
      <c r="O5" s="482"/>
      <c r="P5" s="482"/>
      <c r="Q5" s="482"/>
      <c r="R5" s="482"/>
      <c r="S5" s="482"/>
      <c r="T5" s="482"/>
      <c r="U5" s="482"/>
      <c r="V5" s="482"/>
      <c r="W5" s="482"/>
      <c r="X5" s="482"/>
      <c r="Y5" s="482"/>
      <c r="Z5" s="482"/>
    </row>
    <row r="6" spans="1:28" s="388" customFormat="1" ht="52.5" customHeight="1">
      <c r="A6" s="483" t="s">
        <v>1</v>
      </c>
      <c r="B6" s="483" t="s">
        <v>10</v>
      </c>
      <c r="C6" s="483" t="s">
        <v>26</v>
      </c>
      <c r="D6" s="483" t="s">
        <v>220</v>
      </c>
      <c r="E6" s="483" t="s">
        <v>27</v>
      </c>
      <c r="F6" s="483" t="s">
        <v>1214</v>
      </c>
      <c r="G6" s="483"/>
      <c r="H6" s="483"/>
      <c r="I6" s="483"/>
      <c r="J6" s="483" t="s">
        <v>657</v>
      </c>
      <c r="K6" s="483"/>
      <c r="L6" s="483" t="s">
        <v>738</v>
      </c>
      <c r="M6" s="483"/>
      <c r="N6" s="483" t="s">
        <v>653</v>
      </c>
      <c r="O6" s="483"/>
      <c r="P6" s="483" t="s">
        <v>772</v>
      </c>
      <c r="Q6" s="483" t="s">
        <v>773</v>
      </c>
      <c r="R6" s="483" t="s">
        <v>774</v>
      </c>
      <c r="S6" s="483" t="s">
        <v>775</v>
      </c>
      <c r="T6" s="483" t="s">
        <v>776</v>
      </c>
      <c r="U6" s="483" t="s">
        <v>656</v>
      </c>
      <c r="V6" s="483"/>
      <c r="W6" s="483"/>
      <c r="X6" s="483" t="s">
        <v>128</v>
      </c>
      <c r="Y6" s="483" t="s">
        <v>771</v>
      </c>
      <c r="Z6" s="483" t="s">
        <v>2</v>
      </c>
    </row>
    <row r="7" spans="1:28" s="388" customFormat="1" ht="24.95" customHeight="1">
      <c r="A7" s="483"/>
      <c r="B7" s="483"/>
      <c r="C7" s="483"/>
      <c r="D7" s="483"/>
      <c r="E7" s="483"/>
      <c r="F7" s="483" t="s">
        <v>13</v>
      </c>
      <c r="G7" s="483" t="s">
        <v>652</v>
      </c>
      <c r="H7" s="483" t="s">
        <v>28</v>
      </c>
      <c r="I7" s="483" t="s">
        <v>143</v>
      </c>
      <c r="J7" s="485" t="s">
        <v>654</v>
      </c>
      <c r="K7" s="483" t="s">
        <v>655</v>
      </c>
      <c r="L7" s="485" t="s">
        <v>654</v>
      </c>
      <c r="M7" s="483" t="s">
        <v>655</v>
      </c>
      <c r="N7" s="485" t="s">
        <v>654</v>
      </c>
      <c r="O7" s="483" t="s">
        <v>655</v>
      </c>
      <c r="P7" s="483"/>
      <c r="Q7" s="483"/>
      <c r="R7" s="483"/>
      <c r="S7" s="483"/>
      <c r="T7" s="483"/>
      <c r="U7" s="483" t="s">
        <v>652</v>
      </c>
      <c r="V7" s="483" t="s">
        <v>28</v>
      </c>
      <c r="W7" s="483" t="s">
        <v>143</v>
      </c>
      <c r="X7" s="483"/>
      <c r="Y7" s="483"/>
      <c r="Z7" s="483"/>
    </row>
    <row r="8" spans="1:28" s="388" customFormat="1" ht="15" customHeight="1">
      <c r="A8" s="483"/>
      <c r="B8" s="483"/>
      <c r="C8" s="483"/>
      <c r="D8" s="483"/>
      <c r="E8" s="483"/>
      <c r="F8" s="483"/>
      <c r="G8" s="483"/>
      <c r="H8" s="483"/>
      <c r="I8" s="483"/>
      <c r="J8" s="485"/>
      <c r="K8" s="483"/>
      <c r="L8" s="485"/>
      <c r="M8" s="483"/>
      <c r="N8" s="485"/>
      <c r="O8" s="483"/>
      <c r="P8" s="483"/>
      <c r="Q8" s="483"/>
      <c r="R8" s="483"/>
      <c r="S8" s="483"/>
      <c r="T8" s="483"/>
      <c r="U8" s="483"/>
      <c r="V8" s="483"/>
      <c r="W8" s="483"/>
      <c r="X8" s="483"/>
      <c r="Y8" s="483"/>
      <c r="Z8" s="483"/>
    </row>
    <row r="9" spans="1:28" s="388" customFormat="1" ht="13.5" customHeight="1">
      <c r="A9" s="483"/>
      <c r="B9" s="483"/>
      <c r="C9" s="483"/>
      <c r="D9" s="483"/>
      <c r="E9" s="483"/>
      <c r="F9" s="483"/>
      <c r="G9" s="483"/>
      <c r="H9" s="483"/>
      <c r="I9" s="483"/>
      <c r="J9" s="485"/>
      <c r="K9" s="483"/>
      <c r="L9" s="485"/>
      <c r="M9" s="483"/>
      <c r="N9" s="485"/>
      <c r="O9" s="483"/>
      <c r="P9" s="483"/>
      <c r="Q9" s="483"/>
      <c r="R9" s="483"/>
      <c r="S9" s="483"/>
      <c r="T9" s="483"/>
      <c r="U9" s="483"/>
      <c r="V9" s="483"/>
      <c r="W9" s="483"/>
      <c r="X9" s="483"/>
      <c r="Y9" s="483"/>
      <c r="Z9" s="483"/>
    </row>
    <row r="10" spans="1:28" s="388" customFormat="1" ht="9" customHeight="1">
      <c r="A10" s="483"/>
      <c r="B10" s="483"/>
      <c r="C10" s="483"/>
      <c r="D10" s="483"/>
      <c r="E10" s="483"/>
      <c r="F10" s="483"/>
      <c r="G10" s="483"/>
      <c r="H10" s="483"/>
      <c r="I10" s="483"/>
      <c r="J10" s="485"/>
      <c r="K10" s="483"/>
      <c r="L10" s="485"/>
      <c r="M10" s="483"/>
      <c r="N10" s="485"/>
      <c r="O10" s="483"/>
      <c r="P10" s="483"/>
      <c r="Q10" s="483"/>
      <c r="R10" s="483"/>
      <c r="S10" s="483"/>
      <c r="T10" s="483"/>
      <c r="U10" s="483"/>
      <c r="V10" s="483"/>
      <c r="W10" s="483"/>
      <c r="X10" s="483"/>
      <c r="Y10" s="483"/>
      <c r="Z10" s="483"/>
    </row>
    <row r="11" spans="1:28">
      <c r="A11" s="107">
        <v>1</v>
      </c>
      <c r="B11" s="107">
        <v>2</v>
      </c>
      <c r="C11" s="107">
        <v>3</v>
      </c>
      <c r="D11" s="107">
        <v>4</v>
      </c>
      <c r="E11" s="107">
        <v>5</v>
      </c>
      <c r="F11" s="107">
        <v>6</v>
      </c>
      <c r="G11" s="107">
        <v>7</v>
      </c>
      <c r="H11" s="107">
        <v>8</v>
      </c>
      <c r="I11" s="107">
        <v>8</v>
      </c>
      <c r="J11" s="107">
        <v>10</v>
      </c>
      <c r="K11" s="107">
        <v>11</v>
      </c>
      <c r="L11" s="107"/>
      <c r="M11" s="107"/>
      <c r="N11" s="107">
        <v>9</v>
      </c>
      <c r="O11" s="107">
        <v>10</v>
      </c>
      <c r="P11" s="107"/>
      <c r="Q11" s="107"/>
      <c r="R11" s="107"/>
      <c r="S11" s="107"/>
      <c r="T11" s="107"/>
      <c r="U11" s="107">
        <v>11</v>
      </c>
      <c r="V11" s="107">
        <v>15</v>
      </c>
      <c r="W11" s="107">
        <v>12</v>
      </c>
      <c r="X11" s="107">
        <v>16</v>
      </c>
      <c r="Y11" s="107"/>
      <c r="Z11" s="107">
        <v>13</v>
      </c>
    </row>
    <row r="12" spans="1:28" s="388" customFormat="1">
      <c r="A12" s="449"/>
      <c r="B12" s="389" t="s">
        <v>1157</v>
      </c>
      <c r="C12" s="449"/>
      <c r="D12" s="89"/>
      <c r="E12" s="89"/>
      <c r="F12" s="89"/>
      <c r="G12" s="359">
        <v>394637.27500000002</v>
      </c>
      <c r="H12" s="359">
        <v>83487.687999999995</v>
      </c>
      <c r="I12" s="359">
        <v>317354.20799999998</v>
      </c>
      <c r="J12" s="359">
        <f t="shared" ref="J12:W12" si="0">J13+J70+J125</f>
        <v>41312</v>
      </c>
      <c r="K12" s="359">
        <f t="shared" si="0"/>
        <v>39016.157999999996</v>
      </c>
      <c r="L12" s="359">
        <f t="shared" si="0"/>
        <v>29827</v>
      </c>
      <c r="M12" s="359">
        <f t="shared" si="0"/>
        <v>93620.406000000003</v>
      </c>
      <c r="N12" s="359">
        <f t="shared" si="0"/>
        <v>25759.620999999999</v>
      </c>
      <c r="O12" s="359">
        <f t="shared" si="0"/>
        <v>30059.925999999999</v>
      </c>
      <c r="P12" s="359">
        <f t="shared" si="0"/>
        <v>69363</v>
      </c>
      <c r="Q12" s="359">
        <f t="shared" si="0"/>
        <v>73337.153999999995</v>
      </c>
      <c r="R12" s="359">
        <f t="shared" si="0"/>
        <v>82296.991999999998</v>
      </c>
      <c r="S12" s="359">
        <f t="shared" si="0"/>
        <v>79913.794999999998</v>
      </c>
      <c r="T12" s="359">
        <f t="shared" si="0"/>
        <v>72439</v>
      </c>
      <c r="U12" s="359">
        <f t="shared" si="0"/>
        <v>477244.71928000002</v>
      </c>
      <c r="V12" s="359">
        <f t="shared" si="0"/>
        <v>53914.902999999998</v>
      </c>
      <c r="W12" s="359">
        <f t="shared" si="0"/>
        <v>321654.51299999998</v>
      </c>
      <c r="X12" s="90" t="e">
        <f>X13+X70</f>
        <v>#VALUE!</v>
      </c>
      <c r="Y12" s="90">
        <f>Y13+Y70</f>
        <v>23698.991000000002</v>
      </c>
      <c r="Z12" s="450"/>
      <c r="AA12" s="108"/>
      <c r="AB12" s="108"/>
    </row>
    <row r="13" spans="1:28" s="388" customFormat="1">
      <c r="A13" s="449" t="s">
        <v>8</v>
      </c>
      <c r="B13" s="389" t="s">
        <v>171</v>
      </c>
      <c r="C13" s="449"/>
      <c r="D13" s="89"/>
      <c r="E13" s="89"/>
      <c r="F13" s="89"/>
      <c r="G13" s="359">
        <f t="shared" ref="G13:Y13" si="1">G14+G27+G69</f>
        <v>122292.107</v>
      </c>
      <c r="H13" s="359">
        <f t="shared" si="1"/>
        <v>20986.495999999999</v>
      </c>
      <c r="I13" s="359">
        <f t="shared" si="1"/>
        <v>81457.207999999999</v>
      </c>
      <c r="J13" s="359">
        <f t="shared" si="1"/>
        <v>5802</v>
      </c>
      <c r="K13" s="359">
        <f t="shared" si="1"/>
        <v>8476.4959999999992</v>
      </c>
      <c r="L13" s="359">
        <f t="shared" si="1"/>
        <v>0</v>
      </c>
      <c r="M13" s="359">
        <f t="shared" si="1"/>
        <v>14292.405999999999</v>
      </c>
      <c r="N13" s="359">
        <f t="shared" si="1"/>
        <v>3035.8310000000001</v>
      </c>
      <c r="O13" s="359">
        <f t="shared" si="1"/>
        <v>3035.8310000000001</v>
      </c>
      <c r="P13" s="359">
        <f t="shared" si="1"/>
        <v>14450</v>
      </c>
      <c r="Q13" s="359">
        <f t="shared" si="1"/>
        <v>14418</v>
      </c>
      <c r="R13" s="359">
        <f t="shared" si="1"/>
        <v>16472.991999999998</v>
      </c>
      <c r="S13" s="359">
        <f t="shared" si="1"/>
        <v>16593</v>
      </c>
      <c r="T13" s="359">
        <f t="shared" si="1"/>
        <v>14139</v>
      </c>
      <c r="U13" s="359">
        <f t="shared" si="1"/>
        <v>134217.87300000002</v>
      </c>
      <c r="V13" s="359">
        <f t="shared" si="1"/>
        <v>21683.991999999998</v>
      </c>
      <c r="W13" s="359">
        <f t="shared" si="1"/>
        <v>81457.207999999999</v>
      </c>
      <c r="X13" s="359" t="e">
        <f t="shared" si="1"/>
        <v>#VALUE!</v>
      </c>
      <c r="Y13" s="359">
        <f t="shared" si="1"/>
        <v>16269.935000000001</v>
      </c>
      <c r="Z13" s="450"/>
      <c r="AA13" s="108"/>
      <c r="AB13" s="108"/>
    </row>
    <row r="14" spans="1:28" ht="39" customHeight="1">
      <c r="A14" s="88">
        <v>1</v>
      </c>
      <c r="B14" s="89" t="s">
        <v>385</v>
      </c>
      <c r="C14" s="449"/>
      <c r="D14" s="89"/>
      <c r="E14" s="89"/>
      <c r="F14" s="89"/>
      <c r="G14" s="359">
        <f>G15+G20+G22+G25</f>
        <v>34607.107000000004</v>
      </c>
      <c r="H14" s="359">
        <f t="shared" ref="H14:W14" si="2">H15+H20+H22+H25</f>
        <v>20986.495999999999</v>
      </c>
      <c r="I14" s="359">
        <f t="shared" si="2"/>
        <v>7590.2080000000005</v>
      </c>
      <c r="J14" s="359">
        <f t="shared" si="2"/>
        <v>0</v>
      </c>
      <c r="K14" s="359">
        <f t="shared" si="2"/>
        <v>2674.4960000000001</v>
      </c>
      <c r="L14" s="359">
        <f t="shared" si="2"/>
        <v>0</v>
      </c>
      <c r="M14" s="359">
        <f t="shared" si="2"/>
        <v>9302</v>
      </c>
      <c r="N14" s="359">
        <f t="shared" si="2"/>
        <v>7.0220000000000002</v>
      </c>
      <c r="O14" s="359">
        <f t="shared" si="2"/>
        <v>0</v>
      </c>
      <c r="P14" s="359">
        <f t="shared" si="2"/>
        <v>6471</v>
      </c>
      <c r="Q14" s="359">
        <f t="shared" si="2"/>
        <v>1119</v>
      </c>
      <c r="R14" s="359">
        <f t="shared" si="2"/>
        <v>0</v>
      </c>
      <c r="S14" s="359">
        <f t="shared" si="2"/>
        <v>0</v>
      </c>
      <c r="T14" s="359">
        <f t="shared" si="2"/>
        <v>0</v>
      </c>
      <c r="U14" s="359">
        <f t="shared" si="2"/>
        <v>34607.107000000004</v>
      </c>
      <c r="V14" s="359">
        <f t="shared" si="2"/>
        <v>21683.991999999998</v>
      </c>
      <c r="W14" s="359">
        <f t="shared" si="2"/>
        <v>7583.1859999999997</v>
      </c>
      <c r="X14" s="90">
        <f>X15+X20+X22+X25</f>
        <v>0</v>
      </c>
      <c r="Y14" s="90">
        <f>Y15+Y20+Y22+Y25</f>
        <v>0</v>
      </c>
      <c r="Z14" s="450"/>
    </row>
    <row r="15" spans="1:28" ht="27.95" customHeight="1">
      <c r="A15" s="92" t="s">
        <v>161</v>
      </c>
      <c r="B15" s="93" t="s">
        <v>216</v>
      </c>
      <c r="C15" s="381"/>
      <c r="D15" s="93"/>
      <c r="E15" s="93"/>
      <c r="F15" s="93"/>
      <c r="G15" s="357">
        <f>SUM(G16:G19)</f>
        <v>18908</v>
      </c>
      <c r="H15" s="357">
        <f t="shared" ref="H15:W15" si="3">SUM(H16:H19)</f>
        <v>15324</v>
      </c>
      <c r="I15" s="357">
        <f t="shared" si="3"/>
        <v>2676</v>
      </c>
      <c r="J15" s="357">
        <f t="shared" si="3"/>
        <v>0</v>
      </c>
      <c r="K15" s="357">
        <f t="shared" si="3"/>
        <v>0</v>
      </c>
      <c r="L15" s="357">
        <f t="shared" si="3"/>
        <v>0</v>
      </c>
      <c r="M15" s="357">
        <f t="shared" si="3"/>
        <v>0</v>
      </c>
      <c r="N15" s="357">
        <f t="shared" si="3"/>
        <v>0</v>
      </c>
      <c r="O15" s="357">
        <f t="shared" si="3"/>
        <v>0</v>
      </c>
      <c r="P15" s="357">
        <f t="shared" si="3"/>
        <v>2676</v>
      </c>
      <c r="Q15" s="357">
        <f t="shared" si="3"/>
        <v>0</v>
      </c>
      <c r="R15" s="357">
        <f t="shared" si="3"/>
        <v>0</v>
      </c>
      <c r="S15" s="357">
        <f t="shared" si="3"/>
        <v>0</v>
      </c>
      <c r="T15" s="357">
        <f t="shared" si="3"/>
        <v>0</v>
      </c>
      <c r="U15" s="357">
        <f t="shared" si="3"/>
        <v>18908</v>
      </c>
      <c r="V15" s="357">
        <f t="shared" si="3"/>
        <v>15324</v>
      </c>
      <c r="W15" s="357">
        <f t="shared" si="3"/>
        <v>2676</v>
      </c>
      <c r="X15" s="94">
        <f>SUM(X16:X19)</f>
        <v>0</v>
      </c>
      <c r="Y15" s="94">
        <f>SUM(Y16:Y19)</f>
        <v>0</v>
      </c>
      <c r="Z15" s="386"/>
    </row>
    <row r="16" spans="1:28" s="60" customFormat="1" ht="33" customHeight="1">
      <c r="A16" s="105" t="s">
        <v>449</v>
      </c>
      <c r="B16" s="382" t="s">
        <v>683</v>
      </c>
      <c r="C16" s="107" t="s">
        <v>334</v>
      </c>
      <c r="D16" s="107" t="s">
        <v>682</v>
      </c>
      <c r="E16" s="107">
        <v>2019</v>
      </c>
      <c r="F16" s="107" t="s">
        <v>180</v>
      </c>
      <c r="G16" s="351">
        <v>4932</v>
      </c>
      <c r="H16" s="351">
        <v>4424</v>
      </c>
      <c r="I16" s="351">
        <v>403</v>
      </c>
      <c r="J16" s="351"/>
      <c r="K16" s="351"/>
      <c r="L16" s="351"/>
      <c r="M16" s="351"/>
      <c r="N16" s="351"/>
      <c r="O16" s="351"/>
      <c r="P16" s="351">
        <v>403</v>
      </c>
      <c r="Q16" s="351"/>
      <c r="R16" s="351"/>
      <c r="S16" s="351"/>
      <c r="T16" s="351"/>
      <c r="U16" s="351">
        <f t="shared" ref="U16:V18" si="4">G16</f>
        <v>4932</v>
      </c>
      <c r="V16" s="351">
        <f t="shared" si="4"/>
        <v>4424</v>
      </c>
      <c r="W16" s="351">
        <f>P16+Q16+R16+S16+T16</f>
        <v>403</v>
      </c>
      <c r="X16" s="93"/>
      <c r="Y16" s="381"/>
      <c r="Z16" s="381"/>
    </row>
    <row r="17" spans="1:27" s="60" customFormat="1" ht="42.75" customHeight="1">
      <c r="A17" s="105" t="s">
        <v>450</v>
      </c>
      <c r="B17" s="382" t="s">
        <v>685</v>
      </c>
      <c r="C17" s="107" t="s">
        <v>327</v>
      </c>
      <c r="D17" s="107" t="s">
        <v>684</v>
      </c>
      <c r="E17" s="107" t="s">
        <v>136</v>
      </c>
      <c r="F17" s="107" t="s">
        <v>645</v>
      </c>
      <c r="G17" s="351">
        <v>4509</v>
      </c>
      <c r="H17" s="351">
        <v>2700</v>
      </c>
      <c r="I17" s="351">
        <v>1689</v>
      </c>
      <c r="J17" s="351"/>
      <c r="K17" s="351"/>
      <c r="L17" s="351"/>
      <c r="M17" s="351"/>
      <c r="N17" s="351"/>
      <c r="O17" s="351"/>
      <c r="P17" s="351">
        <v>1689</v>
      </c>
      <c r="Q17" s="351"/>
      <c r="R17" s="351"/>
      <c r="S17" s="351"/>
      <c r="T17" s="351"/>
      <c r="U17" s="351">
        <f t="shared" si="4"/>
        <v>4509</v>
      </c>
      <c r="V17" s="351">
        <f t="shared" si="4"/>
        <v>2700</v>
      </c>
      <c r="W17" s="351">
        <f>P17+Q17+R17+S17+T17</f>
        <v>1689</v>
      </c>
      <c r="X17" s="93"/>
      <c r="Y17" s="381"/>
      <c r="Z17" s="381"/>
    </row>
    <row r="18" spans="1:27" s="60" customFormat="1" ht="38.25" customHeight="1">
      <c r="A18" s="105" t="s">
        <v>451</v>
      </c>
      <c r="B18" s="382" t="s">
        <v>687</v>
      </c>
      <c r="C18" s="107" t="s">
        <v>349</v>
      </c>
      <c r="D18" s="107" t="s">
        <v>686</v>
      </c>
      <c r="E18" s="107">
        <v>2019</v>
      </c>
      <c r="F18" s="107" t="s">
        <v>178</v>
      </c>
      <c r="G18" s="351">
        <v>4467</v>
      </c>
      <c r="H18" s="351">
        <v>4000</v>
      </c>
      <c r="I18" s="351">
        <v>340</v>
      </c>
      <c r="J18" s="351"/>
      <c r="K18" s="351"/>
      <c r="L18" s="351"/>
      <c r="M18" s="351"/>
      <c r="N18" s="351"/>
      <c r="O18" s="351"/>
      <c r="P18" s="351">
        <v>340</v>
      </c>
      <c r="Q18" s="351"/>
      <c r="R18" s="351"/>
      <c r="S18" s="351"/>
      <c r="T18" s="351"/>
      <c r="U18" s="351">
        <f t="shared" si="4"/>
        <v>4467</v>
      </c>
      <c r="V18" s="351">
        <f t="shared" si="4"/>
        <v>4000</v>
      </c>
      <c r="W18" s="351">
        <f>P18+Q18+R18+S18+T18</f>
        <v>340</v>
      </c>
      <c r="X18" s="93"/>
      <c r="Y18" s="381"/>
      <c r="Z18" s="381"/>
    </row>
    <row r="19" spans="1:27" s="60" customFormat="1" ht="32.25" customHeight="1">
      <c r="A19" s="105" t="s">
        <v>452</v>
      </c>
      <c r="B19" s="382" t="s">
        <v>691</v>
      </c>
      <c r="C19" s="107" t="s">
        <v>567</v>
      </c>
      <c r="D19" s="107" t="s">
        <v>690</v>
      </c>
      <c r="E19" s="107"/>
      <c r="F19" s="107" t="s">
        <v>1224</v>
      </c>
      <c r="G19" s="351">
        <v>5000</v>
      </c>
      <c r="H19" s="351">
        <v>4200</v>
      </c>
      <c r="I19" s="351">
        <v>244</v>
      </c>
      <c r="J19" s="351"/>
      <c r="K19" s="351"/>
      <c r="L19" s="351"/>
      <c r="M19" s="351">
        <f>U19-G19</f>
        <v>0</v>
      </c>
      <c r="N19" s="351"/>
      <c r="O19" s="351"/>
      <c r="P19" s="351">
        <v>244</v>
      </c>
      <c r="Q19" s="351"/>
      <c r="R19" s="351"/>
      <c r="S19" s="351"/>
      <c r="T19" s="351"/>
      <c r="U19" s="351">
        <v>5000</v>
      </c>
      <c r="V19" s="351">
        <f>H19</f>
        <v>4200</v>
      </c>
      <c r="W19" s="351">
        <f t="shared" ref="W19" si="5">P19+Q19+R19+S19+T19</f>
        <v>244</v>
      </c>
      <c r="X19" s="99" t="s">
        <v>409</v>
      </c>
      <c r="Y19" s="97"/>
      <c r="Z19" s="381"/>
    </row>
    <row r="20" spans="1:27" ht="18.95" customHeight="1">
      <c r="A20" s="92" t="s">
        <v>241</v>
      </c>
      <c r="B20" s="93" t="s">
        <v>144</v>
      </c>
      <c r="C20" s="381"/>
      <c r="D20" s="93"/>
      <c r="E20" s="93"/>
      <c r="F20" s="93"/>
      <c r="G20" s="357">
        <f>SUM(G21)</f>
        <v>2833</v>
      </c>
      <c r="H20" s="357">
        <f t="shared" ref="H20:W20" si="6">SUM(H21)</f>
        <v>2199.4960000000001</v>
      </c>
      <c r="I20" s="357">
        <f t="shared" si="6"/>
        <v>373</v>
      </c>
      <c r="J20" s="357">
        <f t="shared" si="6"/>
        <v>0</v>
      </c>
      <c r="K20" s="357">
        <f t="shared" si="6"/>
        <v>697.49599999999998</v>
      </c>
      <c r="L20" s="357">
        <f t="shared" si="6"/>
        <v>0</v>
      </c>
      <c r="M20" s="357">
        <f t="shared" si="6"/>
        <v>0</v>
      </c>
      <c r="N20" s="357">
        <f t="shared" si="6"/>
        <v>0</v>
      </c>
      <c r="O20" s="357">
        <f t="shared" si="6"/>
        <v>0</v>
      </c>
      <c r="P20" s="357">
        <f t="shared" si="6"/>
        <v>373</v>
      </c>
      <c r="Q20" s="357">
        <f t="shared" si="6"/>
        <v>0</v>
      </c>
      <c r="R20" s="357">
        <f t="shared" si="6"/>
        <v>0</v>
      </c>
      <c r="S20" s="357">
        <f t="shared" si="6"/>
        <v>0</v>
      </c>
      <c r="T20" s="357">
        <f t="shared" si="6"/>
        <v>0</v>
      </c>
      <c r="U20" s="357">
        <f t="shared" si="6"/>
        <v>2833</v>
      </c>
      <c r="V20" s="357">
        <f t="shared" si="6"/>
        <v>2896.9920000000002</v>
      </c>
      <c r="W20" s="357">
        <f t="shared" si="6"/>
        <v>373</v>
      </c>
      <c r="X20" s="94">
        <f t="shared" ref="X20:Y20" si="7">SUM(X21)</f>
        <v>0</v>
      </c>
      <c r="Y20" s="94">
        <f t="shared" si="7"/>
        <v>0</v>
      </c>
      <c r="Z20" s="381"/>
    </row>
    <row r="21" spans="1:27" s="74" customFormat="1" ht="35.25" customHeight="1">
      <c r="A21" s="105" t="s">
        <v>456</v>
      </c>
      <c r="B21" s="382" t="s">
        <v>151</v>
      </c>
      <c r="C21" s="107" t="s">
        <v>152</v>
      </c>
      <c r="D21" s="107" t="s">
        <v>692</v>
      </c>
      <c r="E21" s="107">
        <v>2020</v>
      </c>
      <c r="F21" s="107" t="s">
        <v>153</v>
      </c>
      <c r="G21" s="351">
        <v>2833</v>
      </c>
      <c r="H21" s="351">
        <v>2199.4960000000001</v>
      </c>
      <c r="I21" s="351">
        <v>373</v>
      </c>
      <c r="J21" s="351"/>
      <c r="K21" s="351">
        <v>697.49599999999998</v>
      </c>
      <c r="L21" s="351">
        <f>G21-U21</f>
        <v>0</v>
      </c>
      <c r="M21" s="351"/>
      <c r="N21" s="351"/>
      <c r="O21" s="351"/>
      <c r="P21" s="351">
        <v>373</v>
      </c>
      <c r="Q21" s="351"/>
      <c r="R21" s="351"/>
      <c r="S21" s="351"/>
      <c r="T21" s="351"/>
      <c r="U21" s="351">
        <v>2833</v>
      </c>
      <c r="V21" s="351">
        <f>H21+K21</f>
        <v>2896.9920000000002</v>
      </c>
      <c r="W21" s="351">
        <f>P21</f>
        <v>373</v>
      </c>
      <c r="X21" s="100"/>
      <c r="Y21" s="100"/>
      <c r="Z21" s="97"/>
    </row>
    <row r="22" spans="1:27" ht="27.95" customHeight="1">
      <c r="A22" s="92" t="s">
        <v>242</v>
      </c>
      <c r="B22" s="93" t="s">
        <v>217</v>
      </c>
      <c r="C22" s="381"/>
      <c r="D22" s="93"/>
      <c r="E22" s="93"/>
      <c r="F22" s="93"/>
      <c r="G22" s="357">
        <f>SUM(G23:G24)</f>
        <v>3564.107</v>
      </c>
      <c r="H22" s="357">
        <f t="shared" ref="H22:W22" si="8">SUM(H23:H24)</f>
        <v>1486</v>
      </c>
      <c r="I22" s="357">
        <f t="shared" si="8"/>
        <v>973.20799999999997</v>
      </c>
      <c r="J22" s="357">
        <f t="shared" si="8"/>
        <v>0</v>
      </c>
      <c r="K22" s="357">
        <f t="shared" si="8"/>
        <v>0</v>
      </c>
      <c r="L22" s="357">
        <f t="shared" si="8"/>
        <v>0</v>
      </c>
      <c r="M22" s="357">
        <f t="shared" si="8"/>
        <v>0</v>
      </c>
      <c r="N22" s="357">
        <f t="shared" si="8"/>
        <v>0</v>
      </c>
      <c r="O22" s="357">
        <f t="shared" si="8"/>
        <v>0</v>
      </c>
      <c r="P22" s="357">
        <f t="shared" si="8"/>
        <v>204</v>
      </c>
      <c r="Q22" s="357">
        <f t="shared" si="8"/>
        <v>769</v>
      </c>
      <c r="R22" s="357">
        <f t="shared" si="8"/>
        <v>0</v>
      </c>
      <c r="S22" s="357">
        <f t="shared" si="8"/>
        <v>0</v>
      </c>
      <c r="T22" s="357">
        <f t="shared" si="8"/>
        <v>0</v>
      </c>
      <c r="U22" s="357">
        <f t="shared" si="8"/>
        <v>3564.107</v>
      </c>
      <c r="V22" s="357">
        <f t="shared" si="8"/>
        <v>1486</v>
      </c>
      <c r="W22" s="357">
        <f t="shared" si="8"/>
        <v>973.20799999999997</v>
      </c>
      <c r="X22" s="94">
        <f t="shared" ref="X22:Y22" si="9">SUM(X23)</f>
        <v>0</v>
      </c>
      <c r="Y22" s="94">
        <f t="shared" si="9"/>
        <v>0</v>
      </c>
      <c r="Z22" s="381"/>
    </row>
    <row r="23" spans="1:27" s="60" customFormat="1" ht="27.6" customHeight="1">
      <c r="A23" s="105" t="s">
        <v>457</v>
      </c>
      <c r="B23" s="382" t="s">
        <v>218</v>
      </c>
      <c r="C23" s="107" t="s">
        <v>219</v>
      </c>
      <c r="D23" s="107" t="s">
        <v>693</v>
      </c>
      <c r="E23" s="107">
        <v>2020</v>
      </c>
      <c r="F23" s="107" t="s">
        <v>1225</v>
      </c>
      <c r="G23" s="351">
        <v>2200</v>
      </c>
      <c r="H23" s="351">
        <v>1486</v>
      </c>
      <c r="I23" s="351">
        <v>204</v>
      </c>
      <c r="J23" s="351"/>
      <c r="K23" s="351"/>
      <c r="L23" s="351"/>
      <c r="M23" s="351"/>
      <c r="N23" s="351"/>
      <c r="O23" s="351"/>
      <c r="P23" s="351">
        <v>204</v>
      </c>
      <c r="Q23" s="351"/>
      <c r="R23" s="351"/>
      <c r="S23" s="351"/>
      <c r="T23" s="351"/>
      <c r="U23" s="351">
        <f>G23</f>
        <v>2200</v>
      </c>
      <c r="V23" s="351">
        <f>H23</f>
        <v>1486</v>
      </c>
      <c r="W23" s="351">
        <f>P23+Q23+R23+S23+T23</f>
        <v>204</v>
      </c>
      <c r="X23" s="99"/>
      <c r="Y23" s="97"/>
      <c r="Z23" s="107"/>
    </row>
    <row r="24" spans="1:27" s="47" customFormat="1" ht="30.75" customHeight="1">
      <c r="A24" s="105" t="s">
        <v>480</v>
      </c>
      <c r="B24" s="382" t="s">
        <v>1126</v>
      </c>
      <c r="C24" s="107" t="s">
        <v>338</v>
      </c>
      <c r="D24" s="107"/>
      <c r="E24" s="107"/>
      <c r="F24" s="107" t="s">
        <v>1127</v>
      </c>
      <c r="G24" s="351">
        <v>1364.107</v>
      </c>
      <c r="H24" s="351"/>
      <c r="I24" s="351">
        <v>769.20799999999997</v>
      </c>
      <c r="J24" s="351"/>
      <c r="K24" s="351"/>
      <c r="L24" s="351"/>
      <c r="M24" s="351"/>
      <c r="N24" s="351"/>
      <c r="O24" s="351"/>
      <c r="P24" s="351"/>
      <c r="Q24" s="351">
        <v>769</v>
      </c>
      <c r="R24" s="351"/>
      <c r="S24" s="351"/>
      <c r="T24" s="351"/>
      <c r="U24" s="351">
        <v>1364.107</v>
      </c>
      <c r="V24" s="351"/>
      <c r="W24" s="351">
        <v>769.20799999999997</v>
      </c>
      <c r="X24" s="99"/>
      <c r="Y24" s="97"/>
      <c r="Z24" s="107"/>
    </row>
    <row r="25" spans="1:27" ht="27.95" customHeight="1">
      <c r="A25" s="92" t="s">
        <v>243</v>
      </c>
      <c r="B25" s="93" t="s">
        <v>194</v>
      </c>
      <c r="C25" s="381"/>
      <c r="D25" s="93"/>
      <c r="E25" s="93"/>
      <c r="F25" s="93"/>
      <c r="G25" s="357">
        <f>G26</f>
        <v>9302</v>
      </c>
      <c r="H25" s="357">
        <f t="shared" ref="H25:W25" si="10">H26</f>
        <v>1977</v>
      </c>
      <c r="I25" s="357">
        <f t="shared" si="10"/>
        <v>3568</v>
      </c>
      <c r="J25" s="357">
        <f t="shared" si="10"/>
        <v>0</v>
      </c>
      <c r="K25" s="357">
        <f t="shared" si="10"/>
        <v>1977</v>
      </c>
      <c r="L25" s="357">
        <f t="shared" si="10"/>
        <v>0</v>
      </c>
      <c r="M25" s="357">
        <f t="shared" si="10"/>
        <v>9302</v>
      </c>
      <c r="N25" s="357">
        <f t="shared" si="10"/>
        <v>7.0220000000000002</v>
      </c>
      <c r="O25" s="357">
        <f t="shared" si="10"/>
        <v>0</v>
      </c>
      <c r="P25" s="357">
        <f t="shared" si="10"/>
        <v>3218</v>
      </c>
      <c r="Q25" s="357">
        <f t="shared" si="10"/>
        <v>350</v>
      </c>
      <c r="R25" s="357">
        <f t="shared" si="10"/>
        <v>0</v>
      </c>
      <c r="S25" s="357">
        <f t="shared" si="10"/>
        <v>0</v>
      </c>
      <c r="T25" s="357">
        <f t="shared" si="10"/>
        <v>0</v>
      </c>
      <c r="U25" s="357">
        <f t="shared" si="10"/>
        <v>9302</v>
      </c>
      <c r="V25" s="357">
        <f t="shared" si="10"/>
        <v>1977</v>
      </c>
      <c r="W25" s="357">
        <f t="shared" si="10"/>
        <v>3560.9780000000001</v>
      </c>
      <c r="X25" s="94">
        <f t="shared" ref="X25:Y25" si="11">SUM(X26:X26)</f>
        <v>0</v>
      </c>
      <c r="Y25" s="94">
        <f t="shared" si="11"/>
        <v>0</v>
      </c>
      <c r="Z25" s="381"/>
    </row>
    <row r="26" spans="1:27" s="60" customFormat="1" ht="25.5">
      <c r="A26" s="107" t="s">
        <v>458</v>
      </c>
      <c r="B26" s="382" t="s">
        <v>663</v>
      </c>
      <c r="C26" s="107" t="s">
        <v>660</v>
      </c>
      <c r="D26" s="107" t="s">
        <v>694</v>
      </c>
      <c r="E26" s="107" t="s">
        <v>191</v>
      </c>
      <c r="F26" s="107" t="s">
        <v>206</v>
      </c>
      <c r="G26" s="412">
        <v>9302</v>
      </c>
      <c r="H26" s="351">
        <v>1977</v>
      </c>
      <c r="I26" s="351">
        <v>3568</v>
      </c>
      <c r="J26" s="351"/>
      <c r="K26" s="351">
        <v>1977</v>
      </c>
      <c r="L26" s="351"/>
      <c r="M26" s="351">
        <f>U26</f>
        <v>9302</v>
      </c>
      <c r="N26" s="351">
        <v>7.0220000000000002</v>
      </c>
      <c r="O26" s="351"/>
      <c r="P26" s="351">
        <v>3218</v>
      </c>
      <c r="Q26" s="412">
        <v>350</v>
      </c>
      <c r="R26" s="412"/>
      <c r="S26" s="412"/>
      <c r="T26" s="412"/>
      <c r="U26" s="412">
        <v>9302</v>
      </c>
      <c r="V26" s="351">
        <f>4000-2023</f>
        <v>1977</v>
      </c>
      <c r="W26" s="351">
        <f>I26-N26</f>
        <v>3560.9780000000001</v>
      </c>
      <c r="X26" s="93"/>
      <c r="Y26" s="381"/>
      <c r="Z26" s="97"/>
    </row>
    <row r="27" spans="1:27" ht="36" customHeight="1">
      <c r="A27" s="88">
        <v>2</v>
      </c>
      <c r="B27" s="89" t="s">
        <v>124</v>
      </c>
      <c r="C27" s="449"/>
      <c r="D27" s="89"/>
      <c r="E27" s="89"/>
      <c r="F27" s="89"/>
      <c r="G27" s="359">
        <f t="shared" ref="G27:W27" si="12">G28+G37+G41+G47+G51+G54+G56</f>
        <v>87685</v>
      </c>
      <c r="H27" s="359">
        <f t="shared" si="12"/>
        <v>0</v>
      </c>
      <c r="I27" s="359">
        <f t="shared" si="12"/>
        <v>69795</v>
      </c>
      <c r="J27" s="359">
        <f t="shared" si="12"/>
        <v>0</v>
      </c>
      <c r="K27" s="359">
        <f t="shared" si="12"/>
        <v>0</v>
      </c>
      <c r="L27" s="359">
        <f t="shared" si="12"/>
        <v>0</v>
      </c>
      <c r="M27" s="359">
        <f t="shared" si="12"/>
        <v>4990.4059999999999</v>
      </c>
      <c r="N27" s="359">
        <f t="shared" si="12"/>
        <v>2835.8090000000002</v>
      </c>
      <c r="O27" s="359">
        <f t="shared" si="12"/>
        <v>3035.8310000000001</v>
      </c>
      <c r="P27" s="359">
        <f t="shared" si="12"/>
        <v>7979</v>
      </c>
      <c r="Q27" s="359">
        <f t="shared" si="12"/>
        <v>13299</v>
      </c>
      <c r="R27" s="359">
        <f t="shared" si="12"/>
        <v>16472.991999999998</v>
      </c>
      <c r="S27" s="359">
        <f t="shared" si="12"/>
        <v>16593</v>
      </c>
      <c r="T27" s="359">
        <f t="shared" si="12"/>
        <v>14139</v>
      </c>
      <c r="U27" s="359">
        <f t="shared" si="12"/>
        <v>99610.766000000003</v>
      </c>
      <c r="V27" s="359">
        <f t="shared" si="12"/>
        <v>0</v>
      </c>
      <c r="W27" s="359">
        <f t="shared" si="12"/>
        <v>69995.021999999997</v>
      </c>
      <c r="X27" s="90">
        <f>+X28+X37+X41+X47+X51+X54+X56</f>
        <v>3137.36</v>
      </c>
      <c r="Y27" s="90">
        <f>+Y28+Y37+Y41+Y47+Y51+Y54+Y56</f>
        <v>16269.935000000001</v>
      </c>
      <c r="Z27" s="449"/>
      <c r="AA27" s="260">
        <f>O27-N27</f>
        <v>200.02199999999993</v>
      </c>
    </row>
    <row r="28" spans="1:27" ht="27.95" customHeight="1">
      <c r="A28" s="92" t="s">
        <v>162</v>
      </c>
      <c r="B28" s="93" t="s">
        <v>1309</v>
      </c>
      <c r="C28" s="381"/>
      <c r="D28" s="93"/>
      <c r="E28" s="93"/>
      <c r="F28" s="93"/>
      <c r="G28" s="357">
        <f>SUM(G29:G36)</f>
        <v>22100</v>
      </c>
      <c r="H28" s="357">
        <f t="shared" ref="H28:Y28" si="13">SUM(H29:H36)</f>
        <v>0</v>
      </c>
      <c r="I28" s="357">
        <f t="shared" si="13"/>
        <v>20006</v>
      </c>
      <c r="J28" s="357">
        <f t="shared" si="13"/>
        <v>0</v>
      </c>
      <c r="K28" s="357">
        <f t="shared" si="13"/>
        <v>0</v>
      </c>
      <c r="L28" s="357">
        <f t="shared" si="13"/>
        <v>0</v>
      </c>
      <c r="M28" s="357">
        <f t="shared" si="13"/>
        <v>0</v>
      </c>
      <c r="N28" s="357">
        <f t="shared" si="13"/>
        <v>35.808999999999997</v>
      </c>
      <c r="O28" s="357">
        <f t="shared" si="13"/>
        <v>485.83100000000002</v>
      </c>
      <c r="P28" s="357">
        <f t="shared" si="13"/>
        <v>6951</v>
      </c>
      <c r="Q28" s="357">
        <f t="shared" si="13"/>
        <v>4255</v>
      </c>
      <c r="R28" s="357">
        <f t="shared" si="13"/>
        <v>4500</v>
      </c>
      <c r="S28" s="357">
        <f t="shared" si="13"/>
        <v>3800</v>
      </c>
      <c r="T28" s="357">
        <f t="shared" si="13"/>
        <v>500</v>
      </c>
      <c r="U28" s="357">
        <f t="shared" si="13"/>
        <v>29048</v>
      </c>
      <c r="V28" s="357">
        <f t="shared" si="13"/>
        <v>0</v>
      </c>
      <c r="W28" s="357">
        <f t="shared" si="13"/>
        <v>20456.021999999997</v>
      </c>
      <c r="X28" s="357">
        <f t="shared" si="13"/>
        <v>0</v>
      </c>
      <c r="Y28" s="357">
        <f t="shared" si="13"/>
        <v>757.16899999999987</v>
      </c>
      <c r="Z28" s="381"/>
    </row>
    <row r="29" spans="1:27" s="74" customFormat="1" ht="31.5" customHeight="1">
      <c r="A29" s="105" t="s">
        <v>461</v>
      </c>
      <c r="B29" s="382" t="s">
        <v>221</v>
      </c>
      <c r="C29" s="107" t="s">
        <v>245</v>
      </c>
      <c r="D29" s="107" t="s">
        <v>222</v>
      </c>
      <c r="E29" s="107" t="s">
        <v>254</v>
      </c>
      <c r="F29" s="107" t="s">
        <v>1226</v>
      </c>
      <c r="G29" s="351">
        <v>4000</v>
      </c>
      <c r="H29" s="351"/>
      <c r="I29" s="351">
        <v>3946</v>
      </c>
      <c r="J29" s="351"/>
      <c r="K29" s="351"/>
      <c r="L29" s="351"/>
      <c r="M29" s="351"/>
      <c r="N29" s="351">
        <v>35.808999999999997</v>
      </c>
      <c r="O29" s="351"/>
      <c r="P29" s="351">
        <v>3691</v>
      </c>
      <c r="Q29" s="412">
        <v>255</v>
      </c>
      <c r="R29" s="412"/>
      <c r="S29" s="412"/>
      <c r="T29" s="412"/>
      <c r="U29" s="351">
        <f>G29</f>
        <v>4000</v>
      </c>
      <c r="V29" s="351"/>
      <c r="W29" s="351">
        <f>I29-N29</f>
        <v>3910.1909999999998</v>
      </c>
      <c r="X29" s="99" t="s">
        <v>231</v>
      </c>
      <c r="Y29" s="304"/>
      <c r="Z29" s="97"/>
    </row>
    <row r="30" spans="1:27" s="74" customFormat="1" ht="30.75" customHeight="1">
      <c r="A30" s="105" t="s">
        <v>462</v>
      </c>
      <c r="B30" s="382" t="s">
        <v>414</v>
      </c>
      <c r="C30" s="107" t="s">
        <v>203</v>
      </c>
      <c r="D30" s="107" t="s">
        <v>222</v>
      </c>
      <c r="E30" s="107" t="s">
        <v>251</v>
      </c>
      <c r="F30" s="107" t="s">
        <v>1227</v>
      </c>
      <c r="G30" s="351">
        <v>4500</v>
      </c>
      <c r="H30" s="351"/>
      <c r="I30" s="351">
        <v>3260</v>
      </c>
      <c r="J30" s="351"/>
      <c r="K30" s="351"/>
      <c r="L30" s="351"/>
      <c r="M30" s="351">
        <f>U30-G30</f>
        <v>0</v>
      </c>
      <c r="N30" s="351"/>
      <c r="O30" s="351"/>
      <c r="P30" s="351">
        <v>3260</v>
      </c>
      <c r="Q30" s="351"/>
      <c r="R30" s="351"/>
      <c r="S30" s="351"/>
      <c r="T30" s="351"/>
      <c r="U30" s="351">
        <v>4500</v>
      </c>
      <c r="V30" s="351"/>
      <c r="W30" s="351">
        <f>I30-N30</f>
        <v>3260</v>
      </c>
      <c r="X30" s="99" t="s">
        <v>440</v>
      </c>
      <c r="Y30" s="304"/>
      <c r="Z30" s="97" t="s">
        <v>1128</v>
      </c>
    </row>
    <row r="31" spans="1:27" s="74" customFormat="1" ht="32.25" customHeight="1">
      <c r="A31" s="105" t="s">
        <v>705</v>
      </c>
      <c r="B31" s="382" t="s">
        <v>225</v>
      </c>
      <c r="C31" s="107" t="s">
        <v>152</v>
      </c>
      <c r="D31" s="107" t="s">
        <v>226</v>
      </c>
      <c r="E31" s="107" t="s">
        <v>250</v>
      </c>
      <c r="F31" s="107" t="s">
        <v>1228</v>
      </c>
      <c r="G31" s="351">
        <v>3700</v>
      </c>
      <c r="H31" s="351"/>
      <c r="I31" s="351">
        <v>3500</v>
      </c>
      <c r="J31" s="351"/>
      <c r="K31" s="351"/>
      <c r="L31" s="351"/>
      <c r="M31" s="351"/>
      <c r="N31" s="351"/>
      <c r="O31" s="351"/>
      <c r="P31" s="351"/>
      <c r="Q31" s="412">
        <v>2000</v>
      </c>
      <c r="R31" s="412">
        <f>1004+496</f>
        <v>1500</v>
      </c>
      <c r="S31" s="412"/>
      <c r="T31" s="412"/>
      <c r="U31" s="351">
        <v>3700</v>
      </c>
      <c r="V31" s="351"/>
      <c r="W31" s="413">
        <f>P31+Q31+R31+S31+T31</f>
        <v>3500</v>
      </c>
      <c r="X31" s="99" t="s">
        <v>233</v>
      </c>
      <c r="Y31" s="304">
        <f>U31-W31</f>
        <v>200</v>
      </c>
      <c r="Z31" s="97"/>
    </row>
    <row r="32" spans="1:27" s="74" customFormat="1" ht="33.75" customHeight="1">
      <c r="A32" s="105" t="s">
        <v>778</v>
      </c>
      <c r="B32" s="382" t="s">
        <v>313</v>
      </c>
      <c r="C32" s="107" t="s">
        <v>152</v>
      </c>
      <c r="D32" s="107" t="s">
        <v>226</v>
      </c>
      <c r="E32" s="107"/>
      <c r="F32" s="107" t="s">
        <v>1229</v>
      </c>
      <c r="G32" s="351">
        <v>3700</v>
      </c>
      <c r="H32" s="351"/>
      <c r="I32" s="351">
        <v>3500</v>
      </c>
      <c r="J32" s="351"/>
      <c r="K32" s="351"/>
      <c r="L32" s="351"/>
      <c r="M32" s="351"/>
      <c r="N32" s="351"/>
      <c r="O32" s="351">
        <v>42.831000000000003</v>
      </c>
      <c r="P32" s="351"/>
      <c r="Q32" s="412">
        <v>2000</v>
      </c>
      <c r="R32" s="412">
        <v>1100</v>
      </c>
      <c r="S32" s="412">
        <v>400</v>
      </c>
      <c r="T32" s="412"/>
      <c r="U32" s="351">
        <v>3700</v>
      </c>
      <c r="V32" s="351"/>
      <c r="W32" s="413">
        <f>I32+O32</f>
        <v>3542.8310000000001</v>
      </c>
      <c r="X32" s="99" t="s">
        <v>235</v>
      </c>
      <c r="Y32" s="304">
        <f>U32-W32</f>
        <v>157.16899999999987</v>
      </c>
      <c r="Z32" s="97"/>
    </row>
    <row r="33" spans="1:27" s="74" customFormat="1" ht="29.25" customHeight="1">
      <c r="A33" s="105" t="s">
        <v>779</v>
      </c>
      <c r="B33" s="382" t="s">
        <v>753</v>
      </c>
      <c r="C33" s="107" t="s">
        <v>245</v>
      </c>
      <c r="D33" s="107" t="s">
        <v>226</v>
      </c>
      <c r="E33" s="107"/>
      <c r="F33" s="107" t="s">
        <v>1230</v>
      </c>
      <c r="G33" s="351">
        <v>3700</v>
      </c>
      <c r="H33" s="351"/>
      <c r="I33" s="351">
        <v>3600</v>
      </c>
      <c r="J33" s="351"/>
      <c r="K33" s="351"/>
      <c r="L33" s="351"/>
      <c r="M33" s="351"/>
      <c r="N33" s="351"/>
      <c r="O33" s="351"/>
      <c r="P33" s="351"/>
      <c r="Q33" s="412"/>
      <c r="R33" s="412">
        <v>1900</v>
      </c>
      <c r="S33" s="412">
        <v>1700</v>
      </c>
      <c r="T33" s="412"/>
      <c r="U33" s="351">
        <v>3700</v>
      </c>
      <c r="V33" s="351"/>
      <c r="W33" s="351">
        <f t="shared" ref="W33:W34" si="14">P33+Q33+R33+S33+T33</f>
        <v>3600</v>
      </c>
      <c r="X33" s="99"/>
      <c r="Y33" s="304">
        <f>U33-W33</f>
        <v>100</v>
      </c>
      <c r="Z33" s="97"/>
    </row>
    <row r="34" spans="1:27" s="74" customFormat="1" ht="32.1" customHeight="1">
      <c r="A34" s="105" t="s">
        <v>780</v>
      </c>
      <c r="B34" s="382" t="s">
        <v>753</v>
      </c>
      <c r="C34" s="107" t="s">
        <v>245</v>
      </c>
      <c r="D34" s="107" t="s">
        <v>523</v>
      </c>
      <c r="E34" s="107"/>
      <c r="F34" s="107" t="s">
        <v>1231</v>
      </c>
      <c r="G34" s="351">
        <v>2500</v>
      </c>
      <c r="H34" s="351"/>
      <c r="I34" s="351">
        <v>2200</v>
      </c>
      <c r="J34" s="351"/>
      <c r="K34" s="351"/>
      <c r="L34" s="351"/>
      <c r="M34" s="351"/>
      <c r="N34" s="351"/>
      <c r="O34" s="351"/>
      <c r="P34" s="351"/>
      <c r="Q34" s="412"/>
      <c r="R34" s="412"/>
      <c r="S34" s="412">
        <v>1700</v>
      </c>
      <c r="T34" s="412">
        <v>500</v>
      </c>
      <c r="U34" s="351">
        <v>2500</v>
      </c>
      <c r="V34" s="351"/>
      <c r="W34" s="351">
        <f t="shared" si="14"/>
        <v>2200</v>
      </c>
      <c r="X34" s="99"/>
      <c r="Y34" s="304">
        <f>U34-W34</f>
        <v>300</v>
      </c>
      <c r="Z34" s="97"/>
      <c r="AA34" s="74">
        <f>142+301</f>
        <v>443</v>
      </c>
    </row>
    <row r="35" spans="1:27" s="74" customFormat="1" ht="44.1" customHeight="1">
      <c r="A35" s="105" t="s">
        <v>1314</v>
      </c>
      <c r="B35" s="382" t="s">
        <v>1310</v>
      </c>
      <c r="C35" s="107" t="s">
        <v>156</v>
      </c>
      <c r="D35" s="107" t="s">
        <v>1312</v>
      </c>
      <c r="E35" s="107"/>
      <c r="F35" s="107"/>
      <c r="G35" s="351"/>
      <c r="H35" s="351"/>
      <c r="I35" s="351"/>
      <c r="J35" s="351"/>
      <c r="K35" s="351"/>
      <c r="L35" s="351"/>
      <c r="M35" s="351"/>
      <c r="N35" s="351"/>
      <c r="O35" s="519">
        <v>142</v>
      </c>
      <c r="P35" s="351"/>
      <c r="Q35" s="412"/>
      <c r="R35" s="412"/>
      <c r="S35" s="412"/>
      <c r="T35" s="412"/>
      <c r="U35" s="351">
        <v>2239</v>
      </c>
      <c r="V35" s="351"/>
      <c r="W35" s="351">
        <f>O35</f>
        <v>142</v>
      </c>
      <c r="X35" s="99"/>
      <c r="Y35" s="304"/>
      <c r="Z35" s="97" t="s">
        <v>1317</v>
      </c>
      <c r="AA35" s="74">
        <f>AA34-250</f>
        <v>193</v>
      </c>
    </row>
    <row r="36" spans="1:27" s="74" customFormat="1" ht="52.5" customHeight="1">
      <c r="A36" s="105" t="s">
        <v>1315</v>
      </c>
      <c r="B36" s="382" t="s">
        <v>1311</v>
      </c>
      <c r="C36" s="107" t="s">
        <v>156</v>
      </c>
      <c r="D36" s="107" t="s">
        <v>1313</v>
      </c>
      <c r="E36" s="107"/>
      <c r="F36" s="107"/>
      <c r="G36" s="351"/>
      <c r="H36" s="351"/>
      <c r="I36" s="351"/>
      <c r="J36" s="351"/>
      <c r="K36" s="351"/>
      <c r="L36" s="351"/>
      <c r="M36" s="351"/>
      <c r="N36" s="351"/>
      <c r="O36" s="519">
        <v>301</v>
      </c>
      <c r="P36" s="351"/>
      <c r="Q36" s="412"/>
      <c r="R36" s="412"/>
      <c r="S36" s="412"/>
      <c r="T36" s="412"/>
      <c r="U36" s="351">
        <v>4709</v>
      </c>
      <c r="V36" s="351"/>
      <c r="W36" s="351">
        <f>O36</f>
        <v>301</v>
      </c>
      <c r="X36" s="99"/>
      <c r="Y36" s="304"/>
      <c r="Z36" s="97" t="s">
        <v>1317</v>
      </c>
    </row>
    <row r="37" spans="1:27" s="301" customFormat="1" ht="13.5">
      <c r="A37" s="414" t="s">
        <v>754</v>
      </c>
      <c r="B37" s="390" t="s">
        <v>755</v>
      </c>
      <c r="C37" s="381"/>
      <c r="D37" s="381"/>
      <c r="E37" s="381"/>
      <c r="F37" s="381"/>
      <c r="G37" s="415">
        <f>SUM(G38:G40)</f>
        <v>6000</v>
      </c>
      <c r="H37" s="415">
        <f t="shared" ref="H37:Y37" si="15">SUM(H38:H40)</f>
        <v>0</v>
      </c>
      <c r="I37" s="415">
        <f t="shared" si="15"/>
        <v>4300</v>
      </c>
      <c r="J37" s="415">
        <f t="shared" si="15"/>
        <v>0</v>
      </c>
      <c r="K37" s="415">
        <f t="shared" si="15"/>
        <v>0</v>
      </c>
      <c r="L37" s="415">
        <f t="shared" si="15"/>
        <v>0</v>
      </c>
      <c r="M37" s="415">
        <f t="shared" si="15"/>
        <v>0</v>
      </c>
      <c r="N37" s="415">
        <f t="shared" si="15"/>
        <v>2800</v>
      </c>
      <c r="O37" s="415">
        <f t="shared" si="15"/>
        <v>1500</v>
      </c>
      <c r="P37" s="415">
        <f t="shared" si="15"/>
        <v>0</v>
      </c>
      <c r="Q37" s="415">
        <f t="shared" si="15"/>
        <v>0</v>
      </c>
      <c r="R37" s="415">
        <f t="shared" si="15"/>
        <v>1900</v>
      </c>
      <c r="S37" s="415">
        <f t="shared" si="15"/>
        <v>1100</v>
      </c>
      <c r="T37" s="415">
        <f t="shared" si="15"/>
        <v>0</v>
      </c>
      <c r="U37" s="415">
        <f t="shared" si="15"/>
        <v>6000</v>
      </c>
      <c r="V37" s="415">
        <f t="shared" si="15"/>
        <v>0</v>
      </c>
      <c r="W37" s="415">
        <f t="shared" si="15"/>
        <v>3000</v>
      </c>
      <c r="X37" s="415">
        <f t="shared" si="15"/>
        <v>0</v>
      </c>
      <c r="Y37" s="415">
        <f t="shared" si="15"/>
        <v>1500</v>
      </c>
      <c r="Z37" s="383"/>
    </row>
    <row r="38" spans="1:27" s="74" customFormat="1" ht="45" customHeight="1">
      <c r="A38" s="105" t="s">
        <v>463</v>
      </c>
      <c r="B38" s="382" t="s">
        <v>756</v>
      </c>
      <c r="C38" s="107" t="s">
        <v>338</v>
      </c>
      <c r="D38" s="107" t="s">
        <v>758</v>
      </c>
      <c r="E38" s="107"/>
      <c r="F38" s="107" t="s">
        <v>1232</v>
      </c>
      <c r="G38" s="351">
        <v>3000</v>
      </c>
      <c r="H38" s="351"/>
      <c r="I38" s="351">
        <v>2800</v>
      </c>
      <c r="J38" s="351"/>
      <c r="K38" s="351"/>
      <c r="L38" s="351"/>
      <c r="M38" s="351"/>
      <c r="N38" s="351">
        <v>2800</v>
      </c>
      <c r="O38" s="351"/>
      <c r="P38" s="351"/>
      <c r="Q38" s="412"/>
      <c r="R38" s="412"/>
      <c r="S38" s="412"/>
      <c r="T38" s="412"/>
      <c r="U38" s="351"/>
      <c r="V38" s="351"/>
      <c r="W38" s="351">
        <f>P38+Q38+R38+S38+T38</f>
        <v>0</v>
      </c>
      <c r="X38" s="99"/>
      <c r="Y38" s="304">
        <f>U38-W38</f>
        <v>0</v>
      </c>
      <c r="Z38" s="97" t="s">
        <v>1327</v>
      </c>
    </row>
    <row r="39" spans="1:27" s="74" customFormat="1" ht="30.75" customHeight="1">
      <c r="A39" s="105" t="s">
        <v>464</v>
      </c>
      <c r="B39" s="382" t="s">
        <v>759</v>
      </c>
      <c r="C39" s="107" t="s">
        <v>188</v>
      </c>
      <c r="D39" s="107" t="s">
        <v>758</v>
      </c>
      <c r="E39" s="107"/>
      <c r="F39" s="107" t="s">
        <v>1233</v>
      </c>
      <c r="G39" s="351">
        <v>3000</v>
      </c>
      <c r="H39" s="351"/>
      <c r="I39" s="351">
        <v>1500</v>
      </c>
      <c r="J39" s="351"/>
      <c r="K39" s="351"/>
      <c r="L39" s="351"/>
      <c r="M39" s="351"/>
      <c r="N39" s="351"/>
      <c r="O39" s="351"/>
      <c r="P39" s="351"/>
      <c r="Q39" s="412"/>
      <c r="R39" s="412">
        <v>950</v>
      </c>
      <c r="S39" s="412">
        <f>450+100</f>
        <v>550</v>
      </c>
      <c r="T39" s="412"/>
      <c r="U39" s="351">
        <v>3000</v>
      </c>
      <c r="V39" s="351"/>
      <c r="W39" s="351">
        <f t="shared" ref="W39" si="16">P39+Q39+R39+S39+T39</f>
        <v>1500</v>
      </c>
      <c r="X39" s="99"/>
      <c r="Y39" s="304">
        <f>U39-W39</f>
        <v>1500</v>
      </c>
      <c r="Z39" s="97" t="s">
        <v>1324</v>
      </c>
    </row>
    <row r="40" spans="1:27" s="74" customFormat="1" ht="30.75" customHeight="1">
      <c r="A40" s="105" t="s">
        <v>465</v>
      </c>
      <c r="B40" s="382" t="s">
        <v>757</v>
      </c>
      <c r="C40" s="107" t="s">
        <v>365</v>
      </c>
      <c r="D40" s="107" t="s">
        <v>758</v>
      </c>
      <c r="E40" s="107"/>
      <c r="F40" s="107"/>
      <c r="G40" s="351"/>
      <c r="H40" s="351"/>
      <c r="I40" s="351"/>
      <c r="J40" s="351"/>
      <c r="K40" s="351"/>
      <c r="L40" s="351"/>
      <c r="M40" s="351"/>
      <c r="N40" s="351"/>
      <c r="O40" s="351">
        <v>1500</v>
      </c>
      <c r="P40" s="351"/>
      <c r="Q40" s="412"/>
      <c r="R40" s="412">
        <v>950</v>
      </c>
      <c r="S40" s="412">
        <f>450+100</f>
        <v>550</v>
      </c>
      <c r="T40" s="412"/>
      <c r="U40" s="351">
        <v>3000</v>
      </c>
      <c r="V40" s="351"/>
      <c r="W40" s="351">
        <f>O40</f>
        <v>1500</v>
      </c>
      <c r="X40" s="99"/>
      <c r="Y40" s="304"/>
      <c r="Z40" s="97" t="s">
        <v>1324</v>
      </c>
    </row>
    <row r="41" spans="1:27" ht="14.1" customHeight="1">
      <c r="A41" s="92" t="s">
        <v>164</v>
      </c>
      <c r="B41" s="93" t="s">
        <v>144</v>
      </c>
      <c r="C41" s="381"/>
      <c r="D41" s="93"/>
      <c r="E41" s="93"/>
      <c r="F41" s="93"/>
      <c r="G41" s="357">
        <f>SUM(G42:G46)</f>
        <v>18700</v>
      </c>
      <c r="H41" s="357">
        <f t="shared" ref="H41:W41" si="17">SUM(H42:H46)</f>
        <v>0</v>
      </c>
      <c r="I41" s="357">
        <f t="shared" si="17"/>
        <v>14041</v>
      </c>
      <c r="J41" s="357">
        <f t="shared" si="17"/>
        <v>0</v>
      </c>
      <c r="K41" s="357">
        <f t="shared" si="17"/>
        <v>0</v>
      </c>
      <c r="L41" s="357">
        <f t="shared" si="17"/>
        <v>0</v>
      </c>
      <c r="M41" s="357">
        <f t="shared" si="17"/>
        <v>4990.4059999999999</v>
      </c>
      <c r="N41" s="357">
        <f t="shared" si="17"/>
        <v>0</v>
      </c>
      <c r="O41" s="357">
        <f t="shared" si="17"/>
        <v>0</v>
      </c>
      <c r="P41" s="357">
        <f t="shared" si="17"/>
        <v>0</v>
      </c>
      <c r="Q41" s="357">
        <f t="shared" si="17"/>
        <v>3000</v>
      </c>
      <c r="R41" s="357">
        <f t="shared" si="17"/>
        <v>2750</v>
      </c>
      <c r="S41" s="357">
        <f t="shared" si="17"/>
        <v>3026</v>
      </c>
      <c r="T41" s="357">
        <f t="shared" si="17"/>
        <v>5265</v>
      </c>
      <c r="U41" s="357">
        <f t="shared" si="17"/>
        <v>18690.405999999999</v>
      </c>
      <c r="V41" s="357">
        <f t="shared" si="17"/>
        <v>0</v>
      </c>
      <c r="W41" s="357">
        <f t="shared" si="17"/>
        <v>14041</v>
      </c>
      <c r="X41" s="94">
        <f>SUM(X42:X46)</f>
        <v>0</v>
      </c>
      <c r="Y41" s="94">
        <f>SUM(Y42:Y46)</f>
        <v>4649.4059999999999</v>
      </c>
      <c r="Z41" s="381"/>
    </row>
    <row r="42" spans="1:27" s="74" customFormat="1" ht="38.25" customHeight="1">
      <c r="A42" s="105" t="s">
        <v>474</v>
      </c>
      <c r="B42" s="382" t="s">
        <v>752</v>
      </c>
      <c r="C42" s="107" t="s">
        <v>237</v>
      </c>
      <c r="D42" s="107" t="s">
        <v>1202</v>
      </c>
      <c r="E42" s="107"/>
      <c r="F42" s="107" t="s">
        <v>1234</v>
      </c>
      <c r="G42" s="351">
        <v>1400</v>
      </c>
      <c r="H42" s="351"/>
      <c r="I42" s="351">
        <v>1366</v>
      </c>
      <c r="J42" s="351"/>
      <c r="K42" s="351"/>
      <c r="L42" s="351"/>
      <c r="M42" s="351"/>
      <c r="N42" s="351"/>
      <c r="O42" s="351"/>
      <c r="P42" s="351"/>
      <c r="Q42" s="351"/>
      <c r="R42" s="351">
        <v>1000</v>
      </c>
      <c r="S42" s="351">
        <v>366</v>
      </c>
      <c r="T42" s="351"/>
      <c r="U42" s="351">
        <v>1400</v>
      </c>
      <c r="V42" s="351"/>
      <c r="W42" s="351">
        <f t="shared" ref="W42:W46" si="18">P42+Q42+R42+S42+T42</f>
        <v>1366</v>
      </c>
      <c r="X42" s="355"/>
      <c r="Y42" s="304">
        <f>U42-W42</f>
        <v>34</v>
      </c>
      <c r="Z42" s="97"/>
    </row>
    <row r="43" spans="1:27" s="74" customFormat="1" ht="37.5" customHeight="1">
      <c r="A43" s="105" t="s">
        <v>678</v>
      </c>
      <c r="B43" s="382" t="s">
        <v>1137</v>
      </c>
      <c r="C43" s="107" t="s">
        <v>237</v>
      </c>
      <c r="D43" s="107" t="s">
        <v>1201</v>
      </c>
      <c r="E43" s="107"/>
      <c r="F43" s="107" t="s">
        <v>1235</v>
      </c>
      <c r="G43" s="351">
        <v>1300</v>
      </c>
      <c r="H43" s="351"/>
      <c r="I43" s="351">
        <v>1200</v>
      </c>
      <c r="J43" s="351"/>
      <c r="K43" s="351"/>
      <c r="L43" s="351"/>
      <c r="M43" s="351"/>
      <c r="N43" s="351"/>
      <c r="O43" s="351"/>
      <c r="P43" s="351"/>
      <c r="Q43" s="351"/>
      <c r="R43" s="351"/>
      <c r="S43" s="351">
        <v>1000</v>
      </c>
      <c r="T43" s="351">
        <v>200</v>
      </c>
      <c r="U43" s="351">
        <v>1300</v>
      </c>
      <c r="V43" s="351"/>
      <c r="W43" s="351">
        <f t="shared" si="18"/>
        <v>1200</v>
      </c>
      <c r="X43" s="355"/>
      <c r="Y43" s="304">
        <f t="shared" ref="Y43:Y46" si="19">U43-W43</f>
        <v>100</v>
      </c>
      <c r="Z43" s="97"/>
    </row>
    <row r="44" spans="1:27" s="103" customFormat="1" ht="29.1" customHeight="1">
      <c r="A44" s="105" t="s">
        <v>760</v>
      </c>
      <c r="B44" s="382" t="s">
        <v>741</v>
      </c>
      <c r="C44" s="107" t="s">
        <v>722</v>
      </c>
      <c r="D44" s="107" t="s">
        <v>740</v>
      </c>
      <c r="E44" s="107"/>
      <c r="F44" s="107" t="s">
        <v>1236</v>
      </c>
      <c r="G44" s="351">
        <v>5000</v>
      </c>
      <c r="H44" s="351"/>
      <c r="I44" s="351">
        <v>4750</v>
      </c>
      <c r="J44" s="351"/>
      <c r="K44" s="351"/>
      <c r="L44" s="351"/>
      <c r="M44" s="351">
        <f t="shared" ref="M44" si="20">U44</f>
        <v>4990.4059999999999</v>
      </c>
      <c r="N44" s="351"/>
      <c r="O44" s="351"/>
      <c r="P44" s="351"/>
      <c r="Q44" s="412">
        <v>3000</v>
      </c>
      <c r="R44" s="412">
        <v>1750</v>
      </c>
      <c r="S44" s="412"/>
      <c r="T44" s="412"/>
      <c r="U44" s="351">
        <v>4990.4059999999999</v>
      </c>
      <c r="V44" s="351"/>
      <c r="W44" s="351">
        <f t="shared" si="18"/>
        <v>4750</v>
      </c>
      <c r="X44" s="99"/>
      <c r="Y44" s="304">
        <f t="shared" si="19"/>
        <v>240.40599999999995</v>
      </c>
      <c r="Z44" s="97"/>
    </row>
    <row r="45" spans="1:27" s="103" customFormat="1" ht="34.5" customHeight="1">
      <c r="A45" s="105" t="s">
        <v>761</v>
      </c>
      <c r="B45" s="382" t="s">
        <v>1140</v>
      </c>
      <c r="C45" s="107" t="s">
        <v>365</v>
      </c>
      <c r="D45" s="107" t="s">
        <v>1200</v>
      </c>
      <c r="E45" s="107"/>
      <c r="F45" s="107" t="s">
        <v>1237</v>
      </c>
      <c r="G45" s="351">
        <v>2500</v>
      </c>
      <c r="H45" s="351"/>
      <c r="I45" s="351">
        <v>2155</v>
      </c>
      <c r="J45" s="351"/>
      <c r="K45" s="351"/>
      <c r="L45" s="351"/>
      <c r="M45" s="351"/>
      <c r="N45" s="351"/>
      <c r="O45" s="351"/>
      <c r="P45" s="351"/>
      <c r="Q45" s="412"/>
      <c r="R45" s="412"/>
      <c r="S45" s="412">
        <v>1660</v>
      </c>
      <c r="T45" s="412">
        <v>495</v>
      </c>
      <c r="U45" s="351">
        <v>2500</v>
      </c>
      <c r="V45" s="351"/>
      <c r="W45" s="351">
        <f t="shared" si="18"/>
        <v>2155</v>
      </c>
      <c r="X45" s="99"/>
      <c r="Y45" s="304">
        <f t="shared" si="19"/>
        <v>345</v>
      </c>
      <c r="Z45" s="97"/>
    </row>
    <row r="46" spans="1:27" s="103" customFormat="1" ht="42" customHeight="1">
      <c r="A46" s="105" t="s">
        <v>781</v>
      </c>
      <c r="B46" s="382" t="s">
        <v>1182</v>
      </c>
      <c r="C46" s="107" t="s">
        <v>334</v>
      </c>
      <c r="D46" s="107" t="s">
        <v>1186</v>
      </c>
      <c r="E46" s="107"/>
      <c r="F46" s="107" t="s">
        <v>1238</v>
      </c>
      <c r="G46" s="351">
        <v>8500</v>
      </c>
      <c r="H46" s="351"/>
      <c r="I46" s="351">
        <v>4570</v>
      </c>
      <c r="J46" s="351"/>
      <c r="K46" s="351"/>
      <c r="L46" s="351"/>
      <c r="M46" s="351"/>
      <c r="N46" s="351"/>
      <c r="O46" s="351"/>
      <c r="P46" s="351"/>
      <c r="Q46" s="412"/>
      <c r="R46" s="412"/>
      <c r="S46" s="412"/>
      <c r="T46" s="412">
        <v>4570</v>
      </c>
      <c r="U46" s="351">
        <v>8500</v>
      </c>
      <c r="V46" s="351"/>
      <c r="W46" s="351">
        <f t="shared" si="18"/>
        <v>4570</v>
      </c>
      <c r="X46" s="99"/>
      <c r="Y46" s="304">
        <f t="shared" si="19"/>
        <v>3930</v>
      </c>
      <c r="Z46" s="97"/>
    </row>
    <row r="47" spans="1:27" ht="27.95" customHeight="1">
      <c r="A47" s="92" t="s">
        <v>165</v>
      </c>
      <c r="B47" s="93" t="s">
        <v>145</v>
      </c>
      <c r="C47" s="381"/>
      <c r="D47" s="93"/>
      <c r="E47" s="93"/>
      <c r="F47" s="93"/>
      <c r="G47" s="357">
        <f>SUM(G48:G50)</f>
        <v>11996</v>
      </c>
      <c r="H47" s="357">
        <f t="shared" ref="H47:W47" si="21">SUM(H48:H50)</f>
        <v>0</v>
      </c>
      <c r="I47" s="357">
        <f t="shared" si="21"/>
        <v>7560</v>
      </c>
      <c r="J47" s="357">
        <f t="shared" si="21"/>
        <v>0</v>
      </c>
      <c r="K47" s="357">
        <f t="shared" si="21"/>
        <v>0</v>
      </c>
      <c r="L47" s="357">
        <f t="shared" si="21"/>
        <v>0</v>
      </c>
      <c r="M47" s="357">
        <f t="shared" si="21"/>
        <v>0</v>
      </c>
      <c r="N47" s="357">
        <f t="shared" si="21"/>
        <v>0</v>
      </c>
      <c r="O47" s="357">
        <f t="shared" si="21"/>
        <v>1050</v>
      </c>
      <c r="P47" s="357">
        <f t="shared" si="21"/>
        <v>0</v>
      </c>
      <c r="Q47" s="357">
        <f t="shared" si="21"/>
        <v>3144</v>
      </c>
      <c r="R47" s="357">
        <f t="shared" si="21"/>
        <v>1270</v>
      </c>
      <c r="S47" s="357">
        <f t="shared" si="21"/>
        <v>356</v>
      </c>
      <c r="T47" s="357">
        <f t="shared" si="21"/>
        <v>2790</v>
      </c>
      <c r="U47" s="357">
        <f t="shared" si="21"/>
        <v>16996</v>
      </c>
      <c r="V47" s="357">
        <f t="shared" si="21"/>
        <v>0</v>
      </c>
      <c r="W47" s="357">
        <f t="shared" si="21"/>
        <v>8610</v>
      </c>
      <c r="X47" s="94">
        <f>SUM(X48:X49)</f>
        <v>0</v>
      </c>
      <c r="Y47" s="94">
        <f>SUM(Y48:Y49)</f>
        <v>4436</v>
      </c>
      <c r="Z47" s="381"/>
    </row>
    <row r="48" spans="1:27" s="74" customFormat="1" ht="32.25" customHeight="1">
      <c r="A48" s="105" t="s">
        <v>467</v>
      </c>
      <c r="B48" s="382" t="s">
        <v>279</v>
      </c>
      <c r="C48" s="107" t="s">
        <v>277</v>
      </c>
      <c r="D48" s="107" t="s">
        <v>666</v>
      </c>
      <c r="E48" s="107" t="s">
        <v>254</v>
      </c>
      <c r="F48" s="107" t="s">
        <v>1239</v>
      </c>
      <c r="G48" s="351">
        <v>4996</v>
      </c>
      <c r="H48" s="351"/>
      <c r="I48" s="351">
        <v>4770</v>
      </c>
      <c r="J48" s="351"/>
      <c r="K48" s="351"/>
      <c r="L48" s="351"/>
      <c r="M48" s="351">
        <f>U48-G48</f>
        <v>0</v>
      </c>
      <c r="N48" s="351"/>
      <c r="O48" s="351"/>
      <c r="P48" s="351"/>
      <c r="Q48" s="412">
        <v>3144</v>
      </c>
      <c r="R48" s="412">
        <v>1270</v>
      </c>
      <c r="S48" s="412">
        <v>356</v>
      </c>
      <c r="T48" s="412"/>
      <c r="U48" s="351">
        <v>4996</v>
      </c>
      <c r="V48" s="351"/>
      <c r="W48" s="351">
        <f>P48+Q48+R48+S48+T48</f>
        <v>4770</v>
      </c>
      <c r="X48" s="99" t="s">
        <v>374</v>
      </c>
      <c r="Y48" s="304">
        <f>U48-W48</f>
        <v>226</v>
      </c>
      <c r="Z48" s="97"/>
    </row>
    <row r="49" spans="1:27" s="74" customFormat="1" ht="32.25" customHeight="1">
      <c r="A49" s="105" t="s">
        <v>468</v>
      </c>
      <c r="B49" s="382" t="s">
        <v>1240</v>
      </c>
      <c r="C49" s="107" t="s">
        <v>1192</v>
      </c>
      <c r="D49" s="107" t="s">
        <v>1129</v>
      </c>
      <c r="E49" s="107"/>
      <c r="F49" s="107" t="s">
        <v>1241</v>
      </c>
      <c r="G49" s="351">
        <v>7000</v>
      </c>
      <c r="H49" s="351"/>
      <c r="I49" s="351">
        <v>2790</v>
      </c>
      <c r="J49" s="351"/>
      <c r="K49" s="351"/>
      <c r="L49" s="351"/>
      <c r="M49" s="351"/>
      <c r="N49" s="351"/>
      <c r="O49" s="351"/>
      <c r="P49" s="351"/>
      <c r="Q49" s="412"/>
      <c r="R49" s="412"/>
      <c r="S49" s="412"/>
      <c r="T49" s="412">
        <v>2790</v>
      </c>
      <c r="U49" s="351">
        <v>7000</v>
      </c>
      <c r="V49" s="351"/>
      <c r="W49" s="351">
        <f>P49+Q49+R49+S49+T49</f>
        <v>2790</v>
      </c>
      <c r="X49" s="99"/>
      <c r="Y49" s="304">
        <f>U49-W49</f>
        <v>4210</v>
      </c>
      <c r="Z49" s="97"/>
      <c r="AA49" s="257">
        <f>1300-O50</f>
        <v>250</v>
      </c>
    </row>
    <row r="50" spans="1:27" s="451" customFormat="1" ht="32.25" customHeight="1">
      <c r="A50" s="105" t="s">
        <v>1308</v>
      </c>
      <c r="B50" s="382" t="s">
        <v>1307</v>
      </c>
      <c r="C50" s="107" t="s">
        <v>188</v>
      </c>
      <c r="D50" s="107"/>
      <c r="E50" s="107"/>
      <c r="F50" s="107"/>
      <c r="G50" s="351"/>
      <c r="H50" s="351"/>
      <c r="I50" s="351"/>
      <c r="J50" s="351"/>
      <c r="K50" s="351"/>
      <c r="L50" s="351"/>
      <c r="M50" s="351"/>
      <c r="N50" s="351"/>
      <c r="O50" s="351">
        <v>1050</v>
      </c>
      <c r="P50" s="351"/>
      <c r="Q50" s="412"/>
      <c r="R50" s="412"/>
      <c r="S50" s="412"/>
      <c r="T50" s="412"/>
      <c r="U50" s="351">
        <v>5000</v>
      </c>
      <c r="V50" s="351"/>
      <c r="W50" s="351">
        <v>1050</v>
      </c>
      <c r="X50" s="99"/>
      <c r="Y50" s="304"/>
      <c r="Z50" s="97" t="s">
        <v>1306</v>
      </c>
    </row>
    <row r="51" spans="1:27" ht="17.100000000000001" customHeight="1">
      <c r="A51" s="92" t="s">
        <v>185</v>
      </c>
      <c r="B51" s="93" t="s">
        <v>217</v>
      </c>
      <c r="C51" s="381"/>
      <c r="D51" s="93"/>
      <c r="E51" s="93"/>
      <c r="F51" s="93"/>
      <c r="G51" s="357">
        <f>SUM(G52:G53)</f>
        <v>6800</v>
      </c>
      <c r="H51" s="357">
        <f t="shared" ref="H51:W51" si="22">SUM(H52:H53)</f>
        <v>0</v>
      </c>
      <c r="I51" s="357">
        <f t="shared" si="22"/>
        <v>5010</v>
      </c>
      <c r="J51" s="357">
        <f t="shared" si="22"/>
        <v>0</v>
      </c>
      <c r="K51" s="357">
        <f t="shared" si="22"/>
        <v>0</v>
      </c>
      <c r="L51" s="357">
        <f t="shared" si="22"/>
        <v>0</v>
      </c>
      <c r="M51" s="357">
        <f t="shared" si="22"/>
        <v>0</v>
      </c>
      <c r="N51" s="357">
        <f t="shared" si="22"/>
        <v>0</v>
      </c>
      <c r="O51" s="357">
        <f t="shared" si="22"/>
        <v>0</v>
      </c>
      <c r="P51" s="357">
        <f t="shared" si="22"/>
        <v>0</v>
      </c>
      <c r="Q51" s="357">
        <f t="shared" si="22"/>
        <v>0</v>
      </c>
      <c r="R51" s="357">
        <f t="shared" si="22"/>
        <v>1000</v>
      </c>
      <c r="S51" s="357">
        <f t="shared" si="22"/>
        <v>3210</v>
      </c>
      <c r="T51" s="357">
        <f t="shared" si="22"/>
        <v>800</v>
      </c>
      <c r="U51" s="357">
        <f t="shared" si="22"/>
        <v>6800</v>
      </c>
      <c r="V51" s="357">
        <f t="shared" si="22"/>
        <v>0</v>
      </c>
      <c r="W51" s="357">
        <f t="shared" si="22"/>
        <v>5010</v>
      </c>
      <c r="X51" s="94">
        <f>SUM(X52:X53)</f>
        <v>0</v>
      </c>
      <c r="Y51" s="94">
        <f>SUM(Y52:Y53)</f>
        <v>1790</v>
      </c>
      <c r="Z51" s="381"/>
    </row>
    <row r="52" spans="1:27" s="103" customFormat="1" ht="28.5" customHeight="1">
      <c r="A52" s="105" t="s">
        <v>469</v>
      </c>
      <c r="B52" s="382" t="s">
        <v>1130</v>
      </c>
      <c r="C52" s="107" t="s">
        <v>188</v>
      </c>
      <c r="D52" s="107" t="s">
        <v>1131</v>
      </c>
      <c r="E52" s="107"/>
      <c r="F52" s="107" t="s">
        <v>1242</v>
      </c>
      <c r="G52" s="351">
        <v>5000</v>
      </c>
      <c r="H52" s="351"/>
      <c r="I52" s="351">
        <v>3300</v>
      </c>
      <c r="J52" s="351"/>
      <c r="K52" s="351"/>
      <c r="L52" s="351"/>
      <c r="M52" s="351"/>
      <c r="N52" s="351"/>
      <c r="O52" s="351"/>
      <c r="P52" s="351"/>
      <c r="Q52" s="351"/>
      <c r="R52" s="351"/>
      <c r="S52" s="351">
        <v>2500</v>
      </c>
      <c r="T52" s="351">
        <v>800</v>
      </c>
      <c r="U52" s="351">
        <v>5000</v>
      </c>
      <c r="V52" s="351"/>
      <c r="W52" s="351">
        <f>P52+Q52+R52+S52+T52</f>
        <v>3300</v>
      </c>
      <c r="X52" s="99"/>
      <c r="Y52" s="304">
        <f>U52-W52</f>
        <v>1700</v>
      </c>
      <c r="Z52" s="97"/>
    </row>
    <row r="53" spans="1:27" s="103" customFormat="1" ht="39.75" customHeight="1">
      <c r="A53" s="105" t="s">
        <v>470</v>
      </c>
      <c r="B53" s="382" t="s">
        <v>639</v>
      </c>
      <c r="C53" s="107" t="s">
        <v>338</v>
      </c>
      <c r="D53" s="107" t="s">
        <v>1185</v>
      </c>
      <c r="E53" s="107">
        <v>2024</v>
      </c>
      <c r="F53" s="107" t="s">
        <v>1243</v>
      </c>
      <c r="G53" s="351">
        <v>1800</v>
      </c>
      <c r="H53" s="351"/>
      <c r="I53" s="351">
        <v>1710</v>
      </c>
      <c r="J53" s="351"/>
      <c r="K53" s="351"/>
      <c r="L53" s="351"/>
      <c r="M53" s="351"/>
      <c r="N53" s="351">
        <f>I53-W53</f>
        <v>0</v>
      </c>
      <c r="O53" s="351"/>
      <c r="P53" s="351"/>
      <c r="Q53" s="351"/>
      <c r="R53" s="351">
        <v>1000</v>
      </c>
      <c r="S53" s="351">
        <f>U53*95%-R53</f>
        <v>710</v>
      </c>
      <c r="T53" s="351"/>
      <c r="U53" s="351">
        <f>G53</f>
        <v>1800</v>
      </c>
      <c r="V53" s="351"/>
      <c r="W53" s="351">
        <f>P53+Q53+R53+S53+T53</f>
        <v>1710</v>
      </c>
      <c r="X53" s="99" t="s">
        <v>353</v>
      </c>
      <c r="Y53" s="304">
        <f>U53-W53</f>
        <v>90</v>
      </c>
      <c r="Z53" s="97"/>
    </row>
    <row r="54" spans="1:27" ht="27.95" customHeight="1">
      <c r="A54" s="92" t="s">
        <v>186</v>
      </c>
      <c r="B54" s="93" t="s">
        <v>194</v>
      </c>
      <c r="C54" s="381"/>
      <c r="D54" s="93"/>
      <c r="E54" s="93"/>
      <c r="F54" s="93"/>
      <c r="G54" s="357">
        <f>G55</f>
        <v>1089</v>
      </c>
      <c r="H54" s="357">
        <f t="shared" ref="H54:W54" si="23">H55</f>
        <v>0</v>
      </c>
      <c r="I54" s="357">
        <f t="shared" si="23"/>
        <v>1028</v>
      </c>
      <c r="J54" s="357">
        <f t="shared" si="23"/>
        <v>0</v>
      </c>
      <c r="K54" s="357">
        <f t="shared" si="23"/>
        <v>0</v>
      </c>
      <c r="L54" s="357">
        <f t="shared" si="23"/>
        <v>0</v>
      </c>
      <c r="M54" s="357">
        <f t="shared" si="23"/>
        <v>0</v>
      </c>
      <c r="N54" s="357">
        <f t="shared" si="23"/>
        <v>0</v>
      </c>
      <c r="O54" s="357">
        <f t="shared" si="23"/>
        <v>0</v>
      </c>
      <c r="P54" s="357">
        <f t="shared" si="23"/>
        <v>1028</v>
      </c>
      <c r="Q54" s="357">
        <f t="shared" si="23"/>
        <v>0</v>
      </c>
      <c r="R54" s="357">
        <f t="shared" si="23"/>
        <v>0</v>
      </c>
      <c r="S54" s="357">
        <f t="shared" si="23"/>
        <v>0</v>
      </c>
      <c r="T54" s="357">
        <f t="shared" si="23"/>
        <v>0</v>
      </c>
      <c r="U54" s="357">
        <f t="shared" si="23"/>
        <v>1089</v>
      </c>
      <c r="V54" s="357">
        <f t="shared" si="23"/>
        <v>0</v>
      </c>
      <c r="W54" s="357">
        <f t="shared" si="23"/>
        <v>1028</v>
      </c>
      <c r="X54" s="94">
        <f t="shared" ref="X54:Y54" si="24">SUM(X55:X55)</f>
        <v>0</v>
      </c>
      <c r="Y54" s="94">
        <f t="shared" si="24"/>
        <v>0</v>
      </c>
      <c r="Z54" s="381"/>
    </row>
    <row r="55" spans="1:27" s="60" customFormat="1" ht="39.75" customHeight="1">
      <c r="A55" s="107" t="s">
        <v>646</v>
      </c>
      <c r="B55" s="382" t="s">
        <v>446</v>
      </c>
      <c r="C55" s="107" t="s">
        <v>156</v>
      </c>
      <c r="D55" s="107" t="s">
        <v>668</v>
      </c>
      <c r="E55" s="107">
        <v>2021</v>
      </c>
      <c r="F55" s="107" t="s">
        <v>1244</v>
      </c>
      <c r="G55" s="351">
        <v>1089</v>
      </c>
      <c r="H55" s="351"/>
      <c r="I55" s="351">
        <v>1028</v>
      </c>
      <c r="J55" s="351"/>
      <c r="K55" s="351"/>
      <c r="L55" s="351"/>
      <c r="M55" s="351"/>
      <c r="N55" s="351"/>
      <c r="O55" s="351"/>
      <c r="P55" s="351">
        <v>1028</v>
      </c>
      <c r="Q55" s="412"/>
      <c r="R55" s="412"/>
      <c r="S55" s="412"/>
      <c r="T55" s="412"/>
      <c r="U55" s="351">
        <v>1089</v>
      </c>
      <c r="V55" s="351"/>
      <c r="W55" s="351">
        <f>P55+Q55+R55+S55+T55</f>
        <v>1028</v>
      </c>
      <c r="X55" s="99" t="s">
        <v>448</v>
      </c>
      <c r="Y55" s="304"/>
      <c r="Z55" s="381"/>
    </row>
    <row r="56" spans="1:27" ht="27.95" customHeight="1">
      <c r="A56" s="92" t="s">
        <v>432</v>
      </c>
      <c r="B56" s="93" t="s">
        <v>355</v>
      </c>
      <c r="C56" s="381"/>
      <c r="D56" s="93"/>
      <c r="E56" s="93"/>
      <c r="F56" s="93"/>
      <c r="G56" s="357">
        <f>SUM(G57:G68)</f>
        <v>21000</v>
      </c>
      <c r="H56" s="357">
        <f t="shared" ref="H56:W56" si="25">SUM(H57:H68)</f>
        <v>0</v>
      </c>
      <c r="I56" s="357">
        <f t="shared" si="25"/>
        <v>17850</v>
      </c>
      <c r="J56" s="357">
        <f t="shared" si="25"/>
        <v>0</v>
      </c>
      <c r="K56" s="357">
        <f t="shared" si="25"/>
        <v>0</v>
      </c>
      <c r="L56" s="357">
        <f t="shared" si="25"/>
        <v>0</v>
      </c>
      <c r="M56" s="357">
        <f t="shared" si="25"/>
        <v>0</v>
      </c>
      <c r="N56" s="357">
        <f t="shared" si="25"/>
        <v>0</v>
      </c>
      <c r="O56" s="357">
        <f t="shared" si="25"/>
        <v>0</v>
      </c>
      <c r="P56" s="357">
        <f t="shared" si="25"/>
        <v>0</v>
      </c>
      <c r="Q56" s="357">
        <f t="shared" si="25"/>
        <v>2900</v>
      </c>
      <c r="R56" s="357">
        <f t="shared" si="25"/>
        <v>5052.9920000000002</v>
      </c>
      <c r="S56" s="357">
        <f t="shared" si="25"/>
        <v>5101</v>
      </c>
      <c r="T56" s="357">
        <f t="shared" si="25"/>
        <v>4784</v>
      </c>
      <c r="U56" s="357">
        <f t="shared" si="25"/>
        <v>20987.360000000001</v>
      </c>
      <c r="V56" s="357">
        <f t="shared" si="25"/>
        <v>0</v>
      </c>
      <c r="W56" s="357">
        <f t="shared" si="25"/>
        <v>17850</v>
      </c>
      <c r="X56" s="94">
        <f>SUM(X57:Y68)</f>
        <v>3137.36</v>
      </c>
      <c r="Y56" s="94">
        <f>SUM(Y57:Z68)</f>
        <v>3137.36</v>
      </c>
      <c r="Z56" s="381"/>
    </row>
    <row r="57" spans="1:27" s="60" customFormat="1" ht="24" customHeight="1">
      <c r="A57" s="352" t="s">
        <v>473</v>
      </c>
      <c r="B57" s="382" t="s">
        <v>742</v>
      </c>
      <c r="C57" s="107" t="s">
        <v>367</v>
      </c>
      <c r="D57" s="107" t="s">
        <v>751</v>
      </c>
      <c r="E57" s="107" t="s">
        <v>304</v>
      </c>
      <c r="F57" s="107" t="s">
        <v>1245</v>
      </c>
      <c r="G57" s="351">
        <v>2000</v>
      </c>
      <c r="H57" s="351"/>
      <c r="I57" s="351">
        <v>1900</v>
      </c>
      <c r="J57" s="351"/>
      <c r="K57" s="351"/>
      <c r="L57" s="351"/>
      <c r="M57" s="351"/>
      <c r="N57" s="351"/>
      <c r="O57" s="351"/>
      <c r="P57" s="351"/>
      <c r="Q57" s="412">
        <v>1000</v>
      </c>
      <c r="R57" s="412">
        <f>U57*95%-Q57</f>
        <v>900</v>
      </c>
      <c r="S57" s="412"/>
      <c r="T57" s="412"/>
      <c r="U57" s="351">
        <v>2000</v>
      </c>
      <c r="V57" s="351"/>
      <c r="W57" s="351">
        <f>P57+Q57+R57+S57+T57</f>
        <v>1900</v>
      </c>
      <c r="X57" s="99"/>
      <c r="Y57" s="304">
        <f>U57-W57</f>
        <v>100</v>
      </c>
      <c r="Z57" s="97"/>
    </row>
    <row r="58" spans="1:27" s="60" customFormat="1" ht="24" customHeight="1">
      <c r="A58" s="352" t="s">
        <v>674</v>
      </c>
      <c r="B58" s="382" t="s">
        <v>743</v>
      </c>
      <c r="C58" s="107" t="s">
        <v>152</v>
      </c>
      <c r="D58" s="107" t="s">
        <v>751</v>
      </c>
      <c r="E58" s="107" t="s">
        <v>304</v>
      </c>
      <c r="F58" s="107" t="s">
        <v>1246</v>
      </c>
      <c r="G58" s="351">
        <v>2000</v>
      </c>
      <c r="H58" s="351"/>
      <c r="I58" s="351">
        <v>1900</v>
      </c>
      <c r="J58" s="351"/>
      <c r="K58" s="351"/>
      <c r="L58" s="351"/>
      <c r="M58" s="351"/>
      <c r="N58" s="351"/>
      <c r="O58" s="351"/>
      <c r="P58" s="351"/>
      <c r="Q58" s="412">
        <v>1000</v>
      </c>
      <c r="R58" s="412">
        <f>U58*95%-Q58</f>
        <v>900</v>
      </c>
      <c r="S58" s="412"/>
      <c r="T58" s="412"/>
      <c r="U58" s="351">
        <v>2000</v>
      </c>
      <c r="V58" s="351"/>
      <c r="W58" s="351">
        <f t="shared" ref="W58:W68" si="26">P58+Q58+R58+S58+T58</f>
        <v>1900</v>
      </c>
      <c r="X58" s="99"/>
      <c r="Y58" s="304">
        <f t="shared" ref="Y58:Y61" si="27">U58-W58</f>
        <v>100</v>
      </c>
      <c r="Z58" s="97"/>
    </row>
    <row r="59" spans="1:27" s="60" customFormat="1" ht="25.5">
      <c r="A59" s="352" t="s">
        <v>677</v>
      </c>
      <c r="B59" s="382" t="s">
        <v>744</v>
      </c>
      <c r="C59" s="107" t="s">
        <v>567</v>
      </c>
      <c r="D59" s="107" t="s">
        <v>751</v>
      </c>
      <c r="E59" s="107" t="s">
        <v>304</v>
      </c>
      <c r="F59" s="107" t="s">
        <v>1248</v>
      </c>
      <c r="G59" s="351">
        <v>2000</v>
      </c>
      <c r="H59" s="351"/>
      <c r="I59" s="351">
        <v>1900</v>
      </c>
      <c r="J59" s="351"/>
      <c r="K59" s="351"/>
      <c r="L59" s="351"/>
      <c r="M59" s="351"/>
      <c r="N59" s="351"/>
      <c r="O59" s="351"/>
      <c r="P59" s="351"/>
      <c r="Q59" s="351"/>
      <c r="R59" s="351">
        <v>1200</v>
      </c>
      <c r="S59" s="351">
        <f>U59*95%-R59</f>
        <v>700</v>
      </c>
      <c r="T59" s="351"/>
      <c r="U59" s="351">
        <v>2000</v>
      </c>
      <c r="V59" s="351"/>
      <c r="W59" s="351">
        <f t="shared" si="26"/>
        <v>1900</v>
      </c>
      <c r="X59" s="99"/>
      <c r="Y59" s="304">
        <f t="shared" si="27"/>
        <v>100</v>
      </c>
      <c r="Z59" s="97"/>
    </row>
    <row r="60" spans="1:27" s="60" customFormat="1" ht="25.5">
      <c r="A60" s="352" t="s">
        <v>762</v>
      </c>
      <c r="B60" s="382" t="s">
        <v>749</v>
      </c>
      <c r="C60" s="107" t="s">
        <v>338</v>
      </c>
      <c r="D60" s="107" t="s">
        <v>751</v>
      </c>
      <c r="E60" s="107" t="s">
        <v>304</v>
      </c>
      <c r="F60" s="107" t="s">
        <v>1249</v>
      </c>
      <c r="G60" s="351">
        <v>2000</v>
      </c>
      <c r="H60" s="351"/>
      <c r="I60" s="351">
        <v>1800</v>
      </c>
      <c r="J60" s="351"/>
      <c r="K60" s="351"/>
      <c r="L60" s="351"/>
      <c r="M60" s="351"/>
      <c r="N60" s="351"/>
      <c r="O60" s="351"/>
      <c r="P60" s="351"/>
      <c r="Q60" s="351"/>
      <c r="R60" s="351"/>
      <c r="S60" s="351">
        <v>900</v>
      </c>
      <c r="T60" s="351">
        <v>900</v>
      </c>
      <c r="U60" s="351">
        <v>2000</v>
      </c>
      <c r="V60" s="351"/>
      <c r="W60" s="351">
        <f t="shared" ref="W60" si="28">P60+Q60+R60+S60+T60</f>
        <v>1800</v>
      </c>
      <c r="X60" s="99"/>
      <c r="Y60" s="304">
        <f t="shared" si="27"/>
        <v>200</v>
      </c>
      <c r="Z60" s="97"/>
    </row>
    <row r="61" spans="1:27" s="60" customFormat="1" ht="25.5">
      <c r="A61" s="352" t="s">
        <v>763</v>
      </c>
      <c r="B61" s="382" t="s">
        <v>745</v>
      </c>
      <c r="C61" s="107" t="s">
        <v>200</v>
      </c>
      <c r="D61" s="107" t="s">
        <v>751</v>
      </c>
      <c r="E61" s="107" t="s">
        <v>304</v>
      </c>
      <c r="F61" s="107" t="s">
        <v>1250</v>
      </c>
      <c r="G61" s="351">
        <v>2000</v>
      </c>
      <c r="H61" s="351"/>
      <c r="I61" s="351">
        <v>1000</v>
      </c>
      <c r="J61" s="351"/>
      <c r="K61" s="351"/>
      <c r="L61" s="351"/>
      <c r="M61" s="351"/>
      <c r="N61" s="351"/>
      <c r="O61" s="351"/>
      <c r="P61" s="351"/>
      <c r="Q61" s="351"/>
      <c r="R61" s="351"/>
      <c r="S61" s="351"/>
      <c r="T61" s="351">
        <v>1000</v>
      </c>
      <c r="U61" s="351">
        <v>2000</v>
      </c>
      <c r="V61" s="351"/>
      <c r="W61" s="351">
        <f t="shared" si="26"/>
        <v>1000</v>
      </c>
      <c r="X61" s="99"/>
      <c r="Y61" s="304">
        <f t="shared" si="27"/>
        <v>1000</v>
      </c>
      <c r="Z61" s="97"/>
    </row>
    <row r="62" spans="1:27" s="60" customFormat="1" ht="25.5">
      <c r="A62" s="352" t="s">
        <v>764</v>
      </c>
      <c r="B62" s="382" t="s">
        <v>746</v>
      </c>
      <c r="C62" s="107" t="s">
        <v>334</v>
      </c>
      <c r="D62" s="107" t="s">
        <v>751</v>
      </c>
      <c r="E62" s="107" t="s">
        <v>304</v>
      </c>
      <c r="F62" s="107" t="s">
        <v>1251</v>
      </c>
      <c r="G62" s="351">
        <v>2000</v>
      </c>
      <c r="H62" s="351"/>
      <c r="I62" s="351">
        <v>1800</v>
      </c>
      <c r="J62" s="351"/>
      <c r="K62" s="351"/>
      <c r="L62" s="351"/>
      <c r="M62" s="351"/>
      <c r="N62" s="351"/>
      <c r="O62" s="351"/>
      <c r="P62" s="351"/>
      <c r="Q62" s="351"/>
      <c r="R62" s="351"/>
      <c r="S62" s="351">
        <v>900</v>
      </c>
      <c r="T62" s="351">
        <v>900</v>
      </c>
      <c r="U62" s="351">
        <v>2000</v>
      </c>
      <c r="V62" s="351"/>
      <c r="W62" s="351">
        <f t="shared" si="26"/>
        <v>1800</v>
      </c>
      <c r="X62" s="99"/>
      <c r="Y62" s="304">
        <f t="shared" ref="Y62:Y66" si="29">U62-W62</f>
        <v>200</v>
      </c>
      <c r="Z62" s="97"/>
    </row>
    <row r="63" spans="1:27" s="60" customFormat="1" ht="25.5">
      <c r="A63" s="352" t="s">
        <v>765</v>
      </c>
      <c r="B63" s="382" t="s">
        <v>747</v>
      </c>
      <c r="C63" s="107" t="s">
        <v>188</v>
      </c>
      <c r="D63" s="107" t="s">
        <v>751</v>
      </c>
      <c r="E63" s="107" t="s">
        <v>304</v>
      </c>
      <c r="F63" s="107" t="s">
        <v>1252</v>
      </c>
      <c r="G63" s="351">
        <v>2000</v>
      </c>
      <c r="H63" s="351"/>
      <c r="I63" s="351">
        <v>1900</v>
      </c>
      <c r="J63" s="351"/>
      <c r="K63" s="351"/>
      <c r="L63" s="351"/>
      <c r="M63" s="351"/>
      <c r="N63" s="351"/>
      <c r="O63" s="351"/>
      <c r="P63" s="351"/>
      <c r="Q63" s="351"/>
      <c r="R63" s="351">
        <v>1215</v>
      </c>
      <c r="S63" s="351">
        <f>U63*95%-R63</f>
        <v>685</v>
      </c>
      <c r="T63" s="351"/>
      <c r="U63" s="351">
        <v>2000</v>
      </c>
      <c r="V63" s="351"/>
      <c r="W63" s="351">
        <f t="shared" si="26"/>
        <v>1900</v>
      </c>
      <c r="X63" s="99"/>
      <c r="Y63" s="304">
        <f t="shared" si="29"/>
        <v>100</v>
      </c>
      <c r="Z63" s="97"/>
    </row>
    <row r="64" spans="1:27" s="60" customFormat="1" ht="25.5">
      <c r="A64" s="352" t="s">
        <v>766</v>
      </c>
      <c r="B64" s="382" t="s">
        <v>748</v>
      </c>
      <c r="C64" s="107" t="s">
        <v>1191</v>
      </c>
      <c r="D64" s="107" t="s">
        <v>751</v>
      </c>
      <c r="E64" s="107" t="s">
        <v>304</v>
      </c>
      <c r="F64" s="107" t="s">
        <v>1253</v>
      </c>
      <c r="G64" s="351">
        <v>2000</v>
      </c>
      <c r="H64" s="351"/>
      <c r="I64" s="351">
        <v>1800</v>
      </c>
      <c r="J64" s="351"/>
      <c r="K64" s="351"/>
      <c r="L64" s="351"/>
      <c r="M64" s="351"/>
      <c r="N64" s="351"/>
      <c r="O64" s="351"/>
      <c r="P64" s="351"/>
      <c r="Q64" s="351"/>
      <c r="R64" s="351"/>
      <c r="S64" s="351">
        <v>1000</v>
      </c>
      <c r="T64" s="351">
        <v>800</v>
      </c>
      <c r="U64" s="351">
        <v>2000</v>
      </c>
      <c r="V64" s="351"/>
      <c r="W64" s="351">
        <f t="shared" si="26"/>
        <v>1800</v>
      </c>
      <c r="X64" s="99"/>
      <c r="Y64" s="304">
        <f t="shared" si="29"/>
        <v>200</v>
      </c>
      <c r="Z64" s="97"/>
    </row>
    <row r="65" spans="1:27" s="60" customFormat="1" ht="25.5">
      <c r="A65" s="352" t="s">
        <v>767</v>
      </c>
      <c r="B65" s="382" t="s">
        <v>750</v>
      </c>
      <c r="C65" s="107" t="s">
        <v>365</v>
      </c>
      <c r="D65" s="107" t="s">
        <v>751</v>
      </c>
      <c r="E65" s="107" t="s">
        <v>304</v>
      </c>
      <c r="F65" s="107" t="s">
        <v>1254</v>
      </c>
      <c r="G65" s="351">
        <v>2000</v>
      </c>
      <c r="H65" s="351"/>
      <c r="I65" s="351">
        <v>1000</v>
      </c>
      <c r="J65" s="351"/>
      <c r="K65" s="351"/>
      <c r="L65" s="351"/>
      <c r="M65" s="351"/>
      <c r="N65" s="351"/>
      <c r="O65" s="351"/>
      <c r="P65" s="351"/>
      <c r="Q65" s="351"/>
      <c r="R65" s="351"/>
      <c r="S65" s="351"/>
      <c r="T65" s="351">
        <v>1000</v>
      </c>
      <c r="U65" s="351">
        <v>2000</v>
      </c>
      <c r="V65" s="351"/>
      <c r="W65" s="351">
        <f t="shared" si="26"/>
        <v>1000</v>
      </c>
      <c r="X65" s="99"/>
      <c r="Y65" s="304">
        <f t="shared" si="29"/>
        <v>1000</v>
      </c>
      <c r="Z65" s="97"/>
    </row>
    <row r="66" spans="1:27" s="60" customFormat="1" ht="27" customHeight="1">
      <c r="A66" s="352" t="s">
        <v>768</v>
      </c>
      <c r="B66" s="382" t="s">
        <v>1168</v>
      </c>
      <c r="C66" s="107" t="s">
        <v>152</v>
      </c>
      <c r="D66" s="107" t="s">
        <v>363</v>
      </c>
      <c r="E66" s="107" t="s">
        <v>675</v>
      </c>
      <c r="F66" s="107" t="s">
        <v>1247</v>
      </c>
      <c r="G66" s="351">
        <v>1000</v>
      </c>
      <c r="H66" s="351"/>
      <c r="I66" s="351">
        <v>950</v>
      </c>
      <c r="J66" s="351"/>
      <c r="K66" s="351"/>
      <c r="L66" s="351"/>
      <c r="M66" s="351"/>
      <c r="N66" s="351"/>
      <c r="O66" s="351"/>
      <c r="P66" s="351"/>
      <c r="Q66" s="412">
        <v>900</v>
      </c>
      <c r="R66" s="412">
        <f>U66*95%-Q66</f>
        <v>37.991999999999962</v>
      </c>
      <c r="S66" s="412"/>
      <c r="T66" s="412"/>
      <c r="U66" s="351">
        <v>987.36</v>
      </c>
      <c r="V66" s="351"/>
      <c r="W66" s="351">
        <f>I66</f>
        <v>950</v>
      </c>
      <c r="X66" s="99"/>
      <c r="Y66" s="304">
        <f t="shared" si="29"/>
        <v>37.360000000000014</v>
      </c>
      <c r="Z66" s="97"/>
    </row>
    <row r="67" spans="1:27" s="60" customFormat="1" ht="25.5" customHeight="1">
      <c r="A67" s="352" t="s">
        <v>769</v>
      </c>
      <c r="B67" s="382" t="s">
        <v>1189</v>
      </c>
      <c r="C67" s="107" t="s">
        <v>338</v>
      </c>
      <c r="D67" s="107" t="s">
        <v>363</v>
      </c>
      <c r="E67" s="107" t="s">
        <v>675</v>
      </c>
      <c r="F67" s="107" t="s">
        <v>1255</v>
      </c>
      <c r="G67" s="351">
        <v>1000</v>
      </c>
      <c r="H67" s="351"/>
      <c r="I67" s="351">
        <v>950</v>
      </c>
      <c r="J67" s="351"/>
      <c r="K67" s="351"/>
      <c r="L67" s="351"/>
      <c r="M67" s="351"/>
      <c r="N67" s="351"/>
      <c r="O67" s="351"/>
      <c r="P67" s="351"/>
      <c r="Q67" s="351"/>
      <c r="R67" s="351">
        <v>800</v>
      </c>
      <c r="S67" s="351">
        <f>U67*95%-R67</f>
        <v>150</v>
      </c>
      <c r="T67" s="351"/>
      <c r="U67" s="351">
        <v>1000</v>
      </c>
      <c r="V67" s="351"/>
      <c r="W67" s="351">
        <f t="shared" si="26"/>
        <v>950</v>
      </c>
      <c r="X67" s="99"/>
      <c r="Y67" s="304">
        <f>U67-W67</f>
        <v>50</v>
      </c>
      <c r="Z67" s="97"/>
    </row>
    <row r="68" spans="1:27" s="60" customFormat="1" ht="21.75" customHeight="1">
      <c r="A68" s="352" t="s">
        <v>770</v>
      </c>
      <c r="B68" s="382" t="s">
        <v>1190</v>
      </c>
      <c r="C68" s="107" t="s">
        <v>365</v>
      </c>
      <c r="D68" s="107" t="s">
        <v>363</v>
      </c>
      <c r="E68" s="107"/>
      <c r="F68" s="107" t="s">
        <v>1256</v>
      </c>
      <c r="G68" s="351">
        <v>1000</v>
      </c>
      <c r="H68" s="351"/>
      <c r="I68" s="351">
        <v>950</v>
      </c>
      <c r="J68" s="351"/>
      <c r="K68" s="351"/>
      <c r="L68" s="351"/>
      <c r="M68" s="351"/>
      <c r="N68" s="351"/>
      <c r="O68" s="351"/>
      <c r="P68" s="351"/>
      <c r="Q68" s="351"/>
      <c r="R68" s="351"/>
      <c r="S68" s="351">
        <f>800-34</f>
        <v>766</v>
      </c>
      <c r="T68" s="351">
        <f>U68*95%-S68</f>
        <v>184</v>
      </c>
      <c r="U68" s="351">
        <v>1000</v>
      </c>
      <c r="V68" s="351"/>
      <c r="W68" s="351">
        <f t="shared" si="26"/>
        <v>950</v>
      </c>
      <c r="X68" s="99"/>
      <c r="Y68" s="304">
        <f>U68-W68</f>
        <v>50</v>
      </c>
      <c r="Z68" s="97"/>
    </row>
    <row r="69" spans="1:27" ht="50.1" customHeight="1">
      <c r="A69" s="92">
        <v>3</v>
      </c>
      <c r="B69" s="93" t="s">
        <v>312</v>
      </c>
      <c r="C69" s="381"/>
      <c r="D69" s="93"/>
      <c r="E69" s="93"/>
      <c r="F69" s="93"/>
      <c r="G69" s="357"/>
      <c r="H69" s="357"/>
      <c r="I69" s="357">
        <v>4072</v>
      </c>
      <c r="J69" s="357">
        <v>5802</v>
      </c>
      <c r="K69" s="357">
        <v>5802</v>
      </c>
      <c r="L69" s="357"/>
      <c r="M69" s="357"/>
      <c r="N69" s="357">
        <v>193</v>
      </c>
      <c r="O69" s="357"/>
      <c r="P69" s="357"/>
      <c r="Q69" s="357"/>
      <c r="R69" s="357"/>
      <c r="S69" s="357"/>
      <c r="T69" s="357"/>
      <c r="U69" s="357"/>
      <c r="V69" s="357"/>
      <c r="W69" s="357">
        <f>I69-N69</f>
        <v>3879</v>
      </c>
      <c r="X69" s="486" t="s">
        <v>1316</v>
      </c>
      <c r="Y69" s="486"/>
      <c r="Z69" s="486"/>
    </row>
    <row r="70" spans="1:27" s="388" customFormat="1" ht="24.6" customHeight="1">
      <c r="A70" s="449" t="s">
        <v>9</v>
      </c>
      <c r="B70" s="389" t="s">
        <v>384</v>
      </c>
      <c r="C70" s="449"/>
      <c r="D70" s="89"/>
      <c r="E70" s="89"/>
      <c r="F70" s="89"/>
      <c r="G70" s="359">
        <f t="shared" ref="G70:Y70" si="30">G71+G72+G73+G85+G124</f>
        <v>234859.16800000001</v>
      </c>
      <c r="H70" s="359">
        <f t="shared" si="30"/>
        <v>40711.339999999997</v>
      </c>
      <c r="I70" s="359">
        <f t="shared" si="30"/>
        <v>202397</v>
      </c>
      <c r="J70" s="359">
        <f t="shared" si="30"/>
        <v>35510</v>
      </c>
      <c r="K70" s="359">
        <f t="shared" si="30"/>
        <v>30539.662</v>
      </c>
      <c r="L70" s="359">
        <f t="shared" si="30"/>
        <v>29827</v>
      </c>
      <c r="M70" s="359">
        <f t="shared" si="30"/>
        <v>79328</v>
      </c>
      <c r="N70" s="359">
        <f t="shared" si="30"/>
        <v>22723.79</v>
      </c>
      <c r="O70" s="359">
        <f t="shared" si="30"/>
        <v>22724.095000000001</v>
      </c>
      <c r="P70" s="359">
        <f t="shared" si="30"/>
        <v>54913</v>
      </c>
      <c r="Q70" s="359">
        <f t="shared" si="30"/>
        <v>51919.153999999995</v>
      </c>
      <c r="R70" s="359">
        <f t="shared" si="30"/>
        <v>52824</v>
      </c>
      <c r="S70" s="359">
        <f t="shared" si="30"/>
        <v>54320.794999999998</v>
      </c>
      <c r="T70" s="359">
        <f t="shared" si="30"/>
        <v>53800</v>
      </c>
      <c r="U70" s="359">
        <f t="shared" si="30"/>
        <v>295026.84628</v>
      </c>
      <c r="V70" s="359">
        <f t="shared" si="30"/>
        <v>32230.911</v>
      </c>
      <c r="W70" s="359">
        <f t="shared" si="30"/>
        <v>202397.30499999996</v>
      </c>
      <c r="X70" s="359" t="e">
        <f t="shared" si="30"/>
        <v>#VALUE!</v>
      </c>
      <c r="Y70" s="359">
        <f t="shared" si="30"/>
        <v>7429.0560000000005</v>
      </c>
      <c r="Z70" s="450"/>
      <c r="AA70" s="444">
        <f>N70-O70</f>
        <v>-0.30500000000029104</v>
      </c>
    </row>
    <row r="71" spans="1:27" s="74" customFormat="1" ht="27.75" customHeight="1">
      <c r="A71" s="107">
        <v>1</v>
      </c>
      <c r="B71" s="382" t="s">
        <v>777</v>
      </c>
      <c r="C71" s="107"/>
      <c r="D71" s="107"/>
      <c r="E71" s="107" t="s">
        <v>304</v>
      </c>
      <c r="F71" s="107"/>
      <c r="G71" s="351">
        <v>45001</v>
      </c>
      <c r="H71" s="351"/>
      <c r="I71" s="351">
        <v>45001</v>
      </c>
      <c r="J71" s="351"/>
      <c r="K71" s="351"/>
      <c r="L71" s="351"/>
      <c r="M71" s="351">
        <f>U71</f>
        <v>45001</v>
      </c>
      <c r="N71" s="351"/>
      <c r="O71" s="351"/>
      <c r="P71" s="351">
        <v>9001</v>
      </c>
      <c r="Q71" s="351">
        <f>45000*20%</f>
        <v>9000</v>
      </c>
      <c r="R71" s="351">
        <f>45000*20%</f>
        <v>9000</v>
      </c>
      <c r="S71" s="351">
        <f>45000*20%</f>
        <v>9000</v>
      </c>
      <c r="T71" s="351">
        <f>45000*20%</f>
        <v>9000</v>
      </c>
      <c r="U71" s="351">
        <f>P71+Q71+R71+S71+T71</f>
        <v>45001</v>
      </c>
      <c r="V71" s="351"/>
      <c r="W71" s="351">
        <f>U71</f>
        <v>45001</v>
      </c>
      <c r="X71" s="99"/>
      <c r="Y71" s="99"/>
      <c r="Z71" s="387"/>
    </row>
    <row r="72" spans="1:27" s="74" customFormat="1" ht="36.75" customHeight="1">
      <c r="A72" s="107">
        <v>2</v>
      </c>
      <c r="B72" s="382" t="s">
        <v>311</v>
      </c>
      <c r="C72" s="107" t="s">
        <v>302</v>
      </c>
      <c r="D72" s="107"/>
      <c r="E72" s="107" t="s">
        <v>304</v>
      </c>
      <c r="F72" s="107"/>
      <c r="G72" s="351">
        <v>69174</v>
      </c>
      <c r="H72" s="351"/>
      <c r="I72" s="351">
        <v>69174</v>
      </c>
      <c r="J72" s="351"/>
      <c r="K72" s="351"/>
      <c r="L72" s="351"/>
      <c r="M72" s="351"/>
      <c r="N72" s="351"/>
      <c r="O72" s="351"/>
      <c r="P72" s="351">
        <v>15974</v>
      </c>
      <c r="Q72" s="351">
        <f>(35000-16000)*70%</f>
        <v>13300</v>
      </c>
      <c r="R72" s="351">
        <f>(35000-16000)*70%</f>
        <v>13300</v>
      </c>
      <c r="S72" s="351">
        <f>(35000-16000)*70%</f>
        <v>13300</v>
      </c>
      <c r="T72" s="351">
        <f>(35000-16000)*70%</f>
        <v>13300</v>
      </c>
      <c r="U72" s="351">
        <f>P72+Q72+R72+S72+T72</f>
        <v>69174</v>
      </c>
      <c r="V72" s="351"/>
      <c r="W72" s="351">
        <f>U72</f>
        <v>69174</v>
      </c>
      <c r="X72" s="99" t="s">
        <v>439</v>
      </c>
      <c r="Y72" s="99"/>
      <c r="Z72" s="97"/>
    </row>
    <row r="73" spans="1:27" ht="40.5" customHeight="1">
      <c r="A73" s="88">
        <v>3</v>
      </c>
      <c r="B73" s="89" t="s">
        <v>385</v>
      </c>
      <c r="C73" s="449"/>
      <c r="D73" s="89"/>
      <c r="E73" s="89"/>
      <c r="F73" s="89"/>
      <c r="G73" s="359">
        <f>G74+G77+G82</f>
        <v>40693.167999999998</v>
      </c>
      <c r="H73" s="359">
        <v>21835.34</v>
      </c>
      <c r="I73" s="359">
        <v>14387</v>
      </c>
      <c r="J73" s="359">
        <f t="shared" ref="J73:Y73" si="31">J74+J77+J82</f>
        <v>5683</v>
      </c>
      <c r="K73" s="359">
        <f t="shared" si="31"/>
        <v>712.66200000000003</v>
      </c>
      <c r="L73" s="359">
        <f t="shared" si="31"/>
        <v>0</v>
      </c>
      <c r="M73" s="359">
        <f t="shared" si="31"/>
        <v>0</v>
      </c>
      <c r="N73" s="359">
        <f t="shared" si="31"/>
        <v>2189.297</v>
      </c>
      <c r="O73" s="359">
        <f t="shared" si="31"/>
        <v>0</v>
      </c>
      <c r="P73" s="359">
        <f t="shared" si="31"/>
        <v>7062</v>
      </c>
      <c r="Q73" s="359">
        <f t="shared" si="31"/>
        <v>506</v>
      </c>
      <c r="R73" s="359">
        <f t="shared" si="31"/>
        <v>3768</v>
      </c>
      <c r="S73" s="359">
        <f t="shared" si="31"/>
        <v>3050.7950000000001</v>
      </c>
      <c r="T73" s="359">
        <f t="shared" si="31"/>
        <v>0</v>
      </c>
      <c r="U73" s="359">
        <f t="shared" si="31"/>
        <v>35304.070999999996</v>
      </c>
      <c r="V73" s="359">
        <f t="shared" si="31"/>
        <v>13354.911</v>
      </c>
      <c r="W73" s="363">
        <f t="shared" si="31"/>
        <v>12197.703</v>
      </c>
      <c r="X73" s="90">
        <f t="shared" si="31"/>
        <v>0</v>
      </c>
      <c r="Y73" s="90">
        <f t="shared" si="31"/>
        <v>0</v>
      </c>
      <c r="Z73" s="449"/>
    </row>
    <row r="74" spans="1:27" ht="27.95" customHeight="1">
      <c r="A74" s="92" t="s">
        <v>387</v>
      </c>
      <c r="B74" s="93" t="s">
        <v>216</v>
      </c>
      <c r="C74" s="381"/>
      <c r="D74" s="93"/>
      <c r="E74" s="93"/>
      <c r="F74" s="93"/>
      <c r="G74" s="357">
        <f>SUM(G75:G76)</f>
        <v>6700</v>
      </c>
      <c r="H74" s="357">
        <f t="shared" ref="H74:W74" si="32">SUM(H75:H76)</f>
        <v>5315</v>
      </c>
      <c r="I74" s="357">
        <f t="shared" si="32"/>
        <v>445</v>
      </c>
      <c r="J74" s="357">
        <f t="shared" si="32"/>
        <v>0</v>
      </c>
      <c r="K74" s="357">
        <f t="shared" si="32"/>
        <v>265</v>
      </c>
      <c r="L74" s="357">
        <f t="shared" si="32"/>
        <v>0</v>
      </c>
      <c r="M74" s="357">
        <f t="shared" si="32"/>
        <v>0</v>
      </c>
      <c r="N74" s="357">
        <f t="shared" si="32"/>
        <v>0</v>
      </c>
      <c r="O74" s="357">
        <f t="shared" si="32"/>
        <v>0</v>
      </c>
      <c r="P74" s="357">
        <f t="shared" si="32"/>
        <v>445</v>
      </c>
      <c r="Q74" s="357">
        <f t="shared" si="32"/>
        <v>0</v>
      </c>
      <c r="R74" s="357">
        <f t="shared" si="32"/>
        <v>0</v>
      </c>
      <c r="S74" s="357">
        <f t="shared" si="32"/>
        <v>0</v>
      </c>
      <c r="T74" s="357">
        <f t="shared" si="32"/>
        <v>0</v>
      </c>
      <c r="U74" s="357">
        <f t="shared" si="32"/>
        <v>6700</v>
      </c>
      <c r="V74" s="357">
        <f t="shared" si="32"/>
        <v>5580</v>
      </c>
      <c r="W74" s="357">
        <f t="shared" si="32"/>
        <v>445</v>
      </c>
      <c r="X74" s="94">
        <f t="shared" ref="X74:Y74" si="33">SUM(X75:X76)</f>
        <v>0</v>
      </c>
      <c r="Y74" s="94">
        <f t="shared" si="33"/>
        <v>0</v>
      </c>
      <c r="Z74" s="381"/>
    </row>
    <row r="75" spans="1:27" s="60" customFormat="1" ht="30.75" customHeight="1">
      <c r="A75" s="352" t="s">
        <v>782</v>
      </c>
      <c r="B75" s="382" t="s">
        <v>696</v>
      </c>
      <c r="C75" s="107" t="s">
        <v>181</v>
      </c>
      <c r="D75" s="107" t="s">
        <v>695</v>
      </c>
      <c r="E75" s="107" t="s">
        <v>136</v>
      </c>
      <c r="F75" s="107" t="s">
        <v>182</v>
      </c>
      <c r="G75" s="351">
        <v>1500</v>
      </c>
      <c r="H75" s="351">
        <v>1315</v>
      </c>
      <c r="I75" s="351">
        <v>120</v>
      </c>
      <c r="J75" s="351"/>
      <c r="K75" s="351">
        <v>265</v>
      </c>
      <c r="L75" s="351"/>
      <c r="M75" s="351"/>
      <c r="N75" s="351"/>
      <c r="O75" s="351"/>
      <c r="P75" s="351">
        <v>120</v>
      </c>
      <c r="Q75" s="351"/>
      <c r="R75" s="351"/>
      <c r="S75" s="351"/>
      <c r="T75" s="351"/>
      <c r="U75" s="351">
        <f>G75</f>
        <v>1500</v>
      </c>
      <c r="V75" s="351">
        <f>H75+K75</f>
        <v>1580</v>
      </c>
      <c r="W75" s="351">
        <f>P75</f>
        <v>120</v>
      </c>
      <c r="X75" s="93"/>
      <c r="Y75" s="93"/>
      <c r="Z75" s="97"/>
    </row>
    <row r="76" spans="1:27" s="60" customFormat="1" ht="25.5" customHeight="1">
      <c r="A76" s="352" t="s">
        <v>783</v>
      </c>
      <c r="B76" s="382" t="s">
        <v>187</v>
      </c>
      <c r="C76" s="107" t="s">
        <v>188</v>
      </c>
      <c r="D76" s="107" t="s">
        <v>697</v>
      </c>
      <c r="E76" s="107" t="s">
        <v>136</v>
      </c>
      <c r="F76" s="107" t="s">
        <v>189</v>
      </c>
      <c r="G76" s="351">
        <v>5200</v>
      </c>
      <c r="H76" s="351">
        <v>4000</v>
      </c>
      <c r="I76" s="351">
        <v>325</v>
      </c>
      <c r="J76" s="351"/>
      <c r="K76" s="351"/>
      <c r="L76" s="351"/>
      <c r="M76" s="351"/>
      <c r="N76" s="351"/>
      <c r="O76" s="351"/>
      <c r="P76" s="351">
        <v>325</v>
      </c>
      <c r="Q76" s="351"/>
      <c r="R76" s="351"/>
      <c r="S76" s="351"/>
      <c r="T76" s="351"/>
      <c r="U76" s="351">
        <f>G76</f>
        <v>5200</v>
      </c>
      <c r="V76" s="351">
        <f>H76</f>
        <v>4000</v>
      </c>
      <c r="W76" s="351">
        <f>P76</f>
        <v>325</v>
      </c>
      <c r="X76" s="93"/>
      <c r="Y76" s="93"/>
      <c r="Z76" s="381"/>
    </row>
    <row r="77" spans="1:27" ht="24.95" customHeight="1">
      <c r="A77" s="92" t="s">
        <v>388</v>
      </c>
      <c r="B77" s="93" t="s">
        <v>144</v>
      </c>
      <c r="C77" s="381"/>
      <c r="D77" s="93"/>
      <c r="E77" s="93"/>
      <c r="F77" s="93"/>
      <c r="G77" s="357">
        <f>SUM(G78:G81)</f>
        <v>17872.373</v>
      </c>
      <c r="H77" s="357">
        <f t="shared" ref="H77:W77" si="34">SUM(H78:H81)</f>
        <v>13010.249</v>
      </c>
      <c r="I77" s="357">
        <f t="shared" si="34"/>
        <v>3504</v>
      </c>
      <c r="J77" s="357">
        <f t="shared" si="34"/>
        <v>0</v>
      </c>
      <c r="K77" s="357">
        <f t="shared" si="34"/>
        <v>447.66199999999998</v>
      </c>
      <c r="L77" s="357">
        <f t="shared" si="34"/>
        <v>0</v>
      </c>
      <c r="M77" s="357">
        <f t="shared" si="34"/>
        <v>0</v>
      </c>
      <c r="N77" s="357">
        <f t="shared" si="34"/>
        <v>2189.297</v>
      </c>
      <c r="O77" s="357">
        <f t="shared" si="34"/>
        <v>0</v>
      </c>
      <c r="P77" s="357">
        <f t="shared" si="34"/>
        <v>2998</v>
      </c>
      <c r="Q77" s="357">
        <f t="shared" si="34"/>
        <v>506</v>
      </c>
      <c r="R77" s="357">
        <f t="shared" si="34"/>
        <v>0</v>
      </c>
      <c r="S77" s="357">
        <f t="shared" si="34"/>
        <v>0</v>
      </c>
      <c r="T77" s="357">
        <f t="shared" si="34"/>
        <v>0</v>
      </c>
      <c r="U77" s="357">
        <f t="shared" si="34"/>
        <v>12483.276</v>
      </c>
      <c r="V77" s="357">
        <f t="shared" si="34"/>
        <v>13457.911</v>
      </c>
      <c r="W77" s="357">
        <f t="shared" si="34"/>
        <v>1314.703</v>
      </c>
      <c r="X77" s="299">
        <f>SUM(X78:X81)</f>
        <v>0</v>
      </c>
      <c r="Y77" s="299">
        <f>SUM(Y78:Y81)</f>
        <v>0</v>
      </c>
      <c r="Z77" s="381"/>
    </row>
    <row r="78" spans="1:27" s="103" customFormat="1" ht="40.5" customHeight="1">
      <c r="A78" s="105" t="s">
        <v>784</v>
      </c>
      <c r="B78" s="382" t="s">
        <v>154</v>
      </c>
      <c r="C78" s="107" t="s">
        <v>156</v>
      </c>
      <c r="D78" s="107" t="s">
        <v>698</v>
      </c>
      <c r="E78" s="107" t="s">
        <v>136</v>
      </c>
      <c r="F78" s="107" t="s">
        <v>157</v>
      </c>
      <c r="G78" s="351">
        <v>6850</v>
      </c>
      <c r="H78" s="351">
        <v>5480</v>
      </c>
      <c r="I78" s="416">
        <v>1185</v>
      </c>
      <c r="J78" s="351"/>
      <c r="K78" s="351"/>
      <c r="L78" s="351">
        <f>G78-U78</f>
        <v>0</v>
      </c>
      <c r="M78" s="351"/>
      <c r="N78" s="351">
        <v>1118</v>
      </c>
      <c r="O78" s="416"/>
      <c r="P78" s="351">
        <v>762</v>
      </c>
      <c r="Q78" s="412">
        <v>423</v>
      </c>
      <c r="R78" s="412"/>
      <c r="S78" s="412"/>
      <c r="T78" s="412"/>
      <c r="U78" s="351">
        <v>6850</v>
      </c>
      <c r="V78" s="351">
        <f>H78</f>
        <v>5480</v>
      </c>
      <c r="W78" s="351">
        <f>I78-N78</f>
        <v>67</v>
      </c>
      <c r="X78" s="100"/>
      <c r="Y78" s="100"/>
      <c r="Z78" s="410" t="s">
        <v>1212</v>
      </c>
    </row>
    <row r="79" spans="1:27" s="103" customFormat="1" ht="25.5">
      <c r="A79" s="105" t="s">
        <v>785</v>
      </c>
      <c r="B79" s="382" t="s">
        <v>159</v>
      </c>
      <c r="C79" s="107" t="s">
        <v>156</v>
      </c>
      <c r="D79" s="107" t="s">
        <v>700</v>
      </c>
      <c r="E79" s="107" t="s">
        <v>136</v>
      </c>
      <c r="F79" s="107" t="s">
        <v>160</v>
      </c>
      <c r="G79" s="351">
        <v>1000</v>
      </c>
      <c r="H79" s="351">
        <v>700</v>
      </c>
      <c r="I79" s="416">
        <v>200</v>
      </c>
      <c r="J79" s="351"/>
      <c r="K79" s="351"/>
      <c r="L79" s="351"/>
      <c r="M79" s="351"/>
      <c r="N79" s="351"/>
      <c r="O79" s="351"/>
      <c r="P79" s="351">
        <v>200</v>
      </c>
      <c r="Q79" s="351"/>
      <c r="R79" s="351"/>
      <c r="S79" s="351"/>
      <c r="T79" s="351"/>
      <c r="U79" s="351">
        <f>G79</f>
        <v>1000</v>
      </c>
      <c r="V79" s="351">
        <f>H79</f>
        <v>700</v>
      </c>
      <c r="W79" s="351">
        <v>200</v>
      </c>
      <c r="X79" s="100"/>
      <c r="Y79" s="100"/>
      <c r="Z79" s="411"/>
    </row>
    <row r="80" spans="1:27" s="103" customFormat="1" ht="30.75" customHeight="1">
      <c r="A80" s="105" t="s">
        <v>786</v>
      </c>
      <c r="B80" s="382" t="s">
        <v>166</v>
      </c>
      <c r="C80" s="107" t="s">
        <v>156</v>
      </c>
      <c r="D80" s="107" t="s">
        <v>700</v>
      </c>
      <c r="E80" s="107" t="s">
        <v>168</v>
      </c>
      <c r="F80" s="107" t="s">
        <v>169</v>
      </c>
      <c r="G80" s="351">
        <v>5389.0969999999998</v>
      </c>
      <c r="H80" s="351">
        <v>3446.5870000000004</v>
      </c>
      <c r="I80" s="416">
        <v>1066</v>
      </c>
      <c r="J80" s="351">
        <f>H80-V80</f>
        <v>0</v>
      </c>
      <c r="K80" s="351"/>
      <c r="L80" s="351"/>
      <c r="M80" s="351"/>
      <c r="N80" s="351">
        <v>1066</v>
      </c>
      <c r="O80" s="351"/>
      <c r="P80" s="351">
        <v>1066</v>
      </c>
      <c r="Q80" s="351"/>
      <c r="R80" s="351"/>
      <c r="S80" s="351"/>
      <c r="T80" s="351"/>
      <c r="U80" s="351"/>
      <c r="V80" s="351">
        <f>1106.566+2340.021</f>
        <v>3446.5870000000004</v>
      </c>
      <c r="W80" s="351">
        <f>I80-N80</f>
        <v>0</v>
      </c>
      <c r="X80" s="100"/>
      <c r="Y80" s="98"/>
      <c r="Z80" s="410" t="s">
        <v>1212</v>
      </c>
    </row>
    <row r="81" spans="1:26" s="74" customFormat="1" ht="40.5" customHeight="1">
      <c r="A81" s="105" t="s">
        <v>806</v>
      </c>
      <c r="B81" s="382" t="s">
        <v>190</v>
      </c>
      <c r="C81" s="107" t="s">
        <v>156</v>
      </c>
      <c r="D81" s="107" t="s">
        <v>701</v>
      </c>
      <c r="E81" s="107" t="s">
        <v>193</v>
      </c>
      <c r="F81" s="107" t="s">
        <v>670</v>
      </c>
      <c r="G81" s="351">
        <v>4633.2759999999998</v>
      </c>
      <c r="H81" s="351">
        <v>3383.6619999999998</v>
      </c>
      <c r="I81" s="416">
        <v>1053</v>
      </c>
      <c r="J81" s="351"/>
      <c r="K81" s="351">
        <v>447.66199999999998</v>
      </c>
      <c r="L81" s="351"/>
      <c r="M81" s="351">
        <f>U81-G81</f>
        <v>0</v>
      </c>
      <c r="N81" s="351">
        <v>5.2969999999999997</v>
      </c>
      <c r="O81" s="351"/>
      <c r="P81" s="351">
        <v>970</v>
      </c>
      <c r="Q81" s="412">
        <v>83</v>
      </c>
      <c r="R81" s="412"/>
      <c r="S81" s="412"/>
      <c r="T81" s="412"/>
      <c r="U81" s="351">
        <v>4633.2759999999998</v>
      </c>
      <c r="V81" s="351">
        <f>H81+K81</f>
        <v>3831.3239999999996</v>
      </c>
      <c r="W81" s="351">
        <f>I81-N81</f>
        <v>1047.703</v>
      </c>
      <c r="X81" s="100"/>
      <c r="Y81" s="384"/>
      <c r="Z81" s="97"/>
    </row>
    <row r="82" spans="1:26" ht="27.95" customHeight="1">
      <c r="A82" s="92" t="s">
        <v>389</v>
      </c>
      <c r="B82" s="93" t="s">
        <v>194</v>
      </c>
      <c r="C82" s="381"/>
      <c r="D82" s="93"/>
      <c r="E82" s="93"/>
      <c r="F82" s="93"/>
      <c r="G82" s="356">
        <f>SUM(G83:G84)</f>
        <v>16120.795</v>
      </c>
      <c r="H82" s="356">
        <f t="shared" ref="H82:W82" si="35">SUM(H83:H84)</f>
        <v>0</v>
      </c>
      <c r="I82" s="356">
        <f t="shared" si="35"/>
        <v>10438</v>
      </c>
      <c r="J82" s="356">
        <f t="shared" si="35"/>
        <v>5683</v>
      </c>
      <c r="K82" s="356">
        <f t="shared" si="35"/>
        <v>0</v>
      </c>
      <c r="L82" s="356">
        <f t="shared" si="35"/>
        <v>0</v>
      </c>
      <c r="M82" s="356">
        <f t="shared" si="35"/>
        <v>0</v>
      </c>
      <c r="N82" s="356">
        <f t="shared" si="35"/>
        <v>0</v>
      </c>
      <c r="O82" s="356">
        <f t="shared" si="35"/>
        <v>0</v>
      </c>
      <c r="P82" s="356">
        <f t="shared" si="35"/>
        <v>3619</v>
      </c>
      <c r="Q82" s="356">
        <f t="shared" si="35"/>
        <v>0</v>
      </c>
      <c r="R82" s="356">
        <f t="shared" si="35"/>
        <v>3768</v>
      </c>
      <c r="S82" s="356">
        <f t="shared" si="35"/>
        <v>3050.7950000000001</v>
      </c>
      <c r="T82" s="356">
        <f t="shared" si="35"/>
        <v>0</v>
      </c>
      <c r="U82" s="356">
        <f t="shared" si="35"/>
        <v>16120.795</v>
      </c>
      <c r="V82" s="356">
        <f t="shared" si="35"/>
        <v>-5683</v>
      </c>
      <c r="W82" s="356">
        <f t="shared" si="35"/>
        <v>10438</v>
      </c>
      <c r="X82" s="249">
        <f t="shared" ref="X82:Y82" si="36">SUM(X83:X84)</f>
        <v>0</v>
      </c>
      <c r="Y82" s="249">
        <f t="shared" si="36"/>
        <v>0</v>
      </c>
      <c r="Z82" s="381"/>
    </row>
    <row r="83" spans="1:26" s="60" customFormat="1" ht="25.5">
      <c r="A83" s="107" t="s">
        <v>787</v>
      </c>
      <c r="B83" s="382" t="s">
        <v>205</v>
      </c>
      <c r="C83" s="107" t="s">
        <v>138</v>
      </c>
      <c r="D83" s="107" t="s">
        <v>694</v>
      </c>
      <c r="E83" s="107" t="s">
        <v>191</v>
      </c>
      <c r="F83" s="107" t="s">
        <v>206</v>
      </c>
      <c r="G83" s="351">
        <v>9302</v>
      </c>
      <c r="H83" s="351">
        <v>0</v>
      </c>
      <c r="I83" s="351">
        <v>3619</v>
      </c>
      <c r="J83" s="351">
        <v>5683</v>
      </c>
      <c r="K83" s="351"/>
      <c r="L83" s="351"/>
      <c r="M83" s="351"/>
      <c r="N83" s="351"/>
      <c r="O83" s="351"/>
      <c r="P83" s="351">
        <v>3619</v>
      </c>
      <c r="Q83" s="351"/>
      <c r="R83" s="351"/>
      <c r="S83" s="351"/>
      <c r="T83" s="351"/>
      <c r="U83" s="351">
        <f>G83</f>
        <v>9302</v>
      </c>
      <c r="V83" s="351">
        <f>H83-J83</f>
        <v>-5683</v>
      </c>
      <c r="W83" s="351">
        <f>I83</f>
        <v>3619</v>
      </c>
      <c r="X83" s="93"/>
      <c r="Y83" s="93"/>
      <c r="Z83" s="381"/>
    </row>
    <row r="84" spans="1:26" s="60" customFormat="1" ht="36.75" customHeight="1">
      <c r="A84" s="107" t="s">
        <v>788</v>
      </c>
      <c r="B84" s="382" t="s">
        <v>212</v>
      </c>
      <c r="C84" s="107" t="s">
        <v>156</v>
      </c>
      <c r="D84" s="107"/>
      <c r="E84" s="107" t="s">
        <v>193</v>
      </c>
      <c r="F84" s="107" t="s">
        <v>207</v>
      </c>
      <c r="G84" s="351">
        <v>6818.7950000000001</v>
      </c>
      <c r="H84" s="351"/>
      <c r="I84" s="351">
        <v>6819</v>
      </c>
      <c r="J84" s="351"/>
      <c r="K84" s="351"/>
      <c r="L84" s="351"/>
      <c r="M84" s="351"/>
      <c r="N84" s="351"/>
      <c r="O84" s="351"/>
      <c r="P84" s="351"/>
      <c r="Q84" s="351"/>
      <c r="R84" s="351">
        <v>3768</v>
      </c>
      <c r="S84" s="351">
        <v>3050.7950000000001</v>
      </c>
      <c r="T84" s="351"/>
      <c r="U84" s="351">
        <v>6818.7950000000001</v>
      </c>
      <c r="V84" s="351"/>
      <c r="W84" s="351">
        <v>6819</v>
      </c>
      <c r="X84" s="99" t="s">
        <v>213</v>
      </c>
      <c r="Y84" s="99"/>
      <c r="Z84" s="381"/>
    </row>
    <row r="85" spans="1:26" ht="27.95" customHeight="1">
      <c r="A85" s="88">
        <v>4</v>
      </c>
      <c r="B85" s="89" t="s">
        <v>124</v>
      </c>
      <c r="C85" s="449"/>
      <c r="D85" s="89"/>
      <c r="E85" s="89"/>
      <c r="F85" s="89"/>
      <c r="G85" s="359">
        <f t="shared" ref="G85:W85" si="37">G86+G92+G94+G100+G105+G115+G118+G120+G122</f>
        <v>79991</v>
      </c>
      <c r="H85" s="359">
        <f t="shared" si="37"/>
        <v>18876</v>
      </c>
      <c r="I85" s="359">
        <f t="shared" si="37"/>
        <v>63711</v>
      </c>
      <c r="J85" s="359">
        <f t="shared" si="37"/>
        <v>18876</v>
      </c>
      <c r="K85" s="359">
        <f t="shared" si="37"/>
        <v>18876</v>
      </c>
      <c r="L85" s="359">
        <f t="shared" si="37"/>
        <v>18876</v>
      </c>
      <c r="M85" s="359">
        <f t="shared" si="37"/>
        <v>23376</v>
      </c>
      <c r="N85" s="359">
        <f t="shared" si="37"/>
        <v>18071.79</v>
      </c>
      <c r="O85" s="359">
        <f t="shared" si="37"/>
        <v>22724.095000000001</v>
      </c>
      <c r="P85" s="359">
        <f t="shared" si="37"/>
        <v>22876</v>
      </c>
      <c r="Q85" s="359">
        <f t="shared" si="37"/>
        <v>29113.153999999999</v>
      </c>
      <c r="R85" s="359">
        <f t="shared" si="37"/>
        <v>26756</v>
      </c>
      <c r="S85" s="359">
        <f t="shared" si="37"/>
        <v>28970</v>
      </c>
      <c r="T85" s="359">
        <f t="shared" si="37"/>
        <v>31500</v>
      </c>
      <c r="U85" s="359">
        <f t="shared" si="37"/>
        <v>145547.77528</v>
      </c>
      <c r="V85" s="359">
        <f t="shared" si="37"/>
        <v>18876</v>
      </c>
      <c r="W85" s="359">
        <f t="shared" si="37"/>
        <v>68363.304999999993</v>
      </c>
      <c r="X85" s="359">
        <f>X86+X92+X100+X105+X115</f>
        <v>0</v>
      </c>
      <c r="Y85" s="359">
        <f>Y86+Y92+Y100+Y105+Y115</f>
        <v>7429.0560000000005</v>
      </c>
      <c r="Z85" s="449"/>
    </row>
    <row r="86" spans="1:26" ht="27.95" customHeight="1">
      <c r="A86" s="92" t="s">
        <v>208</v>
      </c>
      <c r="B86" s="93" t="s">
        <v>216</v>
      </c>
      <c r="C86" s="381"/>
      <c r="D86" s="93"/>
      <c r="E86" s="93"/>
      <c r="F86" s="93"/>
      <c r="G86" s="357">
        <f>SUM(G87:G91)</f>
        <v>15500</v>
      </c>
      <c r="H86" s="357">
        <f t="shared" ref="H86:W86" si="38">SUM(H87:H91)</f>
        <v>0</v>
      </c>
      <c r="I86" s="357">
        <f t="shared" si="38"/>
        <v>9402</v>
      </c>
      <c r="J86" s="357">
        <f t="shared" si="38"/>
        <v>0</v>
      </c>
      <c r="K86" s="357">
        <f t="shared" si="38"/>
        <v>0</v>
      </c>
      <c r="L86" s="357">
        <f t="shared" si="38"/>
        <v>0</v>
      </c>
      <c r="M86" s="357">
        <f t="shared" si="38"/>
        <v>4500</v>
      </c>
      <c r="N86" s="357">
        <f t="shared" si="38"/>
        <v>0</v>
      </c>
      <c r="O86" s="357">
        <f t="shared" si="38"/>
        <v>152</v>
      </c>
      <c r="P86" s="357">
        <f t="shared" si="38"/>
        <v>1000</v>
      </c>
      <c r="Q86" s="357">
        <f t="shared" si="38"/>
        <v>4826</v>
      </c>
      <c r="R86" s="357">
        <f t="shared" si="38"/>
        <v>1076</v>
      </c>
      <c r="S86" s="357">
        <f t="shared" si="38"/>
        <v>0</v>
      </c>
      <c r="T86" s="357">
        <f t="shared" si="38"/>
        <v>2500</v>
      </c>
      <c r="U86" s="357">
        <f t="shared" si="38"/>
        <v>15484.266</v>
      </c>
      <c r="V86" s="357">
        <f t="shared" si="38"/>
        <v>0</v>
      </c>
      <c r="W86" s="357">
        <f t="shared" si="38"/>
        <v>9554</v>
      </c>
      <c r="X86" s="94">
        <f t="shared" ref="X86:Y86" si="39">SUM(X87:X91)</f>
        <v>0</v>
      </c>
      <c r="Y86" s="94">
        <f t="shared" si="39"/>
        <v>2621.2660000000001</v>
      </c>
      <c r="Z86" s="449"/>
    </row>
    <row r="87" spans="1:26" s="74" customFormat="1" ht="41.25" customHeight="1">
      <c r="A87" s="105" t="s">
        <v>789</v>
      </c>
      <c r="B87" s="382" t="s">
        <v>414</v>
      </c>
      <c r="C87" s="107" t="s">
        <v>203</v>
      </c>
      <c r="D87" s="107" t="s">
        <v>222</v>
      </c>
      <c r="E87" s="107" t="s">
        <v>251</v>
      </c>
      <c r="F87" s="107" t="s">
        <v>1227</v>
      </c>
      <c r="G87" s="351">
        <v>4500</v>
      </c>
      <c r="H87" s="351"/>
      <c r="I87" s="351">
        <v>1191</v>
      </c>
      <c r="J87" s="351"/>
      <c r="K87" s="351"/>
      <c r="L87" s="351"/>
      <c r="M87" s="351">
        <f>U87</f>
        <v>4500</v>
      </c>
      <c r="N87" s="351">
        <f>I87-W87</f>
        <v>0</v>
      </c>
      <c r="O87" s="351"/>
      <c r="P87" s="351">
        <v>1000</v>
      </c>
      <c r="Q87" s="417">
        <v>191</v>
      </c>
      <c r="R87" s="417"/>
      <c r="S87" s="417"/>
      <c r="T87" s="417"/>
      <c r="U87" s="351">
        <v>4500</v>
      </c>
      <c r="V87" s="351"/>
      <c r="W87" s="351">
        <f t="shared" ref="W87" si="40">P87+Q87+R87+S87+T87</f>
        <v>1191</v>
      </c>
      <c r="X87" s="99" t="s">
        <v>440</v>
      </c>
      <c r="Y87" s="271"/>
      <c r="Z87" s="97" t="s">
        <v>703</v>
      </c>
    </row>
    <row r="88" spans="1:26" s="60" customFormat="1" ht="33" customHeight="1">
      <c r="A88" s="105" t="s">
        <v>790</v>
      </c>
      <c r="B88" s="382" t="s">
        <v>318</v>
      </c>
      <c r="C88" s="107" t="s">
        <v>152</v>
      </c>
      <c r="D88" s="107" t="s">
        <v>239</v>
      </c>
      <c r="E88" s="107" t="s">
        <v>675</v>
      </c>
      <c r="F88" s="107" t="s">
        <v>1257</v>
      </c>
      <c r="G88" s="351">
        <v>2500</v>
      </c>
      <c r="H88" s="359"/>
      <c r="I88" s="362">
        <v>2381</v>
      </c>
      <c r="J88" s="363"/>
      <c r="K88" s="363"/>
      <c r="L88" s="363"/>
      <c r="M88" s="363"/>
      <c r="N88" s="363"/>
      <c r="O88" s="362">
        <v>93</v>
      </c>
      <c r="P88" s="362"/>
      <c r="Q88" s="362">
        <v>2135</v>
      </c>
      <c r="R88" s="362">
        <v>246</v>
      </c>
      <c r="S88" s="362"/>
      <c r="T88" s="362"/>
      <c r="U88" s="418">
        <v>2484.2660000000001</v>
      </c>
      <c r="V88" s="360"/>
      <c r="W88" s="351">
        <f>I88+O88</f>
        <v>2474</v>
      </c>
      <c r="X88" s="89"/>
      <c r="Y88" s="385">
        <f>U88-W88</f>
        <v>10.266000000000076</v>
      </c>
      <c r="Z88" s="97"/>
    </row>
    <row r="89" spans="1:26" s="60" customFormat="1" ht="31.5" customHeight="1">
      <c r="A89" s="105" t="s">
        <v>791</v>
      </c>
      <c r="B89" s="382" t="s">
        <v>230</v>
      </c>
      <c r="C89" s="107" t="s">
        <v>567</v>
      </c>
      <c r="D89" s="107" t="s">
        <v>227</v>
      </c>
      <c r="E89" s="107" t="s">
        <v>675</v>
      </c>
      <c r="F89" s="107" t="s">
        <v>1258</v>
      </c>
      <c r="G89" s="351">
        <v>3500</v>
      </c>
      <c r="H89" s="359"/>
      <c r="I89" s="362">
        <v>3330</v>
      </c>
      <c r="J89" s="363"/>
      <c r="K89" s="363"/>
      <c r="L89" s="363"/>
      <c r="M89" s="363"/>
      <c r="N89" s="363"/>
      <c r="O89" s="362">
        <v>59</v>
      </c>
      <c r="P89" s="362"/>
      <c r="Q89" s="362">
        <v>2500</v>
      </c>
      <c r="R89" s="362">
        <v>830</v>
      </c>
      <c r="S89" s="362"/>
      <c r="T89" s="362"/>
      <c r="U89" s="362">
        <v>3500</v>
      </c>
      <c r="V89" s="360"/>
      <c r="W89" s="351">
        <f>I89+O89</f>
        <v>3389</v>
      </c>
      <c r="X89" s="89"/>
      <c r="Y89" s="385">
        <f>U89-W89</f>
        <v>111</v>
      </c>
      <c r="Z89" s="97"/>
    </row>
    <row r="90" spans="1:26" ht="33" customHeight="1">
      <c r="A90" s="105" t="s">
        <v>807</v>
      </c>
      <c r="B90" s="382" t="s">
        <v>240</v>
      </c>
      <c r="C90" s="107" t="s">
        <v>237</v>
      </c>
      <c r="D90" s="107" t="s">
        <v>239</v>
      </c>
      <c r="E90" s="107"/>
      <c r="F90" s="107" t="s">
        <v>1259</v>
      </c>
      <c r="G90" s="351">
        <v>2500</v>
      </c>
      <c r="H90" s="351"/>
      <c r="I90" s="351">
        <v>1250</v>
      </c>
      <c r="J90" s="351"/>
      <c r="K90" s="351"/>
      <c r="L90" s="351"/>
      <c r="M90" s="351"/>
      <c r="N90" s="351"/>
      <c r="O90" s="351"/>
      <c r="P90" s="351"/>
      <c r="Q90" s="351"/>
      <c r="R90" s="351"/>
      <c r="S90" s="351"/>
      <c r="T90" s="351">
        <v>1250</v>
      </c>
      <c r="U90" s="351">
        <v>2500</v>
      </c>
      <c r="V90" s="351"/>
      <c r="W90" s="351">
        <f t="shared" ref="W90:W91" si="41">I90+O90</f>
        <v>1250</v>
      </c>
      <c r="X90" s="99" t="s">
        <v>238</v>
      </c>
      <c r="Y90" s="271">
        <f>U90-W90</f>
        <v>1250</v>
      </c>
      <c r="Z90" s="381"/>
    </row>
    <row r="91" spans="1:26" ht="33" customHeight="1">
      <c r="A91" s="105" t="s">
        <v>808</v>
      </c>
      <c r="B91" s="382" t="s">
        <v>1184</v>
      </c>
      <c r="C91" s="107" t="s">
        <v>245</v>
      </c>
      <c r="D91" s="107" t="s">
        <v>239</v>
      </c>
      <c r="E91" s="107"/>
      <c r="F91" s="107" t="s">
        <v>1260</v>
      </c>
      <c r="G91" s="351">
        <v>2500</v>
      </c>
      <c r="H91" s="351"/>
      <c r="I91" s="351">
        <v>1250</v>
      </c>
      <c r="J91" s="351"/>
      <c r="K91" s="351"/>
      <c r="L91" s="351"/>
      <c r="M91" s="351"/>
      <c r="N91" s="351"/>
      <c r="O91" s="351"/>
      <c r="P91" s="351"/>
      <c r="Q91" s="351"/>
      <c r="R91" s="351"/>
      <c r="S91" s="351"/>
      <c r="T91" s="351">
        <v>1250</v>
      </c>
      <c r="U91" s="351">
        <v>2500</v>
      </c>
      <c r="V91" s="351"/>
      <c r="W91" s="351">
        <f t="shared" si="41"/>
        <v>1250</v>
      </c>
      <c r="X91" s="99"/>
      <c r="Y91" s="271">
        <f>U91-W91</f>
        <v>1250</v>
      </c>
      <c r="Z91" s="381"/>
    </row>
    <row r="92" spans="1:26" ht="27.95" customHeight="1">
      <c r="A92" s="92" t="s">
        <v>209</v>
      </c>
      <c r="B92" s="93" t="s">
        <v>438</v>
      </c>
      <c r="C92" s="381"/>
      <c r="D92" s="93"/>
      <c r="E92" s="93"/>
      <c r="F92" s="93"/>
      <c r="G92" s="357">
        <f>SUM(G93)</f>
        <v>5000</v>
      </c>
      <c r="H92" s="357">
        <f t="shared" ref="H92:W92" si="42">SUM(H93)</f>
        <v>0</v>
      </c>
      <c r="I92" s="357">
        <f t="shared" si="42"/>
        <v>3738</v>
      </c>
      <c r="J92" s="357">
        <f t="shared" si="42"/>
        <v>0</v>
      </c>
      <c r="K92" s="357">
        <f t="shared" si="42"/>
        <v>0</v>
      </c>
      <c r="L92" s="357">
        <f t="shared" si="42"/>
        <v>0</v>
      </c>
      <c r="M92" s="357">
        <f t="shared" si="42"/>
        <v>0</v>
      </c>
      <c r="N92" s="357">
        <f t="shared" si="42"/>
        <v>0</v>
      </c>
      <c r="O92" s="357">
        <f t="shared" si="42"/>
        <v>0</v>
      </c>
      <c r="P92" s="357">
        <f t="shared" si="42"/>
        <v>0</v>
      </c>
      <c r="Q92" s="357">
        <f t="shared" si="42"/>
        <v>0</v>
      </c>
      <c r="R92" s="357">
        <f t="shared" si="42"/>
        <v>0</v>
      </c>
      <c r="S92" s="357">
        <f t="shared" si="42"/>
        <v>0</v>
      </c>
      <c r="T92" s="357">
        <f t="shared" si="42"/>
        <v>3738</v>
      </c>
      <c r="U92" s="357">
        <f t="shared" si="42"/>
        <v>5000</v>
      </c>
      <c r="V92" s="357">
        <f t="shared" si="42"/>
        <v>0</v>
      </c>
      <c r="W92" s="357">
        <f t="shared" si="42"/>
        <v>3738</v>
      </c>
      <c r="X92" s="94">
        <f>SUM(X93:X93)</f>
        <v>0</v>
      </c>
      <c r="Y92" s="94">
        <f>SUM(Y93:Y93)</f>
        <v>1262</v>
      </c>
      <c r="Z92" s="381"/>
    </row>
    <row r="93" spans="1:26" ht="30.95" customHeight="1">
      <c r="A93" s="105" t="s">
        <v>792</v>
      </c>
      <c r="B93" s="382" t="s">
        <v>1139</v>
      </c>
      <c r="C93" s="107" t="s">
        <v>261</v>
      </c>
      <c r="D93" s="107" t="s">
        <v>1283</v>
      </c>
      <c r="E93" s="107"/>
      <c r="F93" s="107" t="s">
        <v>1261</v>
      </c>
      <c r="G93" s="351">
        <v>5000</v>
      </c>
      <c r="H93" s="351"/>
      <c r="I93" s="351">
        <v>3738</v>
      </c>
      <c r="J93" s="351"/>
      <c r="K93" s="351"/>
      <c r="L93" s="351"/>
      <c r="M93" s="351"/>
      <c r="N93" s="351"/>
      <c r="O93" s="351"/>
      <c r="P93" s="351"/>
      <c r="Q93" s="351"/>
      <c r="R93" s="351"/>
      <c r="S93" s="351"/>
      <c r="T93" s="351">
        <f>3573+165</f>
        <v>3738</v>
      </c>
      <c r="U93" s="351">
        <v>5000</v>
      </c>
      <c r="V93" s="351"/>
      <c r="W93" s="351">
        <f>T93</f>
        <v>3738</v>
      </c>
      <c r="X93" s="99"/>
      <c r="Y93" s="391">
        <f>U93-W93</f>
        <v>1262</v>
      </c>
      <c r="Z93" s="107"/>
    </row>
    <row r="94" spans="1:26" ht="27.95" customHeight="1">
      <c r="A94" s="92" t="s">
        <v>210</v>
      </c>
      <c r="B94" s="93" t="s">
        <v>144</v>
      </c>
      <c r="C94" s="381"/>
      <c r="D94" s="93"/>
      <c r="E94" s="93"/>
      <c r="F94" s="93"/>
      <c r="G94" s="357">
        <f>SUM(G95:G99)</f>
        <v>22400</v>
      </c>
      <c r="H94" s="357">
        <f t="shared" ref="H94:Y94" si="43">SUM(H95:H99)</f>
        <v>0</v>
      </c>
      <c r="I94" s="357">
        <f t="shared" si="43"/>
        <v>17830</v>
      </c>
      <c r="J94" s="357">
        <f t="shared" si="43"/>
        <v>0</v>
      </c>
      <c r="K94" s="357">
        <f t="shared" si="43"/>
        <v>0</v>
      </c>
      <c r="L94" s="357">
        <f t="shared" si="43"/>
        <v>0</v>
      </c>
      <c r="M94" s="357">
        <f t="shared" si="43"/>
        <v>0</v>
      </c>
      <c r="N94" s="357">
        <f t="shared" si="43"/>
        <v>0</v>
      </c>
      <c r="O94" s="357">
        <f>SUM(O95:O99)</f>
        <v>3704</v>
      </c>
      <c r="P94" s="357">
        <f t="shared" si="43"/>
        <v>0</v>
      </c>
      <c r="Q94" s="357">
        <f t="shared" si="43"/>
        <v>0</v>
      </c>
      <c r="R94" s="357">
        <f t="shared" si="43"/>
        <v>5900</v>
      </c>
      <c r="S94" s="357">
        <f t="shared" si="43"/>
        <v>10094</v>
      </c>
      <c r="T94" s="357">
        <f t="shared" si="43"/>
        <v>1836</v>
      </c>
      <c r="U94" s="357">
        <f t="shared" si="43"/>
        <v>29400</v>
      </c>
      <c r="V94" s="357">
        <f t="shared" si="43"/>
        <v>0</v>
      </c>
      <c r="W94" s="357">
        <f t="shared" si="43"/>
        <v>21534</v>
      </c>
      <c r="X94" s="357">
        <f t="shared" si="43"/>
        <v>0</v>
      </c>
      <c r="Y94" s="357">
        <f t="shared" si="43"/>
        <v>4570</v>
      </c>
      <c r="Z94" s="381"/>
    </row>
    <row r="95" spans="1:26" s="74" customFormat="1" ht="35.25" customHeight="1">
      <c r="A95" s="105" t="s">
        <v>793</v>
      </c>
      <c r="B95" s="382" t="s">
        <v>1142</v>
      </c>
      <c r="C95" s="107" t="s">
        <v>261</v>
      </c>
      <c r="D95" s="107" t="s">
        <v>1196</v>
      </c>
      <c r="E95" s="107" t="s">
        <v>642</v>
      </c>
      <c r="F95" s="107" t="s">
        <v>1263</v>
      </c>
      <c r="G95" s="351">
        <v>6300</v>
      </c>
      <c r="H95" s="351"/>
      <c r="I95" s="351">
        <v>5985</v>
      </c>
      <c r="J95" s="351"/>
      <c r="K95" s="351"/>
      <c r="L95" s="351"/>
      <c r="M95" s="351"/>
      <c r="N95" s="356"/>
      <c r="O95" s="351"/>
      <c r="P95" s="351"/>
      <c r="Q95" s="351"/>
      <c r="R95" s="351">
        <v>3300</v>
      </c>
      <c r="S95" s="351">
        <f>U95*95%-R95</f>
        <v>2685</v>
      </c>
      <c r="T95" s="351"/>
      <c r="U95" s="351">
        <f>G95</f>
        <v>6300</v>
      </c>
      <c r="V95" s="351"/>
      <c r="W95" s="351">
        <f>P95+Q95+R95+S95+T95</f>
        <v>5985</v>
      </c>
      <c r="X95" s="99" t="s">
        <v>265</v>
      </c>
      <c r="Y95" s="271">
        <f>U95-W95</f>
        <v>315</v>
      </c>
      <c r="Z95" s="304"/>
    </row>
    <row r="96" spans="1:26" s="74" customFormat="1" ht="37.5" customHeight="1">
      <c r="A96" s="105" t="s">
        <v>794</v>
      </c>
      <c r="B96" s="382" t="s">
        <v>257</v>
      </c>
      <c r="C96" s="107" t="s">
        <v>261</v>
      </c>
      <c r="D96" s="107" t="s">
        <v>1197</v>
      </c>
      <c r="E96" s="107" t="s">
        <v>284</v>
      </c>
      <c r="F96" s="107" t="s">
        <v>1262</v>
      </c>
      <c r="G96" s="351">
        <v>5100</v>
      </c>
      <c r="H96" s="351"/>
      <c r="I96" s="351">
        <v>4845</v>
      </c>
      <c r="J96" s="351"/>
      <c r="K96" s="351"/>
      <c r="L96" s="351"/>
      <c r="M96" s="351"/>
      <c r="N96" s="356"/>
      <c r="O96" s="351"/>
      <c r="P96" s="351"/>
      <c r="Q96" s="417"/>
      <c r="R96" s="417">
        <v>2600</v>
      </c>
      <c r="S96" s="417">
        <f>U96*95%-R96</f>
        <v>2245</v>
      </c>
      <c r="T96" s="417"/>
      <c r="U96" s="351">
        <f>G96</f>
        <v>5100</v>
      </c>
      <c r="V96" s="351"/>
      <c r="W96" s="351">
        <f>P96+Q96+R96+S96+T96</f>
        <v>4845</v>
      </c>
      <c r="X96" s="99" t="s">
        <v>266</v>
      </c>
      <c r="Y96" s="271">
        <f>U96-W96</f>
        <v>255</v>
      </c>
      <c r="Z96" s="97"/>
    </row>
    <row r="97" spans="1:29" s="103" customFormat="1" ht="33.950000000000003" customHeight="1">
      <c r="A97" s="105" t="s">
        <v>795</v>
      </c>
      <c r="B97" s="382" t="s">
        <v>1136</v>
      </c>
      <c r="C97" s="107" t="s">
        <v>261</v>
      </c>
      <c r="D97" s="107" t="s">
        <v>1198</v>
      </c>
      <c r="E97" s="107"/>
      <c r="F97" s="107" t="s">
        <v>1264</v>
      </c>
      <c r="G97" s="351">
        <v>7000</v>
      </c>
      <c r="H97" s="351"/>
      <c r="I97" s="351">
        <v>5000</v>
      </c>
      <c r="J97" s="413"/>
      <c r="K97" s="413"/>
      <c r="L97" s="413"/>
      <c r="M97" s="413"/>
      <c r="N97" s="413"/>
      <c r="O97" s="351"/>
      <c r="P97" s="351"/>
      <c r="Q97" s="351"/>
      <c r="R97" s="351"/>
      <c r="S97" s="351">
        <v>3500</v>
      </c>
      <c r="T97" s="351">
        <v>1500</v>
      </c>
      <c r="U97" s="351">
        <v>7000</v>
      </c>
      <c r="V97" s="351"/>
      <c r="W97" s="351">
        <f>P97+Q97+R97+S97+T97</f>
        <v>5000</v>
      </c>
      <c r="X97" s="99" t="s">
        <v>273</v>
      </c>
      <c r="Y97" s="304">
        <f>U97-W97</f>
        <v>2000</v>
      </c>
      <c r="Z97" s="97"/>
    </row>
    <row r="98" spans="1:29" s="103" customFormat="1" ht="28.5" customHeight="1">
      <c r="A98" s="105" t="s">
        <v>1138</v>
      </c>
      <c r="B98" s="382" t="s">
        <v>1141</v>
      </c>
      <c r="C98" s="107" t="s">
        <v>338</v>
      </c>
      <c r="D98" s="107" t="s">
        <v>1199</v>
      </c>
      <c r="E98" s="107"/>
      <c r="F98" s="107" t="s">
        <v>1265</v>
      </c>
      <c r="G98" s="351">
        <v>4000</v>
      </c>
      <c r="H98" s="351"/>
      <c r="I98" s="351">
        <v>2000</v>
      </c>
      <c r="J98" s="351"/>
      <c r="K98" s="351"/>
      <c r="L98" s="351"/>
      <c r="M98" s="351"/>
      <c r="N98" s="351"/>
      <c r="O98" s="351"/>
      <c r="P98" s="351"/>
      <c r="Q98" s="412"/>
      <c r="R98" s="412"/>
      <c r="S98" s="412">
        <v>1664</v>
      </c>
      <c r="T98" s="412">
        <v>336</v>
      </c>
      <c r="U98" s="351">
        <v>4000</v>
      </c>
      <c r="V98" s="351"/>
      <c r="W98" s="351">
        <f>P98+Q98+R98+S98+T98</f>
        <v>2000</v>
      </c>
      <c r="X98" s="99"/>
      <c r="Y98" s="304">
        <f t="shared" ref="Y98" si="44">U98-W98</f>
        <v>2000</v>
      </c>
      <c r="Z98" s="97"/>
      <c r="AB98" s="103">
        <f>4000-295.649</f>
        <v>3704.3510000000001</v>
      </c>
    </row>
    <row r="99" spans="1:29" s="103" customFormat="1" ht="41.1" customHeight="1">
      <c r="A99" s="105" t="s">
        <v>1222</v>
      </c>
      <c r="B99" s="382" t="s">
        <v>1220</v>
      </c>
      <c r="C99" s="107"/>
      <c r="D99" s="107" t="s">
        <v>1221</v>
      </c>
      <c r="E99" s="107"/>
      <c r="F99" s="107"/>
      <c r="G99" s="351"/>
      <c r="H99" s="351"/>
      <c r="I99" s="351"/>
      <c r="J99" s="351"/>
      <c r="K99" s="351"/>
      <c r="L99" s="351"/>
      <c r="M99" s="351"/>
      <c r="N99" s="351"/>
      <c r="O99" s="351">
        <v>3704</v>
      </c>
      <c r="P99" s="351"/>
      <c r="Q99" s="412"/>
      <c r="R99" s="412"/>
      <c r="S99" s="412"/>
      <c r="T99" s="412"/>
      <c r="U99" s="351">
        <v>7000</v>
      </c>
      <c r="V99" s="351"/>
      <c r="W99" s="351">
        <f>I99+O99</f>
        <v>3704</v>
      </c>
      <c r="X99" s="99"/>
      <c r="Y99" s="304"/>
      <c r="Z99" s="97"/>
    </row>
    <row r="100" spans="1:29" ht="20.100000000000001" customHeight="1">
      <c r="A100" s="92" t="s">
        <v>211</v>
      </c>
      <c r="B100" s="93" t="s">
        <v>217</v>
      </c>
      <c r="C100" s="381"/>
      <c r="D100" s="93"/>
      <c r="E100" s="93"/>
      <c r="F100" s="93"/>
      <c r="G100" s="357">
        <f t="shared" ref="G100:W100" si="45">SUM(G101:G104)</f>
        <v>12304</v>
      </c>
      <c r="H100" s="357">
        <f t="shared" si="45"/>
        <v>0</v>
      </c>
      <c r="I100" s="357">
        <f t="shared" si="45"/>
        <v>7954</v>
      </c>
      <c r="J100" s="357">
        <f t="shared" si="45"/>
        <v>0</v>
      </c>
      <c r="K100" s="357">
        <f t="shared" si="45"/>
        <v>0</v>
      </c>
      <c r="L100" s="357">
        <f t="shared" si="45"/>
        <v>0</v>
      </c>
      <c r="M100" s="357">
        <f t="shared" si="45"/>
        <v>0</v>
      </c>
      <c r="N100" s="357">
        <f t="shared" si="45"/>
        <v>0</v>
      </c>
      <c r="O100" s="357">
        <f t="shared" si="45"/>
        <v>0</v>
      </c>
      <c r="P100" s="357">
        <f t="shared" si="45"/>
        <v>0</v>
      </c>
      <c r="Q100" s="357">
        <f t="shared" si="45"/>
        <v>3000</v>
      </c>
      <c r="R100" s="357">
        <f t="shared" si="45"/>
        <v>404</v>
      </c>
      <c r="S100" s="357">
        <f t="shared" si="45"/>
        <v>0</v>
      </c>
      <c r="T100" s="357">
        <f t="shared" si="45"/>
        <v>4550</v>
      </c>
      <c r="U100" s="357">
        <f t="shared" si="45"/>
        <v>12304</v>
      </c>
      <c r="V100" s="357">
        <f t="shared" si="45"/>
        <v>0</v>
      </c>
      <c r="W100" s="357">
        <f t="shared" si="45"/>
        <v>7954</v>
      </c>
      <c r="X100" s="94">
        <f t="shared" ref="X100:Y100" si="46">SUM(X101:X104)</f>
        <v>0</v>
      </c>
      <c r="Y100" s="94">
        <f t="shared" si="46"/>
        <v>4350</v>
      </c>
      <c r="Z100" s="381"/>
    </row>
    <row r="101" spans="1:29" s="60" customFormat="1" ht="32.25" customHeight="1">
      <c r="A101" s="105" t="s">
        <v>796</v>
      </c>
      <c r="B101" s="382" t="s">
        <v>1183</v>
      </c>
      <c r="C101" s="107" t="s">
        <v>327</v>
      </c>
      <c r="D101" s="107" t="s">
        <v>1206</v>
      </c>
      <c r="E101" s="107" t="s">
        <v>251</v>
      </c>
      <c r="F101" s="107" t="s">
        <v>1207</v>
      </c>
      <c r="G101" s="351">
        <v>3404</v>
      </c>
      <c r="H101" s="351"/>
      <c r="I101" s="351">
        <v>3404</v>
      </c>
      <c r="J101" s="351"/>
      <c r="K101" s="351"/>
      <c r="L101" s="351"/>
      <c r="M101" s="351"/>
      <c r="N101" s="351"/>
      <c r="O101" s="351"/>
      <c r="P101" s="351"/>
      <c r="Q101" s="351">
        <v>3000</v>
      </c>
      <c r="R101" s="351">
        <v>404</v>
      </c>
      <c r="S101" s="351"/>
      <c r="T101" s="351"/>
      <c r="U101" s="351">
        <v>3404</v>
      </c>
      <c r="V101" s="351"/>
      <c r="W101" s="351">
        <f>P101+Q101+R101+S101+T101</f>
        <v>3404</v>
      </c>
      <c r="X101" s="99" t="s">
        <v>332</v>
      </c>
      <c r="Y101" s="271">
        <f>U101-W101</f>
        <v>0</v>
      </c>
      <c r="Z101" s="107"/>
    </row>
    <row r="102" spans="1:29" s="103" customFormat="1" ht="36" customHeight="1">
      <c r="A102" s="105" t="s">
        <v>797</v>
      </c>
      <c r="B102" s="382" t="s">
        <v>1135</v>
      </c>
      <c r="C102" s="107" t="s">
        <v>365</v>
      </c>
      <c r="D102" s="107" t="s">
        <v>1204</v>
      </c>
      <c r="E102" s="107"/>
      <c r="F102" s="107" t="s">
        <v>1266</v>
      </c>
      <c r="G102" s="351">
        <v>2900</v>
      </c>
      <c r="H102" s="351"/>
      <c r="I102" s="351">
        <v>1450</v>
      </c>
      <c r="J102" s="351"/>
      <c r="K102" s="351"/>
      <c r="L102" s="351"/>
      <c r="M102" s="351"/>
      <c r="N102" s="351"/>
      <c r="O102" s="351"/>
      <c r="P102" s="351"/>
      <c r="Q102" s="351"/>
      <c r="R102" s="351"/>
      <c r="S102" s="351"/>
      <c r="T102" s="351">
        <v>1450</v>
      </c>
      <c r="U102" s="351">
        <v>2900</v>
      </c>
      <c r="V102" s="351"/>
      <c r="W102" s="351">
        <f>T102</f>
        <v>1450</v>
      </c>
      <c r="X102" s="99" t="s">
        <v>559</v>
      </c>
      <c r="Y102" s="304">
        <f>U102-W102</f>
        <v>1450</v>
      </c>
      <c r="Z102" s="97"/>
    </row>
    <row r="103" spans="1:29" s="103" customFormat="1" ht="30.95" customHeight="1">
      <c r="A103" s="105" t="s">
        <v>798</v>
      </c>
      <c r="B103" s="382" t="s">
        <v>1132</v>
      </c>
      <c r="C103" s="107" t="s">
        <v>365</v>
      </c>
      <c r="D103" s="107" t="s">
        <v>1205</v>
      </c>
      <c r="E103" s="107"/>
      <c r="F103" s="107" t="s">
        <v>1268</v>
      </c>
      <c r="G103" s="351">
        <v>1800</v>
      </c>
      <c r="H103" s="351"/>
      <c r="I103" s="351">
        <v>1000</v>
      </c>
      <c r="J103" s="351"/>
      <c r="K103" s="351"/>
      <c r="L103" s="351"/>
      <c r="M103" s="351"/>
      <c r="N103" s="351"/>
      <c r="O103" s="351"/>
      <c r="P103" s="351"/>
      <c r="Q103" s="351"/>
      <c r="R103" s="351"/>
      <c r="S103" s="351"/>
      <c r="T103" s="351">
        <v>1000</v>
      </c>
      <c r="U103" s="351">
        <v>1800</v>
      </c>
      <c r="V103" s="351"/>
      <c r="W103" s="351">
        <f>T103</f>
        <v>1000</v>
      </c>
      <c r="X103" s="99"/>
      <c r="Y103" s="304">
        <f>U103-W103</f>
        <v>800</v>
      </c>
      <c r="Z103" s="97"/>
    </row>
    <row r="104" spans="1:29" s="103" customFormat="1" ht="27.75" customHeight="1">
      <c r="A104" s="105" t="s">
        <v>1134</v>
      </c>
      <c r="B104" s="382" t="s">
        <v>1133</v>
      </c>
      <c r="C104" s="107" t="s">
        <v>188</v>
      </c>
      <c r="D104" s="107" t="s">
        <v>1203</v>
      </c>
      <c r="E104" s="107"/>
      <c r="F104" s="107" t="s">
        <v>1267</v>
      </c>
      <c r="G104" s="351">
        <v>4200</v>
      </c>
      <c r="H104" s="351"/>
      <c r="I104" s="351">
        <v>2100</v>
      </c>
      <c r="J104" s="351"/>
      <c r="K104" s="351"/>
      <c r="L104" s="351"/>
      <c r="M104" s="351"/>
      <c r="N104" s="351"/>
      <c r="O104" s="351"/>
      <c r="P104" s="351"/>
      <c r="Q104" s="351"/>
      <c r="R104" s="351"/>
      <c r="S104" s="351"/>
      <c r="T104" s="351">
        <v>2100</v>
      </c>
      <c r="U104" s="351">
        <v>4200</v>
      </c>
      <c r="V104" s="351"/>
      <c r="W104" s="351">
        <f>T104</f>
        <v>2100</v>
      </c>
      <c r="X104" s="99"/>
      <c r="Y104" s="304">
        <f>U104-W104</f>
        <v>2100</v>
      </c>
      <c r="Z104" s="97"/>
    </row>
    <row r="105" spans="1:29" ht="31.5" customHeight="1">
      <c r="A105" s="92" t="s">
        <v>799</v>
      </c>
      <c r="B105" s="93" t="s">
        <v>194</v>
      </c>
      <c r="C105" s="107"/>
      <c r="D105" s="93"/>
      <c r="E105" s="93"/>
      <c r="F105" s="93"/>
      <c r="G105" s="357">
        <f t="shared" ref="G105:Y105" si="47">SUM(G106:G114)</f>
        <v>18876</v>
      </c>
      <c r="H105" s="357">
        <f t="shared" si="47"/>
        <v>18876</v>
      </c>
      <c r="I105" s="357">
        <f t="shared" si="47"/>
        <v>18876</v>
      </c>
      <c r="J105" s="357">
        <f t="shared" si="47"/>
        <v>18876</v>
      </c>
      <c r="K105" s="357">
        <f t="shared" si="47"/>
        <v>18876</v>
      </c>
      <c r="L105" s="357">
        <f t="shared" si="47"/>
        <v>18876</v>
      </c>
      <c r="M105" s="357">
        <f t="shared" si="47"/>
        <v>18876</v>
      </c>
      <c r="N105" s="357">
        <f t="shared" si="47"/>
        <v>18071.79</v>
      </c>
      <c r="O105" s="357">
        <f t="shared" si="47"/>
        <v>8968.0950000000012</v>
      </c>
      <c r="P105" s="357">
        <f t="shared" si="47"/>
        <v>18876</v>
      </c>
      <c r="Q105" s="357">
        <f t="shared" si="47"/>
        <v>18876</v>
      </c>
      <c r="R105" s="357">
        <f t="shared" si="47"/>
        <v>18876</v>
      </c>
      <c r="S105" s="357">
        <f t="shared" si="47"/>
        <v>18876</v>
      </c>
      <c r="T105" s="357">
        <f t="shared" si="47"/>
        <v>18876</v>
      </c>
      <c r="U105" s="357">
        <f t="shared" si="47"/>
        <v>58948.509279999998</v>
      </c>
      <c r="V105" s="357">
        <f t="shared" si="47"/>
        <v>18876</v>
      </c>
      <c r="W105" s="357">
        <f t="shared" si="47"/>
        <v>9772.3050000000003</v>
      </c>
      <c r="X105" s="357">
        <f t="shared" si="47"/>
        <v>0</v>
      </c>
      <c r="Y105" s="357">
        <f t="shared" si="47"/>
        <v>-804.20999999999913</v>
      </c>
      <c r="Z105" s="381"/>
      <c r="AA105" s="260">
        <f>N106-O105</f>
        <v>9103.6949999999997</v>
      </c>
      <c r="AB105" s="260">
        <f>AA105-1500</f>
        <v>7603.6949999999997</v>
      </c>
    </row>
    <row r="106" spans="1:29" s="74" customFormat="1" ht="26.25" customHeight="1">
      <c r="A106" s="352" t="s">
        <v>800</v>
      </c>
      <c r="B106" s="382" t="s">
        <v>301</v>
      </c>
      <c r="C106" s="107" t="s">
        <v>302</v>
      </c>
      <c r="D106" s="107" t="s">
        <v>303</v>
      </c>
      <c r="E106" s="107" t="s">
        <v>304</v>
      </c>
      <c r="F106" s="107"/>
      <c r="G106" s="351">
        <v>18876</v>
      </c>
      <c r="H106" s="351">
        <v>18876</v>
      </c>
      <c r="I106" s="351">
        <v>18876</v>
      </c>
      <c r="J106" s="351">
        <v>18876</v>
      </c>
      <c r="K106" s="351">
        <v>18876</v>
      </c>
      <c r="L106" s="351">
        <v>18876</v>
      </c>
      <c r="M106" s="351">
        <v>18876</v>
      </c>
      <c r="N106" s="351">
        <v>18071.79</v>
      </c>
      <c r="O106" s="351"/>
      <c r="P106" s="351">
        <v>18876</v>
      </c>
      <c r="Q106" s="351">
        <v>18876</v>
      </c>
      <c r="R106" s="351">
        <v>18876</v>
      </c>
      <c r="S106" s="351">
        <v>18876</v>
      </c>
      <c r="T106" s="351">
        <v>18876</v>
      </c>
      <c r="U106" s="351"/>
      <c r="V106" s="351">
        <v>18876</v>
      </c>
      <c r="W106" s="351">
        <f>I106-N106</f>
        <v>804.20999999999913</v>
      </c>
      <c r="X106" s="99" t="s">
        <v>442</v>
      </c>
      <c r="Y106" s="271">
        <f>U106-W106</f>
        <v>-804.20999999999913</v>
      </c>
      <c r="Z106" s="97"/>
      <c r="AA106" s="438">
        <v>804.21</v>
      </c>
      <c r="AB106" s="439">
        <f>I106-AA106</f>
        <v>18071.79</v>
      </c>
    </row>
    <row r="107" spans="1:29" s="74" customFormat="1" ht="29.1" customHeight="1">
      <c r="A107" s="352" t="s">
        <v>1269</v>
      </c>
      <c r="B107" s="382" t="s">
        <v>1290</v>
      </c>
      <c r="C107" s="107" t="s">
        <v>237</v>
      </c>
      <c r="D107" s="107" t="s">
        <v>303</v>
      </c>
      <c r="E107" s="107"/>
      <c r="F107" s="520"/>
      <c r="G107" s="351"/>
      <c r="H107" s="351"/>
      <c r="I107" s="351"/>
      <c r="J107" s="351"/>
      <c r="K107" s="351"/>
      <c r="L107" s="351"/>
      <c r="M107" s="351"/>
      <c r="N107" s="351"/>
      <c r="O107" s="351">
        <v>18.007999999999999</v>
      </c>
      <c r="P107" s="351"/>
      <c r="Q107" s="351"/>
      <c r="R107" s="351"/>
      <c r="S107" s="351"/>
      <c r="T107" s="351"/>
      <c r="U107" s="351">
        <v>1156.4572800000001</v>
      </c>
      <c r="V107" s="351"/>
      <c r="W107" s="351">
        <f t="shared" ref="W107:W113" si="48">O107</f>
        <v>18.007999999999999</v>
      </c>
      <c r="X107" s="99"/>
      <c r="Y107" s="271"/>
      <c r="Z107" s="97"/>
      <c r="AB107" s="440">
        <f>AB105-6500</f>
        <v>1103.6949999999997</v>
      </c>
      <c r="AC107" s="441">
        <f>AB107-1900</f>
        <v>-796.30500000000029</v>
      </c>
    </row>
    <row r="108" spans="1:29" s="74" customFormat="1" ht="26.25" customHeight="1">
      <c r="A108" s="352" t="s">
        <v>1299</v>
      </c>
      <c r="B108" s="521" t="s">
        <v>1291</v>
      </c>
      <c r="C108" s="107" t="s">
        <v>338</v>
      </c>
      <c r="D108" s="107" t="s">
        <v>303</v>
      </c>
      <c r="E108" s="107"/>
      <c r="F108" s="107"/>
      <c r="G108" s="351"/>
      <c r="H108" s="351"/>
      <c r="I108" s="351"/>
      <c r="J108" s="351"/>
      <c r="K108" s="351"/>
      <c r="L108" s="351"/>
      <c r="M108" s="351"/>
      <c r="N108" s="351"/>
      <c r="O108" s="447">
        <v>61.768999999999998</v>
      </c>
      <c r="P108" s="351"/>
      <c r="Q108" s="351"/>
      <c r="R108" s="351"/>
      <c r="S108" s="351"/>
      <c r="T108" s="351"/>
      <c r="U108" s="351">
        <v>1297.1469999999999</v>
      </c>
      <c r="V108" s="351"/>
      <c r="W108" s="351">
        <f t="shared" si="48"/>
        <v>61.768999999999998</v>
      </c>
      <c r="X108" s="99"/>
      <c r="Y108" s="271"/>
      <c r="Z108" s="97"/>
      <c r="AB108" s="74">
        <f>1604.351+295.649</f>
        <v>1900</v>
      </c>
    </row>
    <row r="109" spans="1:29" s="74" customFormat="1" ht="26.25" customHeight="1">
      <c r="A109" s="352" t="s">
        <v>1300</v>
      </c>
      <c r="B109" s="521" t="s">
        <v>1292</v>
      </c>
      <c r="C109" s="107" t="s">
        <v>367</v>
      </c>
      <c r="D109" s="107" t="s">
        <v>303</v>
      </c>
      <c r="E109" s="107"/>
      <c r="F109" s="107"/>
      <c r="G109" s="351"/>
      <c r="H109" s="351"/>
      <c r="I109" s="351"/>
      <c r="J109" s="351"/>
      <c r="K109" s="351"/>
      <c r="L109" s="351"/>
      <c r="M109" s="351"/>
      <c r="N109" s="351"/>
      <c r="O109" s="435">
        <v>1045.008</v>
      </c>
      <c r="P109" s="351"/>
      <c r="Q109" s="351"/>
      <c r="R109" s="351"/>
      <c r="S109" s="351"/>
      <c r="T109" s="351"/>
      <c r="U109" s="351">
        <v>1045.008</v>
      </c>
      <c r="V109" s="351"/>
      <c r="W109" s="351">
        <f t="shared" si="48"/>
        <v>1045.008</v>
      </c>
      <c r="X109" s="99"/>
      <c r="Y109" s="271"/>
      <c r="Z109" s="97"/>
    </row>
    <row r="110" spans="1:29" s="74" customFormat="1" ht="46.5" customHeight="1">
      <c r="A110" s="352" t="s">
        <v>1301</v>
      </c>
      <c r="B110" s="382" t="s">
        <v>1293</v>
      </c>
      <c r="C110" s="107" t="s">
        <v>365</v>
      </c>
      <c r="D110" s="107" t="s">
        <v>303</v>
      </c>
      <c r="E110" s="107"/>
      <c r="F110" s="107"/>
      <c r="G110" s="351"/>
      <c r="H110" s="351"/>
      <c r="I110" s="351"/>
      <c r="J110" s="351"/>
      <c r="K110" s="351"/>
      <c r="L110" s="351"/>
      <c r="M110" s="351"/>
      <c r="N110" s="351"/>
      <c r="O110" s="436">
        <f>2430.005+73.305</f>
        <v>2503.31</v>
      </c>
      <c r="P110" s="351"/>
      <c r="Q110" s="351"/>
      <c r="R110" s="351"/>
      <c r="S110" s="351"/>
      <c r="T110" s="351"/>
      <c r="U110" s="351">
        <v>2512.346</v>
      </c>
      <c r="V110" s="351"/>
      <c r="W110" s="351">
        <f t="shared" si="48"/>
        <v>2503.31</v>
      </c>
      <c r="X110" s="99"/>
      <c r="Y110" s="271"/>
      <c r="Z110" s="97"/>
    </row>
    <row r="111" spans="1:29" s="74" customFormat="1" ht="45.95" customHeight="1">
      <c r="A111" s="352" t="s">
        <v>1302</v>
      </c>
      <c r="B111" s="522" t="s">
        <v>1294</v>
      </c>
      <c r="C111" s="107" t="s">
        <v>338</v>
      </c>
      <c r="D111" s="107"/>
      <c r="E111" s="107"/>
      <c r="F111" s="107"/>
      <c r="G111" s="351"/>
      <c r="H111" s="351"/>
      <c r="I111" s="351"/>
      <c r="J111" s="351"/>
      <c r="K111" s="351"/>
      <c r="L111" s="351"/>
      <c r="M111" s="351"/>
      <c r="N111" s="351"/>
      <c r="O111" s="436">
        <v>1365</v>
      </c>
      <c r="P111" s="351"/>
      <c r="Q111" s="351"/>
      <c r="R111" s="351"/>
      <c r="S111" s="351"/>
      <c r="T111" s="351"/>
      <c r="U111" s="351">
        <v>21000</v>
      </c>
      <c r="V111" s="351"/>
      <c r="W111" s="351">
        <f t="shared" si="48"/>
        <v>1365</v>
      </c>
      <c r="X111" s="99"/>
      <c r="Y111" s="271"/>
      <c r="Z111" s="523" t="s">
        <v>1295</v>
      </c>
    </row>
    <row r="112" spans="1:29" s="74" customFormat="1" ht="38.450000000000003" customHeight="1">
      <c r="A112" s="352" t="s">
        <v>1303</v>
      </c>
      <c r="B112" s="522" t="s">
        <v>1296</v>
      </c>
      <c r="C112" s="107" t="s">
        <v>245</v>
      </c>
      <c r="D112" s="107"/>
      <c r="E112" s="107"/>
      <c r="F112" s="107"/>
      <c r="G112" s="351"/>
      <c r="H112" s="351"/>
      <c r="I112" s="351"/>
      <c r="J112" s="351"/>
      <c r="K112" s="351"/>
      <c r="L112" s="351"/>
      <c r="M112" s="351"/>
      <c r="N112" s="351"/>
      <c r="O112" s="351">
        <v>675</v>
      </c>
      <c r="P112" s="351"/>
      <c r="Q112" s="351"/>
      <c r="R112" s="351"/>
      <c r="S112" s="351"/>
      <c r="T112" s="351"/>
      <c r="U112" s="351">
        <v>9437.5509999999995</v>
      </c>
      <c r="V112" s="351"/>
      <c r="W112" s="351">
        <f t="shared" si="48"/>
        <v>675</v>
      </c>
      <c r="X112" s="99"/>
      <c r="Y112" s="271"/>
      <c r="Z112" s="523" t="s">
        <v>1295</v>
      </c>
    </row>
    <row r="113" spans="1:27" s="74" customFormat="1" ht="46.5" customHeight="1">
      <c r="A113" s="352" t="s">
        <v>1304</v>
      </c>
      <c r="B113" s="522" t="s">
        <v>1297</v>
      </c>
      <c r="C113" s="107" t="s">
        <v>1325</v>
      </c>
      <c r="D113" s="107"/>
      <c r="E113" s="107"/>
      <c r="F113" s="107"/>
      <c r="G113" s="351"/>
      <c r="H113" s="351"/>
      <c r="I113" s="351"/>
      <c r="J113" s="351"/>
      <c r="K113" s="351"/>
      <c r="L113" s="351"/>
      <c r="M113" s="351"/>
      <c r="N113" s="351"/>
      <c r="O113" s="351">
        <v>800</v>
      </c>
      <c r="P113" s="351"/>
      <c r="Q113" s="351"/>
      <c r="R113" s="351"/>
      <c r="S113" s="351"/>
      <c r="T113" s="351"/>
      <c r="U113" s="351">
        <v>20000</v>
      </c>
      <c r="V113" s="351"/>
      <c r="W113" s="351">
        <f t="shared" si="48"/>
        <v>800</v>
      </c>
      <c r="X113" s="99"/>
      <c r="Y113" s="271"/>
      <c r="Z113" s="523" t="s">
        <v>1295</v>
      </c>
    </row>
    <row r="114" spans="1:27" s="74" customFormat="1" ht="26.25" customHeight="1">
      <c r="A114" s="352" t="s">
        <v>1305</v>
      </c>
      <c r="B114" s="382" t="s">
        <v>1215</v>
      </c>
      <c r="C114" s="107" t="s">
        <v>237</v>
      </c>
      <c r="D114" s="107" t="s">
        <v>1216</v>
      </c>
      <c r="E114" s="107"/>
      <c r="F114" s="107"/>
      <c r="G114" s="351"/>
      <c r="H114" s="351"/>
      <c r="I114" s="351"/>
      <c r="J114" s="351"/>
      <c r="K114" s="351"/>
      <c r="L114" s="351"/>
      <c r="M114" s="351"/>
      <c r="N114" s="351"/>
      <c r="O114" s="351">
        <v>2500</v>
      </c>
      <c r="P114" s="351"/>
      <c r="Q114" s="351"/>
      <c r="R114" s="351"/>
      <c r="S114" s="351"/>
      <c r="T114" s="351"/>
      <c r="U114" s="351">
        <v>2500</v>
      </c>
      <c r="V114" s="351"/>
      <c r="W114" s="351">
        <f>N114+O114</f>
        <v>2500</v>
      </c>
      <c r="X114" s="99"/>
      <c r="Y114" s="271"/>
      <c r="Z114" s="97"/>
    </row>
    <row r="115" spans="1:27" ht="27.95" customHeight="1">
      <c r="A115" s="92" t="s">
        <v>801</v>
      </c>
      <c r="B115" s="93" t="s">
        <v>309</v>
      </c>
      <c r="C115" s="381"/>
      <c r="D115" s="93"/>
      <c r="E115" s="93"/>
      <c r="F115" s="93"/>
      <c r="G115" s="356">
        <f>SUM(G116:G117)</f>
        <v>4000</v>
      </c>
      <c r="H115" s="356">
        <f t="shared" ref="H115:W115" si="49">SUM(H116:H117)</f>
        <v>0</v>
      </c>
      <c r="I115" s="356">
        <f t="shared" si="49"/>
        <v>4000</v>
      </c>
      <c r="J115" s="356">
        <f t="shared" si="49"/>
        <v>0</v>
      </c>
      <c r="K115" s="356">
        <f t="shared" si="49"/>
        <v>0</v>
      </c>
      <c r="L115" s="356">
        <f t="shared" si="49"/>
        <v>0</v>
      </c>
      <c r="M115" s="356">
        <f t="shared" si="49"/>
        <v>0</v>
      </c>
      <c r="N115" s="356">
        <f t="shared" si="49"/>
        <v>0</v>
      </c>
      <c r="O115" s="356">
        <f t="shared" si="49"/>
        <v>1500</v>
      </c>
      <c r="P115" s="356">
        <f t="shared" si="49"/>
        <v>2000</v>
      </c>
      <c r="Q115" s="356">
        <f t="shared" si="49"/>
        <v>1500</v>
      </c>
      <c r="R115" s="356">
        <f t="shared" si="49"/>
        <v>500</v>
      </c>
      <c r="S115" s="356">
        <f t="shared" si="49"/>
        <v>0</v>
      </c>
      <c r="T115" s="356">
        <f t="shared" si="49"/>
        <v>0</v>
      </c>
      <c r="U115" s="356">
        <f t="shared" si="49"/>
        <v>5500</v>
      </c>
      <c r="V115" s="356">
        <f t="shared" si="49"/>
        <v>0</v>
      </c>
      <c r="W115" s="356">
        <f t="shared" si="49"/>
        <v>5500</v>
      </c>
      <c r="X115" s="249">
        <f t="shared" ref="X115:Y115" si="50">SUM(X116:X117)</f>
        <v>0</v>
      </c>
      <c r="Y115" s="249">
        <f t="shared" si="50"/>
        <v>0</v>
      </c>
      <c r="Z115" s="381"/>
      <c r="AA115" s="438">
        <v>804.21</v>
      </c>
    </row>
    <row r="116" spans="1:27" s="74" customFormat="1" ht="57.95" customHeight="1">
      <c r="A116" s="107" t="s">
        <v>802</v>
      </c>
      <c r="B116" s="382" t="s">
        <v>1167</v>
      </c>
      <c r="C116" s="107" t="s">
        <v>302</v>
      </c>
      <c r="D116" s="107" t="s">
        <v>1213</v>
      </c>
      <c r="E116" s="107" t="s">
        <v>304</v>
      </c>
      <c r="F116" s="107" t="s">
        <v>1122</v>
      </c>
      <c r="G116" s="351">
        <v>2000</v>
      </c>
      <c r="H116" s="351"/>
      <c r="I116" s="351">
        <v>2000</v>
      </c>
      <c r="J116" s="351"/>
      <c r="K116" s="351"/>
      <c r="L116" s="351"/>
      <c r="M116" s="351"/>
      <c r="N116" s="351"/>
      <c r="O116" s="351">
        <v>1500</v>
      </c>
      <c r="P116" s="351"/>
      <c r="Q116" s="351">
        <v>1500</v>
      </c>
      <c r="R116" s="351">
        <v>500</v>
      </c>
      <c r="S116" s="351"/>
      <c r="T116" s="351"/>
      <c r="U116" s="351">
        <v>3500</v>
      </c>
      <c r="V116" s="351"/>
      <c r="W116" s="351">
        <f>I116+O116</f>
        <v>3500</v>
      </c>
      <c r="X116" s="99" t="s">
        <v>306</v>
      </c>
      <c r="Y116" s="99"/>
      <c r="Z116" s="97"/>
    </row>
    <row r="117" spans="1:27" s="103" customFormat="1" ht="38.25" customHeight="1">
      <c r="A117" s="107" t="s">
        <v>803</v>
      </c>
      <c r="B117" s="382" t="s">
        <v>404</v>
      </c>
      <c r="C117" s="107" t="s">
        <v>302</v>
      </c>
      <c r="D117" s="107"/>
      <c r="E117" s="107" t="s">
        <v>304</v>
      </c>
      <c r="F117" s="107"/>
      <c r="G117" s="351">
        <v>2000</v>
      </c>
      <c r="H117" s="351"/>
      <c r="I117" s="351">
        <v>2000</v>
      </c>
      <c r="J117" s="351"/>
      <c r="K117" s="351"/>
      <c r="L117" s="351"/>
      <c r="M117" s="351"/>
      <c r="N117" s="351"/>
      <c r="O117" s="351"/>
      <c r="P117" s="351">
        <v>2000</v>
      </c>
      <c r="Q117" s="351"/>
      <c r="R117" s="351"/>
      <c r="S117" s="351"/>
      <c r="T117" s="351"/>
      <c r="U117" s="351">
        <v>2000</v>
      </c>
      <c r="V117" s="351"/>
      <c r="W117" s="351">
        <v>2000</v>
      </c>
      <c r="X117" s="99" t="s">
        <v>310</v>
      </c>
      <c r="Y117" s="99"/>
      <c r="Z117" s="97"/>
    </row>
    <row r="118" spans="1:27" ht="27.95" customHeight="1">
      <c r="A118" s="92" t="s">
        <v>804</v>
      </c>
      <c r="B118" s="93" t="s">
        <v>247</v>
      </c>
      <c r="C118" s="381"/>
      <c r="D118" s="93"/>
      <c r="E118" s="93"/>
      <c r="F118" s="93"/>
      <c r="G118" s="357">
        <v>1911</v>
      </c>
      <c r="H118" s="357">
        <v>0</v>
      </c>
      <c r="I118" s="364">
        <v>1911</v>
      </c>
      <c r="J118" s="364">
        <f t="shared" ref="J118:Y118" si="51">SUM(J119:J119)</f>
        <v>0</v>
      </c>
      <c r="K118" s="364">
        <f t="shared" si="51"/>
        <v>0</v>
      </c>
      <c r="L118" s="364">
        <f t="shared" si="51"/>
        <v>0</v>
      </c>
      <c r="M118" s="364">
        <f t="shared" si="51"/>
        <v>0</v>
      </c>
      <c r="N118" s="364">
        <f t="shared" si="51"/>
        <v>0</v>
      </c>
      <c r="O118" s="364">
        <f t="shared" si="51"/>
        <v>0</v>
      </c>
      <c r="P118" s="364">
        <f t="shared" si="51"/>
        <v>1000</v>
      </c>
      <c r="Q118" s="364">
        <f t="shared" si="51"/>
        <v>911.154</v>
      </c>
      <c r="R118" s="364">
        <f t="shared" si="51"/>
        <v>0</v>
      </c>
      <c r="S118" s="364">
        <f t="shared" si="51"/>
        <v>0</v>
      </c>
      <c r="T118" s="364">
        <f t="shared" si="51"/>
        <v>0</v>
      </c>
      <c r="U118" s="364">
        <f t="shared" si="51"/>
        <v>1911</v>
      </c>
      <c r="V118" s="357">
        <f t="shared" si="51"/>
        <v>0</v>
      </c>
      <c r="W118" s="364">
        <f t="shared" si="51"/>
        <v>1911</v>
      </c>
      <c r="X118" s="94">
        <f t="shared" si="51"/>
        <v>0</v>
      </c>
      <c r="Y118" s="94">
        <f t="shared" si="51"/>
        <v>0</v>
      </c>
      <c r="Z118" s="386"/>
    </row>
    <row r="119" spans="1:27" s="74" customFormat="1" ht="36" customHeight="1">
      <c r="A119" s="419" t="s">
        <v>805</v>
      </c>
      <c r="B119" s="382" t="s">
        <v>647</v>
      </c>
      <c r="C119" s="107" t="s">
        <v>302</v>
      </c>
      <c r="D119" s="107" t="s">
        <v>648</v>
      </c>
      <c r="E119" s="107" t="s">
        <v>254</v>
      </c>
      <c r="F119" s="107" t="s">
        <v>1123</v>
      </c>
      <c r="G119" s="351">
        <v>1911</v>
      </c>
      <c r="H119" s="351"/>
      <c r="I119" s="351">
        <v>1911</v>
      </c>
      <c r="J119" s="351"/>
      <c r="K119" s="351"/>
      <c r="L119" s="351"/>
      <c r="M119" s="351"/>
      <c r="N119" s="351"/>
      <c r="O119" s="351"/>
      <c r="P119" s="351">
        <v>1000</v>
      </c>
      <c r="Q119" s="417">
        <v>911.154</v>
      </c>
      <c r="R119" s="417"/>
      <c r="S119" s="417"/>
      <c r="T119" s="417"/>
      <c r="U119" s="351">
        <v>1911</v>
      </c>
      <c r="V119" s="351"/>
      <c r="W119" s="351">
        <v>1911</v>
      </c>
      <c r="X119" s="99" t="s">
        <v>649</v>
      </c>
      <c r="Y119" s="99"/>
      <c r="Z119" s="97"/>
    </row>
    <row r="120" spans="1:27" s="301" customFormat="1" ht="30.75" customHeight="1">
      <c r="A120" s="414" t="s">
        <v>1218</v>
      </c>
      <c r="B120" s="390" t="s">
        <v>897</v>
      </c>
      <c r="C120" s="381"/>
      <c r="D120" s="381"/>
      <c r="E120" s="381"/>
      <c r="F120" s="381"/>
      <c r="G120" s="356">
        <f>G121</f>
        <v>0</v>
      </c>
      <c r="H120" s="415">
        <f t="shared" ref="H120" si="52">H121</f>
        <v>0</v>
      </c>
      <c r="I120" s="356">
        <f t="shared" ref="I120" si="53">I121</f>
        <v>0</v>
      </c>
      <c r="J120" s="415">
        <f t="shared" ref="J120" si="54">J121</f>
        <v>0</v>
      </c>
      <c r="K120" s="415">
        <f t="shared" ref="K120" si="55">K121</f>
        <v>0</v>
      </c>
      <c r="L120" s="415">
        <f t="shared" ref="L120" si="56">L121</f>
        <v>0</v>
      </c>
      <c r="M120" s="415">
        <f t="shared" ref="M120" si="57">M121</f>
        <v>0</v>
      </c>
      <c r="N120" s="356">
        <f t="shared" ref="N120" si="58">N121</f>
        <v>0</v>
      </c>
      <c r="O120" s="415">
        <f t="shared" ref="O120" si="59">O121</f>
        <v>6500</v>
      </c>
      <c r="P120" s="415">
        <f t="shared" ref="P120" si="60">P121</f>
        <v>0</v>
      </c>
      <c r="Q120" s="415">
        <f t="shared" ref="Q120" si="61">Q121</f>
        <v>0</v>
      </c>
      <c r="R120" s="415">
        <f t="shared" ref="R120" si="62">R121</f>
        <v>0</v>
      </c>
      <c r="S120" s="415">
        <f t="shared" ref="S120" si="63">S121</f>
        <v>0</v>
      </c>
      <c r="T120" s="415">
        <f t="shared" ref="T120" si="64">T121</f>
        <v>0</v>
      </c>
      <c r="U120" s="415">
        <f t="shared" ref="U120" si="65">U121</f>
        <v>10000</v>
      </c>
      <c r="V120" s="415">
        <f t="shared" ref="V120" si="66">V121</f>
        <v>0</v>
      </c>
      <c r="W120" s="415">
        <f t="shared" ref="W120" si="67">W121</f>
        <v>6500</v>
      </c>
      <c r="X120" s="442"/>
      <c r="Y120" s="443"/>
      <c r="Z120" s="383"/>
    </row>
    <row r="121" spans="1:27" s="74" customFormat="1" ht="30.75" customHeight="1">
      <c r="A121" s="422" t="s">
        <v>1219</v>
      </c>
      <c r="B121" s="382" t="s">
        <v>1326</v>
      </c>
      <c r="C121" s="107" t="s">
        <v>237</v>
      </c>
      <c r="D121" s="382" t="s">
        <v>1217</v>
      </c>
      <c r="E121" s="107"/>
      <c r="F121" s="107"/>
      <c r="G121" s="351"/>
      <c r="H121" s="351"/>
      <c r="I121" s="351"/>
      <c r="J121" s="351"/>
      <c r="K121" s="351"/>
      <c r="L121" s="351"/>
      <c r="M121" s="351"/>
      <c r="N121" s="351"/>
      <c r="O121" s="351">
        <v>6500</v>
      </c>
      <c r="P121" s="351"/>
      <c r="Q121" s="412"/>
      <c r="R121" s="412"/>
      <c r="S121" s="412"/>
      <c r="T121" s="412"/>
      <c r="U121" s="351">
        <v>10000</v>
      </c>
      <c r="V121" s="351"/>
      <c r="W121" s="351">
        <f>I121+O121</f>
        <v>6500</v>
      </c>
      <c r="X121" s="99"/>
      <c r="Y121" s="304"/>
      <c r="Z121" s="97" t="s">
        <v>1223</v>
      </c>
    </row>
    <row r="122" spans="1:27" s="409" customFormat="1" ht="21" customHeight="1">
      <c r="A122" s="437" t="s">
        <v>1320</v>
      </c>
      <c r="B122" s="405" t="s">
        <v>1319</v>
      </c>
      <c r="C122" s="449"/>
      <c r="D122" s="405"/>
      <c r="E122" s="449"/>
      <c r="F122" s="449"/>
      <c r="G122" s="356">
        <f>G123</f>
        <v>0</v>
      </c>
      <c r="H122" s="421">
        <f t="shared" ref="H122:W122" si="68">H123</f>
        <v>0</v>
      </c>
      <c r="I122" s="356">
        <f t="shared" si="68"/>
        <v>0</v>
      </c>
      <c r="J122" s="421">
        <f t="shared" si="68"/>
        <v>0</v>
      </c>
      <c r="K122" s="421">
        <f t="shared" si="68"/>
        <v>0</v>
      </c>
      <c r="L122" s="421">
        <f t="shared" si="68"/>
        <v>0</v>
      </c>
      <c r="M122" s="421">
        <f t="shared" si="68"/>
        <v>0</v>
      </c>
      <c r="N122" s="356">
        <f t="shared" si="68"/>
        <v>0</v>
      </c>
      <c r="O122" s="421">
        <f t="shared" si="68"/>
        <v>1900</v>
      </c>
      <c r="P122" s="421">
        <f t="shared" si="68"/>
        <v>0</v>
      </c>
      <c r="Q122" s="421">
        <f t="shared" si="68"/>
        <v>0</v>
      </c>
      <c r="R122" s="421">
        <f t="shared" si="68"/>
        <v>0</v>
      </c>
      <c r="S122" s="421">
        <f t="shared" si="68"/>
        <v>0</v>
      </c>
      <c r="T122" s="421">
        <f t="shared" si="68"/>
        <v>0</v>
      </c>
      <c r="U122" s="421">
        <f t="shared" si="68"/>
        <v>7000</v>
      </c>
      <c r="V122" s="421">
        <f t="shared" si="68"/>
        <v>0</v>
      </c>
      <c r="W122" s="421">
        <f t="shared" si="68"/>
        <v>1900</v>
      </c>
      <c r="X122" s="407"/>
      <c r="Y122" s="408"/>
      <c r="Z122" s="406"/>
    </row>
    <row r="123" spans="1:27" s="74" customFormat="1" ht="49.5" customHeight="1">
      <c r="A123" s="422" t="s">
        <v>1322</v>
      </c>
      <c r="B123" s="382" t="s">
        <v>1298</v>
      </c>
      <c r="C123" s="107" t="s">
        <v>203</v>
      </c>
      <c r="D123" s="107" t="s">
        <v>1321</v>
      </c>
      <c r="E123" s="107" t="s">
        <v>1321</v>
      </c>
      <c r="F123" s="107"/>
      <c r="G123" s="351"/>
      <c r="H123" s="351"/>
      <c r="I123" s="351"/>
      <c r="J123" s="351"/>
      <c r="K123" s="351"/>
      <c r="L123" s="351"/>
      <c r="M123" s="351"/>
      <c r="N123" s="351"/>
      <c r="O123" s="351">
        <v>1900</v>
      </c>
      <c r="P123" s="351"/>
      <c r="Q123" s="412"/>
      <c r="R123" s="412"/>
      <c r="S123" s="412"/>
      <c r="T123" s="412"/>
      <c r="U123" s="311">
        <v>7000</v>
      </c>
      <c r="V123" s="351"/>
      <c r="W123" s="351">
        <f>O123</f>
        <v>1900</v>
      </c>
      <c r="X123" s="99"/>
      <c r="Y123" s="304"/>
      <c r="Z123" s="97" t="s">
        <v>1324</v>
      </c>
    </row>
    <row r="124" spans="1:27" ht="35.1" customHeight="1">
      <c r="A124" s="92">
        <v>5</v>
      </c>
      <c r="B124" s="93" t="s">
        <v>312</v>
      </c>
      <c r="C124" s="381"/>
      <c r="D124" s="93"/>
      <c r="E124" s="93"/>
      <c r="F124" s="93"/>
      <c r="G124" s="357"/>
      <c r="H124" s="357"/>
      <c r="I124" s="364">
        <v>10124</v>
      </c>
      <c r="J124" s="364">
        <v>10951</v>
      </c>
      <c r="K124" s="364">
        <v>10951</v>
      </c>
      <c r="L124" s="364">
        <v>10951</v>
      </c>
      <c r="M124" s="364">
        <v>10951</v>
      </c>
      <c r="N124" s="364">
        <f>2544.703-619.334+93+500-55.666</f>
        <v>2462.703</v>
      </c>
      <c r="O124" s="364"/>
      <c r="P124" s="364"/>
      <c r="Q124" s="364"/>
      <c r="R124" s="364"/>
      <c r="S124" s="364"/>
      <c r="T124" s="364"/>
      <c r="U124" s="364"/>
      <c r="V124" s="357"/>
      <c r="W124" s="364">
        <f>I124-N124</f>
        <v>7661.2970000000005</v>
      </c>
      <c r="X124" s="486"/>
      <c r="Y124" s="486"/>
      <c r="Z124" s="486"/>
      <c r="AA124" s="445">
        <f>N124-AA70</f>
        <v>2463.0080000000003</v>
      </c>
    </row>
    <row r="125" spans="1:27" ht="28.5" customHeight="1">
      <c r="A125" s="88" t="s">
        <v>56</v>
      </c>
      <c r="B125" s="89" t="s">
        <v>1158</v>
      </c>
      <c r="C125" s="449"/>
      <c r="D125" s="89"/>
      <c r="E125" s="89"/>
      <c r="F125" s="89"/>
      <c r="G125" s="359">
        <f>G126+G143</f>
        <v>36000</v>
      </c>
      <c r="H125" s="359">
        <f t="shared" ref="H125:Y125" si="69">H126+H143</f>
        <v>0</v>
      </c>
      <c r="I125" s="359">
        <f t="shared" si="69"/>
        <v>33500</v>
      </c>
      <c r="J125" s="359">
        <f t="shared" si="69"/>
        <v>0</v>
      </c>
      <c r="K125" s="359">
        <f t="shared" si="69"/>
        <v>0</v>
      </c>
      <c r="L125" s="359">
        <f t="shared" si="69"/>
        <v>0</v>
      </c>
      <c r="M125" s="359">
        <f t="shared" si="69"/>
        <v>0</v>
      </c>
      <c r="N125" s="359">
        <f t="shared" si="69"/>
        <v>0</v>
      </c>
      <c r="O125" s="359">
        <f t="shared" si="69"/>
        <v>4300</v>
      </c>
      <c r="P125" s="359">
        <f t="shared" si="69"/>
        <v>0</v>
      </c>
      <c r="Q125" s="359">
        <f t="shared" si="69"/>
        <v>7000</v>
      </c>
      <c r="R125" s="359">
        <f t="shared" si="69"/>
        <v>13000</v>
      </c>
      <c r="S125" s="359">
        <f t="shared" si="69"/>
        <v>9000</v>
      </c>
      <c r="T125" s="359">
        <f t="shared" si="69"/>
        <v>4500</v>
      </c>
      <c r="U125" s="359">
        <f t="shared" si="69"/>
        <v>48000</v>
      </c>
      <c r="V125" s="359">
        <f t="shared" si="69"/>
        <v>0</v>
      </c>
      <c r="W125" s="359">
        <f t="shared" si="69"/>
        <v>37800</v>
      </c>
      <c r="X125" s="359">
        <f t="shared" si="69"/>
        <v>0</v>
      </c>
      <c r="Y125" s="359">
        <f t="shared" si="69"/>
        <v>0</v>
      </c>
      <c r="Z125" s="107"/>
    </row>
    <row r="126" spans="1:27" ht="28.5" customHeight="1">
      <c r="A126" s="88">
        <v>1</v>
      </c>
      <c r="B126" s="89" t="s">
        <v>124</v>
      </c>
      <c r="C126" s="381"/>
      <c r="D126" s="93"/>
      <c r="E126" s="93"/>
      <c r="F126" s="93"/>
      <c r="G126" s="357">
        <f>G127</f>
        <v>36000</v>
      </c>
      <c r="H126" s="357">
        <f t="shared" ref="H126:I126" si="70">H127</f>
        <v>0</v>
      </c>
      <c r="I126" s="357">
        <f t="shared" si="70"/>
        <v>33500</v>
      </c>
      <c r="J126" s="357">
        <f t="shared" ref="J126:W126" si="71">J127</f>
        <v>0</v>
      </c>
      <c r="K126" s="357">
        <f t="shared" si="71"/>
        <v>0</v>
      </c>
      <c r="L126" s="357">
        <f t="shared" si="71"/>
        <v>0</v>
      </c>
      <c r="M126" s="357">
        <f t="shared" si="71"/>
        <v>0</v>
      </c>
      <c r="N126" s="357">
        <f t="shared" si="71"/>
        <v>0</v>
      </c>
      <c r="O126" s="357">
        <f t="shared" si="71"/>
        <v>800</v>
      </c>
      <c r="P126" s="357">
        <f t="shared" si="71"/>
        <v>0</v>
      </c>
      <c r="Q126" s="357">
        <f t="shared" si="71"/>
        <v>7000</v>
      </c>
      <c r="R126" s="357">
        <f t="shared" si="71"/>
        <v>13000</v>
      </c>
      <c r="S126" s="357">
        <f t="shared" si="71"/>
        <v>9000</v>
      </c>
      <c r="T126" s="357">
        <f t="shared" si="71"/>
        <v>4500</v>
      </c>
      <c r="U126" s="357">
        <f t="shared" si="71"/>
        <v>38000</v>
      </c>
      <c r="V126" s="357">
        <f t="shared" si="71"/>
        <v>0</v>
      </c>
      <c r="W126" s="357">
        <f t="shared" si="71"/>
        <v>34300</v>
      </c>
      <c r="X126" s="448"/>
      <c r="Y126" s="448"/>
      <c r="Z126" s="448"/>
    </row>
    <row r="127" spans="1:27" ht="24" customHeight="1">
      <c r="A127" s="92" t="s">
        <v>161</v>
      </c>
      <c r="B127" s="93" t="s">
        <v>216</v>
      </c>
      <c r="C127" s="381"/>
      <c r="D127" s="93"/>
      <c r="E127" s="93"/>
      <c r="F127" s="93"/>
      <c r="G127" s="357">
        <f>SUM(G128:G142)</f>
        <v>36000</v>
      </c>
      <c r="H127" s="357">
        <f t="shared" ref="H127:Y127" si="72">SUM(H128:H142)</f>
        <v>0</v>
      </c>
      <c r="I127" s="357">
        <f t="shared" si="72"/>
        <v>33500</v>
      </c>
      <c r="J127" s="357">
        <f t="shared" si="72"/>
        <v>0</v>
      </c>
      <c r="K127" s="357">
        <f t="shared" si="72"/>
        <v>0</v>
      </c>
      <c r="L127" s="357">
        <f t="shared" si="72"/>
        <v>0</v>
      </c>
      <c r="M127" s="357">
        <f t="shared" si="72"/>
        <v>0</v>
      </c>
      <c r="N127" s="357">
        <f t="shared" si="72"/>
        <v>0</v>
      </c>
      <c r="O127" s="357">
        <f t="shared" si="72"/>
        <v>800</v>
      </c>
      <c r="P127" s="357">
        <f t="shared" si="72"/>
        <v>0</v>
      </c>
      <c r="Q127" s="357">
        <f t="shared" si="72"/>
        <v>7000</v>
      </c>
      <c r="R127" s="357">
        <f t="shared" si="72"/>
        <v>13000</v>
      </c>
      <c r="S127" s="357">
        <f t="shared" si="72"/>
        <v>9000</v>
      </c>
      <c r="T127" s="357">
        <f t="shared" si="72"/>
        <v>4500</v>
      </c>
      <c r="U127" s="357">
        <f t="shared" si="72"/>
        <v>38000</v>
      </c>
      <c r="V127" s="357">
        <f t="shared" si="72"/>
        <v>0</v>
      </c>
      <c r="W127" s="357">
        <f t="shared" si="72"/>
        <v>34300</v>
      </c>
      <c r="X127" s="357">
        <f t="shared" si="72"/>
        <v>0</v>
      </c>
      <c r="Y127" s="357">
        <f t="shared" si="72"/>
        <v>0</v>
      </c>
      <c r="Z127" s="448"/>
    </row>
    <row r="128" spans="1:27" ht="28.5" customHeight="1">
      <c r="A128" s="352" t="s">
        <v>449</v>
      </c>
      <c r="B128" s="298" t="s">
        <v>1143</v>
      </c>
      <c r="C128" s="107" t="s">
        <v>334</v>
      </c>
      <c r="D128" s="298" t="s">
        <v>1144</v>
      </c>
      <c r="E128" s="298"/>
      <c r="F128" s="107" t="s">
        <v>1270</v>
      </c>
      <c r="G128" s="360">
        <v>1000</v>
      </c>
      <c r="H128" s="360"/>
      <c r="I128" s="362">
        <v>1000</v>
      </c>
      <c r="J128" s="362"/>
      <c r="K128" s="362"/>
      <c r="L128" s="362"/>
      <c r="M128" s="362"/>
      <c r="N128" s="362"/>
      <c r="O128" s="362"/>
      <c r="P128" s="362"/>
      <c r="Q128" s="362">
        <v>750</v>
      </c>
      <c r="R128" s="362">
        <v>250</v>
      </c>
      <c r="S128" s="362"/>
      <c r="T128" s="362"/>
      <c r="U128" s="362">
        <v>1000</v>
      </c>
      <c r="V128" s="360"/>
      <c r="W128" s="362">
        <f>P128+Q128+R128+S128+T128</f>
        <v>1000</v>
      </c>
      <c r="X128" s="107"/>
      <c r="Y128" s="107"/>
      <c r="Z128" s="107"/>
    </row>
    <row r="129" spans="1:27" ht="42.75" customHeight="1">
      <c r="A129" s="352" t="s">
        <v>450</v>
      </c>
      <c r="B129" s="298" t="s">
        <v>608</v>
      </c>
      <c r="C129" s="107" t="s">
        <v>349</v>
      </c>
      <c r="D129" s="298" t="s">
        <v>1145</v>
      </c>
      <c r="E129" s="298"/>
      <c r="F129" s="107" t="s">
        <v>1282</v>
      </c>
      <c r="G129" s="360">
        <v>5000</v>
      </c>
      <c r="H129" s="360"/>
      <c r="I129" s="362">
        <v>5000</v>
      </c>
      <c r="J129" s="362"/>
      <c r="K129" s="362"/>
      <c r="L129" s="362"/>
      <c r="M129" s="362"/>
      <c r="N129" s="362"/>
      <c r="O129" s="362"/>
      <c r="P129" s="362"/>
      <c r="Q129" s="362">
        <v>3000</v>
      </c>
      <c r="R129" s="362">
        <v>2000</v>
      </c>
      <c r="S129" s="362"/>
      <c r="T129" s="362"/>
      <c r="U129" s="362">
        <v>5000</v>
      </c>
      <c r="V129" s="360"/>
      <c r="W129" s="362">
        <f t="shared" ref="W129:W134" si="73">P129+Q129+R129+S129+T129</f>
        <v>5000</v>
      </c>
      <c r="X129" s="107"/>
      <c r="Y129" s="107"/>
      <c r="Z129" s="107"/>
    </row>
    <row r="130" spans="1:27" ht="42.75" customHeight="1">
      <c r="A130" s="352" t="s">
        <v>451</v>
      </c>
      <c r="B130" s="298" t="s">
        <v>313</v>
      </c>
      <c r="C130" s="107" t="s">
        <v>152</v>
      </c>
      <c r="D130" s="298" t="s">
        <v>1146</v>
      </c>
      <c r="E130" s="298"/>
      <c r="F130" s="524" t="s">
        <v>1274</v>
      </c>
      <c r="G130" s="360">
        <v>1000</v>
      </c>
      <c r="H130" s="360"/>
      <c r="I130" s="362">
        <v>1000</v>
      </c>
      <c r="J130" s="362"/>
      <c r="K130" s="362"/>
      <c r="L130" s="362"/>
      <c r="M130" s="362"/>
      <c r="N130" s="362"/>
      <c r="O130" s="362"/>
      <c r="P130" s="362"/>
      <c r="Q130" s="362">
        <v>750</v>
      </c>
      <c r="R130" s="362">
        <v>250</v>
      </c>
      <c r="S130" s="362"/>
      <c r="T130" s="362"/>
      <c r="U130" s="362">
        <v>1000</v>
      </c>
      <c r="V130" s="360"/>
      <c r="W130" s="362">
        <f t="shared" si="73"/>
        <v>1000</v>
      </c>
      <c r="X130" s="107"/>
      <c r="Y130" s="107"/>
      <c r="Z130" s="107"/>
    </row>
    <row r="131" spans="1:27" ht="42.75" customHeight="1">
      <c r="A131" s="352" t="s">
        <v>452</v>
      </c>
      <c r="B131" s="298" t="s">
        <v>1166</v>
      </c>
      <c r="C131" s="107" t="s">
        <v>365</v>
      </c>
      <c r="D131" s="298" t="s">
        <v>1148</v>
      </c>
      <c r="E131" s="298"/>
      <c r="F131" s="298" t="s">
        <v>1272</v>
      </c>
      <c r="G131" s="360">
        <v>5000</v>
      </c>
      <c r="H131" s="360"/>
      <c r="I131" s="362">
        <v>2500</v>
      </c>
      <c r="J131" s="362"/>
      <c r="K131" s="362"/>
      <c r="L131" s="362"/>
      <c r="M131" s="362"/>
      <c r="N131" s="362"/>
      <c r="O131" s="362"/>
      <c r="P131" s="362"/>
      <c r="Q131" s="362">
        <v>1500</v>
      </c>
      <c r="R131" s="362">
        <v>1000</v>
      </c>
      <c r="S131" s="362"/>
      <c r="T131" s="362"/>
      <c r="U131" s="362">
        <v>5000</v>
      </c>
      <c r="V131" s="360"/>
      <c r="W131" s="362">
        <v>2500</v>
      </c>
      <c r="X131" s="107"/>
      <c r="Y131" s="107"/>
      <c r="Z131" s="107"/>
    </row>
    <row r="132" spans="1:27" ht="42.75" customHeight="1">
      <c r="A132" s="352" t="s">
        <v>453</v>
      </c>
      <c r="B132" s="298" t="s">
        <v>1193</v>
      </c>
      <c r="C132" s="107" t="s">
        <v>916</v>
      </c>
      <c r="D132" s="298" t="s">
        <v>1194</v>
      </c>
      <c r="E132" s="298"/>
      <c r="F132" s="107" t="s">
        <v>1277</v>
      </c>
      <c r="G132" s="360">
        <v>1500</v>
      </c>
      <c r="H132" s="360"/>
      <c r="I132" s="362">
        <v>1500</v>
      </c>
      <c r="J132" s="362"/>
      <c r="K132" s="362"/>
      <c r="L132" s="362"/>
      <c r="M132" s="362"/>
      <c r="N132" s="362"/>
      <c r="O132" s="362"/>
      <c r="P132" s="362"/>
      <c r="Q132" s="362">
        <v>1000</v>
      </c>
      <c r="R132" s="362">
        <v>500</v>
      </c>
      <c r="S132" s="362"/>
      <c r="T132" s="362"/>
      <c r="U132" s="362">
        <v>1500</v>
      </c>
      <c r="V132" s="360"/>
      <c r="W132" s="362">
        <v>1500</v>
      </c>
      <c r="X132" s="107"/>
      <c r="Y132" s="107"/>
      <c r="Z132" s="107"/>
    </row>
    <row r="133" spans="1:27" ht="42.75" customHeight="1">
      <c r="A133" s="352" t="s">
        <v>454</v>
      </c>
      <c r="B133" s="298" t="s">
        <v>1147</v>
      </c>
      <c r="C133" s="107" t="s">
        <v>188</v>
      </c>
      <c r="D133" s="298" t="s">
        <v>1148</v>
      </c>
      <c r="E133" s="298"/>
      <c r="F133" s="107" t="s">
        <v>1276</v>
      </c>
      <c r="G133" s="360">
        <v>4000</v>
      </c>
      <c r="H133" s="360"/>
      <c r="I133" s="362">
        <v>4000</v>
      </c>
      <c r="J133" s="362"/>
      <c r="K133" s="362"/>
      <c r="L133" s="362"/>
      <c r="M133" s="362"/>
      <c r="N133" s="362"/>
      <c r="O133" s="362"/>
      <c r="P133" s="362"/>
      <c r="Q133" s="362"/>
      <c r="R133" s="362">
        <v>4000</v>
      </c>
      <c r="S133" s="362"/>
      <c r="T133" s="362"/>
      <c r="U133" s="362">
        <v>4000</v>
      </c>
      <c r="V133" s="360"/>
      <c r="W133" s="362">
        <f t="shared" si="73"/>
        <v>4000</v>
      </c>
      <c r="X133" s="107"/>
      <c r="Y133" s="107"/>
      <c r="Z133" s="107"/>
    </row>
    <row r="134" spans="1:27" ht="42.75" customHeight="1">
      <c r="A134" s="352" t="s">
        <v>455</v>
      </c>
      <c r="B134" s="298" t="s">
        <v>1149</v>
      </c>
      <c r="C134" s="107" t="s">
        <v>203</v>
      </c>
      <c r="D134" s="298" t="s">
        <v>1150</v>
      </c>
      <c r="E134" s="298"/>
      <c r="F134" s="107" t="s">
        <v>1271</v>
      </c>
      <c r="G134" s="360">
        <v>2500</v>
      </c>
      <c r="H134" s="360"/>
      <c r="I134" s="360">
        <v>2500</v>
      </c>
      <c r="J134" s="360"/>
      <c r="K134" s="360"/>
      <c r="L134" s="360"/>
      <c r="M134" s="360"/>
      <c r="N134" s="360"/>
      <c r="O134" s="360"/>
      <c r="P134" s="360"/>
      <c r="Q134" s="360"/>
      <c r="R134" s="360">
        <v>2500</v>
      </c>
      <c r="S134" s="360"/>
      <c r="T134" s="360"/>
      <c r="U134" s="360">
        <v>2500</v>
      </c>
      <c r="V134" s="360"/>
      <c r="W134" s="362">
        <f t="shared" si="73"/>
        <v>2500</v>
      </c>
      <c r="X134" s="107"/>
      <c r="Y134" s="107"/>
      <c r="Z134" s="107"/>
    </row>
    <row r="135" spans="1:27" ht="42.75" customHeight="1">
      <c r="A135" s="352" t="s">
        <v>505</v>
      </c>
      <c r="B135" s="298" t="s">
        <v>1005</v>
      </c>
      <c r="C135" s="107" t="s">
        <v>567</v>
      </c>
      <c r="D135" s="298" t="s">
        <v>1150</v>
      </c>
      <c r="E135" s="298"/>
      <c r="F135" s="107" t="s">
        <v>1278</v>
      </c>
      <c r="G135" s="360">
        <v>2500</v>
      </c>
      <c r="H135" s="360"/>
      <c r="I135" s="360">
        <v>2500</v>
      </c>
      <c r="J135" s="360"/>
      <c r="K135" s="360"/>
      <c r="L135" s="360"/>
      <c r="M135" s="360"/>
      <c r="N135" s="360"/>
      <c r="O135" s="360"/>
      <c r="P135" s="360"/>
      <c r="Q135" s="360"/>
      <c r="R135" s="360">
        <v>2500</v>
      </c>
      <c r="S135" s="360"/>
      <c r="T135" s="360"/>
      <c r="U135" s="360">
        <v>2500</v>
      </c>
      <c r="V135" s="360"/>
      <c r="W135" s="362">
        <f t="shared" ref="W135:W140" si="74">P135+Q135+R135+S135+T135</f>
        <v>2500</v>
      </c>
      <c r="X135" s="107"/>
      <c r="Y135" s="107"/>
      <c r="Z135" s="107"/>
    </row>
    <row r="136" spans="1:27" ht="42.75" customHeight="1">
      <c r="A136" s="352" t="s">
        <v>506</v>
      </c>
      <c r="B136" s="298" t="s">
        <v>1151</v>
      </c>
      <c r="C136" s="107" t="s">
        <v>365</v>
      </c>
      <c r="D136" s="298" t="s">
        <v>1152</v>
      </c>
      <c r="E136" s="298"/>
      <c r="F136" s="107" t="s">
        <v>1279</v>
      </c>
      <c r="G136" s="360">
        <v>4000</v>
      </c>
      <c r="H136" s="360"/>
      <c r="I136" s="360">
        <v>4000</v>
      </c>
      <c r="J136" s="360"/>
      <c r="K136" s="360"/>
      <c r="L136" s="360"/>
      <c r="M136" s="360"/>
      <c r="N136" s="360"/>
      <c r="O136" s="360"/>
      <c r="P136" s="360"/>
      <c r="Q136" s="360"/>
      <c r="R136" s="360"/>
      <c r="S136" s="360">
        <v>4000</v>
      </c>
      <c r="T136" s="360"/>
      <c r="U136" s="360">
        <v>4000</v>
      </c>
      <c r="V136" s="360"/>
      <c r="W136" s="362">
        <f t="shared" si="74"/>
        <v>4000</v>
      </c>
      <c r="X136" s="107"/>
      <c r="Y136" s="107"/>
      <c r="Z136" s="107"/>
    </row>
    <row r="137" spans="1:27" ht="42.75" customHeight="1">
      <c r="A137" s="352" t="s">
        <v>507</v>
      </c>
      <c r="B137" s="298" t="s">
        <v>1004</v>
      </c>
      <c r="C137" s="107" t="s">
        <v>722</v>
      </c>
      <c r="D137" s="298" t="s">
        <v>1153</v>
      </c>
      <c r="E137" s="298"/>
      <c r="F137" s="524" t="s">
        <v>1273</v>
      </c>
      <c r="G137" s="360">
        <v>5000</v>
      </c>
      <c r="H137" s="360"/>
      <c r="I137" s="360">
        <v>5000</v>
      </c>
      <c r="J137" s="360"/>
      <c r="K137" s="360"/>
      <c r="L137" s="360"/>
      <c r="M137" s="360"/>
      <c r="N137" s="360"/>
      <c r="O137" s="360"/>
      <c r="P137" s="360"/>
      <c r="Q137" s="360"/>
      <c r="R137" s="360"/>
      <c r="S137" s="360">
        <v>5000</v>
      </c>
      <c r="T137" s="360"/>
      <c r="U137" s="360">
        <v>5000</v>
      </c>
      <c r="V137" s="360"/>
      <c r="W137" s="362">
        <f t="shared" si="74"/>
        <v>5000</v>
      </c>
      <c r="X137" s="107"/>
      <c r="Y137" s="107"/>
      <c r="Z137" s="107"/>
    </row>
    <row r="138" spans="1:27" ht="34.5" customHeight="1">
      <c r="A138" s="352" t="s">
        <v>508</v>
      </c>
      <c r="B138" s="298" t="s">
        <v>1006</v>
      </c>
      <c r="C138" s="107" t="s">
        <v>245</v>
      </c>
      <c r="D138" s="298" t="s">
        <v>1154</v>
      </c>
      <c r="E138" s="298"/>
      <c r="F138" s="107" t="s">
        <v>1281</v>
      </c>
      <c r="G138" s="360">
        <v>1000</v>
      </c>
      <c r="H138" s="360"/>
      <c r="I138" s="360">
        <v>1000</v>
      </c>
      <c r="J138" s="360"/>
      <c r="K138" s="360"/>
      <c r="L138" s="360"/>
      <c r="M138" s="360"/>
      <c r="N138" s="360"/>
      <c r="O138" s="360"/>
      <c r="P138" s="360"/>
      <c r="Q138" s="360"/>
      <c r="R138" s="360"/>
      <c r="S138" s="360"/>
      <c r="T138" s="360">
        <v>1000</v>
      </c>
      <c r="U138" s="360">
        <v>1000</v>
      </c>
      <c r="V138" s="360"/>
      <c r="W138" s="362">
        <f t="shared" si="74"/>
        <v>1000</v>
      </c>
      <c r="X138" s="107"/>
      <c r="Y138" s="107"/>
      <c r="Z138" s="107"/>
    </row>
    <row r="139" spans="1:27" ht="42.75" customHeight="1">
      <c r="A139" s="352" t="s">
        <v>509</v>
      </c>
      <c r="B139" s="298" t="s">
        <v>1155</v>
      </c>
      <c r="C139" s="107" t="s">
        <v>203</v>
      </c>
      <c r="D139" s="298" t="s">
        <v>1156</v>
      </c>
      <c r="E139" s="298"/>
      <c r="F139" s="107" t="s">
        <v>1275</v>
      </c>
      <c r="G139" s="360">
        <v>1000</v>
      </c>
      <c r="H139" s="360"/>
      <c r="I139" s="360">
        <v>1000</v>
      </c>
      <c r="J139" s="360"/>
      <c r="K139" s="360"/>
      <c r="L139" s="360"/>
      <c r="M139" s="360"/>
      <c r="N139" s="360"/>
      <c r="O139" s="360"/>
      <c r="P139" s="360"/>
      <c r="Q139" s="360"/>
      <c r="R139" s="360"/>
      <c r="S139" s="360"/>
      <c r="T139" s="360">
        <v>1000</v>
      </c>
      <c r="U139" s="360">
        <v>1000</v>
      </c>
      <c r="V139" s="360"/>
      <c r="W139" s="362">
        <f t="shared" si="74"/>
        <v>1000</v>
      </c>
      <c r="X139" s="107"/>
      <c r="Y139" s="107"/>
      <c r="Z139" s="107"/>
    </row>
    <row r="140" spans="1:27" ht="42.75" customHeight="1">
      <c r="A140" s="352" t="s">
        <v>510</v>
      </c>
      <c r="B140" s="298" t="s">
        <v>1155</v>
      </c>
      <c r="C140" s="107" t="s">
        <v>203</v>
      </c>
      <c r="D140" s="298" t="s">
        <v>1150</v>
      </c>
      <c r="E140" s="298"/>
      <c r="F140" s="107" t="s">
        <v>1280</v>
      </c>
      <c r="G140" s="360">
        <v>2500</v>
      </c>
      <c r="H140" s="360"/>
      <c r="I140" s="360">
        <v>2500</v>
      </c>
      <c r="J140" s="360"/>
      <c r="K140" s="360"/>
      <c r="L140" s="360"/>
      <c r="M140" s="360"/>
      <c r="N140" s="360"/>
      <c r="O140" s="360"/>
      <c r="P140" s="360"/>
      <c r="Q140" s="360"/>
      <c r="R140" s="360"/>
      <c r="S140" s="360"/>
      <c r="T140" s="360">
        <v>2500</v>
      </c>
      <c r="U140" s="360">
        <v>2500</v>
      </c>
      <c r="V140" s="360"/>
      <c r="W140" s="362">
        <f t="shared" si="74"/>
        <v>2500</v>
      </c>
      <c r="X140" s="107"/>
      <c r="Y140" s="107"/>
      <c r="Z140" s="107"/>
    </row>
    <row r="141" spans="1:27" ht="42.75" customHeight="1">
      <c r="A141" s="352" t="s">
        <v>511</v>
      </c>
      <c r="B141" s="524" t="s">
        <v>1209</v>
      </c>
      <c r="C141" s="524" t="s">
        <v>349</v>
      </c>
      <c r="D141" s="525" t="s">
        <v>1208</v>
      </c>
      <c r="E141" s="526"/>
      <c r="F141" s="526"/>
      <c r="G141" s="525"/>
      <c r="H141" s="360"/>
      <c r="I141" s="360"/>
      <c r="J141" s="360"/>
      <c r="K141" s="360"/>
      <c r="L141" s="360"/>
      <c r="M141" s="360"/>
      <c r="N141" s="360"/>
      <c r="O141" s="360">
        <v>400</v>
      </c>
      <c r="P141" s="360"/>
      <c r="Q141" s="360"/>
      <c r="R141" s="360"/>
      <c r="S141" s="360"/>
      <c r="T141" s="360"/>
      <c r="U141" s="360">
        <v>1000</v>
      </c>
      <c r="V141" s="360"/>
      <c r="W141" s="362">
        <v>400</v>
      </c>
      <c r="X141" s="107"/>
      <c r="Y141" s="107"/>
      <c r="Z141" s="107" t="s">
        <v>1328</v>
      </c>
    </row>
    <row r="142" spans="1:27" ht="42.75" customHeight="1">
      <c r="A142" s="352" t="s">
        <v>512</v>
      </c>
      <c r="B142" s="298" t="s">
        <v>1210</v>
      </c>
      <c r="C142" s="107" t="s">
        <v>203</v>
      </c>
      <c r="D142" s="525" t="s">
        <v>1208</v>
      </c>
      <c r="E142" s="298"/>
      <c r="F142" s="298"/>
      <c r="G142" s="360"/>
      <c r="H142" s="360"/>
      <c r="I142" s="360"/>
      <c r="J142" s="360"/>
      <c r="K142" s="360"/>
      <c r="L142" s="360"/>
      <c r="M142" s="360"/>
      <c r="N142" s="360"/>
      <c r="O142" s="360">
        <v>400</v>
      </c>
      <c r="P142" s="360"/>
      <c r="Q142" s="360"/>
      <c r="R142" s="360"/>
      <c r="S142" s="360"/>
      <c r="T142" s="360"/>
      <c r="U142" s="360">
        <v>1000</v>
      </c>
      <c r="V142" s="360"/>
      <c r="W142" s="362">
        <v>400</v>
      </c>
      <c r="X142" s="107"/>
      <c r="Y142" s="107"/>
      <c r="Z142" s="107" t="s">
        <v>1328</v>
      </c>
    </row>
    <row r="143" spans="1:27" s="409" customFormat="1" ht="30.75" customHeight="1">
      <c r="A143" s="420">
        <v>2</v>
      </c>
      <c r="B143" s="405" t="s">
        <v>897</v>
      </c>
      <c r="C143" s="449"/>
      <c r="D143" s="449"/>
      <c r="E143" s="449"/>
      <c r="F143" s="449"/>
      <c r="G143" s="421">
        <f>G144</f>
        <v>0</v>
      </c>
      <c r="H143" s="421">
        <f t="shared" ref="H143:W143" si="75">H144</f>
        <v>0</v>
      </c>
      <c r="I143" s="421">
        <f t="shared" si="75"/>
        <v>0</v>
      </c>
      <c r="J143" s="421">
        <f t="shared" si="75"/>
        <v>0</v>
      </c>
      <c r="K143" s="421">
        <f t="shared" si="75"/>
        <v>0</v>
      </c>
      <c r="L143" s="421">
        <f t="shared" si="75"/>
        <v>0</v>
      </c>
      <c r="M143" s="421">
        <f t="shared" si="75"/>
        <v>0</v>
      </c>
      <c r="N143" s="421">
        <f t="shared" si="75"/>
        <v>0</v>
      </c>
      <c r="O143" s="421">
        <f t="shared" si="75"/>
        <v>3500</v>
      </c>
      <c r="P143" s="421">
        <f t="shared" si="75"/>
        <v>0</v>
      </c>
      <c r="Q143" s="421">
        <f t="shared" si="75"/>
        <v>0</v>
      </c>
      <c r="R143" s="421">
        <f t="shared" si="75"/>
        <v>0</v>
      </c>
      <c r="S143" s="421">
        <f t="shared" si="75"/>
        <v>0</v>
      </c>
      <c r="T143" s="421">
        <f t="shared" si="75"/>
        <v>0</v>
      </c>
      <c r="U143" s="421">
        <f t="shared" si="75"/>
        <v>10000</v>
      </c>
      <c r="V143" s="421">
        <f t="shared" si="75"/>
        <v>0</v>
      </c>
      <c r="W143" s="421">
        <f t="shared" si="75"/>
        <v>3500</v>
      </c>
      <c r="X143" s="407"/>
      <c r="Y143" s="408"/>
      <c r="Z143" s="406"/>
    </row>
    <row r="144" spans="1:27" s="74" customFormat="1" ht="30.75" customHeight="1">
      <c r="A144" s="422" t="s">
        <v>162</v>
      </c>
      <c r="B144" s="382" t="s">
        <v>1326</v>
      </c>
      <c r="C144" s="107" t="s">
        <v>237</v>
      </c>
      <c r="D144" s="382" t="s">
        <v>1217</v>
      </c>
      <c r="E144" s="107"/>
      <c r="F144" s="107"/>
      <c r="G144" s="351"/>
      <c r="H144" s="351"/>
      <c r="I144" s="351"/>
      <c r="J144" s="351"/>
      <c r="K144" s="351"/>
      <c r="L144" s="351"/>
      <c r="M144" s="351"/>
      <c r="N144" s="351"/>
      <c r="O144" s="351">
        <v>3500</v>
      </c>
      <c r="P144" s="351"/>
      <c r="Q144" s="412"/>
      <c r="R144" s="412"/>
      <c r="S144" s="412"/>
      <c r="T144" s="412"/>
      <c r="U144" s="351">
        <v>10000</v>
      </c>
      <c r="V144" s="351"/>
      <c r="W144" s="351">
        <f>I144+O144</f>
        <v>3500</v>
      </c>
      <c r="X144" s="99"/>
      <c r="Y144" s="304"/>
      <c r="Z144" s="97" t="s">
        <v>1318</v>
      </c>
      <c r="AA144" s="257"/>
    </row>
    <row r="145" spans="1:26" s="388" customFormat="1" ht="42" customHeight="1">
      <c r="A145" s="449" t="s">
        <v>115</v>
      </c>
      <c r="B145" s="389" t="s">
        <v>405</v>
      </c>
      <c r="C145" s="449"/>
      <c r="D145" s="89"/>
      <c r="E145" s="89"/>
      <c r="F145" s="89"/>
      <c r="G145" s="359">
        <v>275592</v>
      </c>
      <c r="H145" s="359">
        <v>0</v>
      </c>
      <c r="I145" s="359">
        <v>0</v>
      </c>
      <c r="J145" s="359">
        <f t="shared" ref="J145:W145" si="76">J146</f>
        <v>0</v>
      </c>
      <c r="K145" s="359">
        <f t="shared" si="76"/>
        <v>0</v>
      </c>
      <c r="L145" s="359">
        <f t="shared" si="76"/>
        <v>0</v>
      </c>
      <c r="M145" s="359">
        <f t="shared" si="76"/>
        <v>32000</v>
      </c>
      <c r="N145" s="361">
        <f t="shared" si="76"/>
        <v>3000</v>
      </c>
      <c r="O145" s="361">
        <f t="shared" si="76"/>
        <v>0</v>
      </c>
      <c r="P145" s="359"/>
      <c r="Q145" s="359"/>
      <c r="R145" s="359"/>
      <c r="S145" s="359"/>
      <c r="T145" s="359"/>
      <c r="U145" s="359">
        <f>U146</f>
        <v>272592</v>
      </c>
      <c r="V145" s="359">
        <f t="shared" si="76"/>
        <v>0</v>
      </c>
      <c r="W145" s="363">
        <f t="shared" si="76"/>
        <v>0</v>
      </c>
      <c r="X145" s="90">
        <f t="shared" ref="X145" si="77">X146</f>
        <v>0</v>
      </c>
      <c r="Y145" s="90"/>
      <c r="Z145" s="450"/>
    </row>
    <row r="146" spans="1:26" ht="27.95" customHeight="1">
      <c r="A146" s="88">
        <v>1</v>
      </c>
      <c r="B146" s="89" t="s">
        <v>124</v>
      </c>
      <c r="C146" s="449"/>
      <c r="D146" s="89"/>
      <c r="E146" s="89"/>
      <c r="F146" s="89"/>
      <c r="G146" s="359">
        <v>275592</v>
      </c>
      <c r="H146" s="359">
        <v>0</v>
      </c>
      <c r="I146" s="359">
        <v>0</v>
      </c>
      <c r="J146" s="359">
        <f t="shared" ref="J146:Y146" si="78">J147+J155+J169+J173+J181+J199</f>
        <v>0</v>
      </c>
      <c r="K146" s="359">
        <f t="shared" si="78"/>
        <v>0</v>
      </c>
      <c r="L146" s="359">
        <f t="shared" si="78"/>
        <v>0</v>
      </c>
      <c r="M146" s="359">
        <f t="shared" si="78"/>
        <v>32000</v>
      </c>
      <c r="N146" s="361">
        <f t="shared" si="78"/>
        <v>3000</v>
      </c>
      <c r="O146" s="361">
        <f t="shared" si="78"/>
        <v>0</v>
      </c>
      <c r="P146" s="359">
        <f t="shared" si="78"/>
        <v>0</v>
      </c>
      <c r="Q146" s="359">
        <f t="shared" si="78"/>
        <v>0</v>
      </c>
      <c r="R146" s="359">
        <f t="shared" si="78"/>
        <v>0</v>
      </c>
      <c r="S146" s="359">
        <f t="shared" si="78"/>
        <v>0</v>
      </c>
      <c r="T146" s="359">
        <f t="shared" si="78"/>
        <v>0</v>
      </c>
      <c r="U146" s="359">
        <f t="shared" si="78"/>
        <v>272592</v>
      </c>
      <c r="V146" s="359">
        <f t="shared" si="78"/>
        <v>0</v>
      </c>
      <c r="W146" s="363">
        <f t="shared" si="78"/>
        <v>0</v>
      </c>
      <c r="X146" s="90">
        <f t="shared" si="78"/>
        <v>0</v>
      </c>
      <c r="Y146" s="90">
        <f t="shared" si="78"/>
        <v>0</v>
      </c>
      <c r="Z146" s="450"/>
    </row>
    <row r="147" spans="1:26" ht="27.95" customHeight="1">
      <c r="A147" s="92" t="s">
        <v>161</v>
      </c>
      <c r="B147" s="93" t="s">
        <v>216</v>
      </c>
      <c r="C147" s="381"/>
      <c r="D147" s="93"/>
      <c r="E147" s="93"/>
      <c r="F147" s="93"/>
      <c r="G147" s="357">
        <v>24000</v>
      </c>
      <c r="H147" s="357">
        <v>0</v>
      </c>
      <c r="I147" s="357">
        <v>0</v>
      </c>
      <c r="J147" s="357">
        <f>SUM(J148:K154)</f>
        <v>0</v>
      </c>
      <c r="K147" s="357">
        <f>SUM(K148:L154)</f>
        <v>0</v>
      </c>
      <c r="L147" s="357">
        <f>SUM(L148:M154)</f>
        <v>0</v>
      </c>
      <c r="M147" s="357">
        <f>SUM(M148:N154)</f>
        <v>0</v>
      </c>
      <c r="N147" s="356">
        <f t="shared" ref="N147:T147" si="79">SUM(N148:N154)</f>
        <v>0</v>
      </c>
      <c r="O147" s="356">
        <f t="shared" si="79"/>
        <v>0</v>
      </c>
      <c r="P147" s="357">
        <f t="shared" si="79"/>
        <v>0</v>
      </c>
      <c r="Q147" s="357">
        <f t="shared" si="79"/>
        <v>0</v>
      </c>
      <c r="R147" s="357">
        <f t="shared" si="79"/>
        <v>0</v>
      </c>
      <c r="S147" s="357">
        <f t="shared" si="79"/>
        <v>0</v>
      </c>
      <c r="T147" s="357">
        <f t="shared" si="79"/>
        <v>0</v>
      </c>
      <c r="U147" s="357">
        <f>SUM(U148:V154)</f>
        <v>24000</v>
      </c>
      <c r="V147" s="357">
        <f>SUM(V148:W154)</f>
        <v>0</v>
      </c>
      <c r="W147" s="364">
        <f>SUM(W148:X154)</f>
        <v>0</v>
      </c>
      <c r="X147" s="93"/>
      <c r="Y147" s="93"/>
      <c r="Z147" s="381"/>
    </row>
    <row r="148" spans="1:26" ht="31.5" customHeight="1">
      <c r="A148" s="105" t="s">
        <v>449</v>
      </c>
      <c r="B148" s="382" t="s">
        <v>240</v>
      </c>
      <c r="C148" s="107" t="s">
        <v>237</v>
      </c>
      <c r="D148" s="107" t="s">
        <v>226</v>
      </c>
      <c r="E148" s="107"/>
      <c r="F148" s="107"/>
      <c r="G148" s="351">
        <v>4000</v>
      </c>
      <c r="H148" s="351"/>
      <c r="I148" s="351"/>
      <c r="J148" s="351"/>
      <c r="K148" s="351"/>
      <c r="L148" s="351"/>
      <c r="M148" s="351"/>
      <c r="N148" s="351"/>
      <c r="O148" s="351">
        <f>U148-G148</f>
        <v>0</v>
      </c>
      <c r="P148" s="351"/>
      <c r="Q148" s="351"/>
      <c r="R148" s="351"/>
      <c r="S148" s="351"/>
      <c r="T148" s="351"/>
      <c r="U148" s="351">
        <v>4000</v>
      </c>
      <c r="V148" s="351"/>
      <c r="W148" s="351"/>
      <c r="X148" s="99" t="s">
        <v>238</v>
      </c>
      <c r="Y148" s="99"/>
      <c r="Z148" s="381"/>
    </row>
    <row r="149" spans="1:26" s="103" customFormat="1" ht="34.5" customHeight="1">
      <c r="A149" s="105" t="s">
        <v>450</v>
      </c>
      <c r="B149" s="392" t="s">
        <v>1004</v>
      </c>
      <c r="C149" s="393" t="s">
        <v>567</v>
      </c>
      <c r="D149" s="107" t="s">
        <v>226</v>
      </c>
      <c r="E149" s="107"/>
      <c r="F149" s="107"/>
      <c r="G149" s="351">
        <v>4000</v>
      </c>
      <c r="H149" s="351"/>
      <c r="I149" s="351"/>
      <c r="J149" s="351"/>
      <c r="K149" s="351"/>
      <c r="L149" s="351"/>
      <c r="M149" s="351"/>
      <c r="N149" s="351"/>
      <c r="O149" s="351"/>
      <c r="P149" s="351"/>
      <c r="Q149" s="351"/>
      <c r="R149" s="351"/>
      <c r="S149" s="351"/>
      <c r="T149" s="351"/>
      <c r="U149" s="351">
        <v>4000</v>
      </c>
      <c r="V149" s="351"/>
      <c r="W149" s="351"/>
      <c r="X149" s="99"/>
      <c r="Y149" s="99"/>
      <c r="Z149" s="97"/>
    </row>
    <row r="150" spans="1:26" s="103" customFormat="1" ht="18" customHeight="1">
      <c r="A150" s="105" t="s">
        <v>451</v>
      </c>
      <c r="B150" s="394" t="s">
        <v>1007</v>
      </c>
      <c r="C150" s="395" t="s">
        <v>245</v>
      </c>
      <c r="D150" s="107" t="s">
        <v>523</v>
      </c>
      <c r="E150" s="107"/>
      <c r="F150" s="107"/>
      <c r="G150" s="351">
        <v>2500</v>
      </c>
      <c r="H150" s="351"/>
      <c r="I150" s="351"/>
      <c r="J150" s="351"/>
      <c r="K150" s="351"/>
      <c r="L150" s="351"/>
      <c r="M150" s="351"/>
      <c r="N150" s="351"/>
      <c r="O150" s="351"/>
      <c r="P150" s="351"/>
      <c r="Q150" s="351"/>
      <c r="R150" s="351"/>
      <c r="S150" s="351"/>
      <c r="T150" s="351"/>
      <c r="U150" s="351">
        <v>2500</v>
      </c>
      <c r="V150" s="351"/>
      <c r="W150" s="351"/>
      <c r="X150" s="99"/>
      <c r="Y150" s="99"/>
      <c r="Z150" s="97"/>
    </row>
    <row r="151" spans="1:26" s="103" customFormat="1" ht="27" customHeight="1">
      <c r="A151" s="105" t="s">
        <v>452</v>
      </c>
      <c r="B151" s="394" t="s">
        <v>221</v>
      </c>
      <c r="C151" s="395" t="s">
        <v>245</v>
      </c>
      <c r="D151" s="107" t="s">
        <v>1008</v>
      </c>
      <c r="E151" s="107"/>
      <c r="F151" s="107"/>
      <c r="G151" s="351">
        <v>4000</v>
      </c>
      <c r="H151" s="351"/>
      <c r="I151" s="351"/>
      <c r="J151" s="351"/>
      <c r="K151" s="351"/>
      <c r="L151" s="351"/>
      <c r="M151" s="351"/>
      <c r="N151" s="351"/>
      <c r="O151" s="351"/>
      <c r="P151" s="351"/>
      <c r="Q151" s="351"/>
      <c r="R151" s="351"/>
      <c r="S151" s="351"/>
      <c r="T151" s="351"/>
      <c r="U151" s="351">
        <v>4000</v>
      </c>
      <c r="V151" s="351"/>
      <c r="W151" s="351"/>
      <c r="X151" s="99"/>
      <c r="Y151" s="99"/>
      <c r="Z151" s="97"/>
    </row>
    <row r="152" spans="1:26" s="103" customFormat="1" ht="18" customHeight="1">
      <c r="A152" s="105" t="s">
        <v>453</v>
      </c>
      <c r="B152" s="392" t="s">
        <v>313</v>
      </c>
      <c r="C152" s="393" t="s">
        <v>152</v>
      </c>
      <c r="D152" s="107" t="s">
        <v>821</v>
      </c>
      <c r="E152" s="107"/>
      <c r="F152" s="107"/>
      <c r="G152" s="351">
        <v>3500</v>
      </c>
      <c r="H152" s="351"/>
      <c r="I152" s="351"/>
      <c r="J152" s="351"/>
      <c r="K152" s="351"/>
      <c r="L152" s="351"/>
      <c r="M152" s="351"/>
      <c r="N152" s="351"/>
      <c r="O152" s="351"/>
      <c r="P152" s="351"/>
      <c r="Q152" s="351"/>
      <c r="R152" s="351"/>
      <c r="S152" s="351"/>
      <c r="T152" s="351"/>
      <c r="U152" s="351">
        <v>3500</v>
      </c>
      <c r="V152" s="351"/>
      <c r="W152" s="351"/>
      <c r="X152" s="99"/>
      <c r="Y152" s="99"/>
      <c r="Z152" s="97"/>
    </row>
    <row r="153" spans="1:26" s="103" customFormat="1" ht="18" customHeight="1">
      <c r="A153" s="105" t="s">
        <v>454</v>
      </c>
      <c r="B153" s="392" t="s">
        <v>414</v>
      </c>
      <c r="C153" s="393" t="s">
        <v>203</v>
      </c>
      <c r="D153" s="107" t="s">
        <v>523</v>
      </c>
      <c r="E153" s="107"/>
      <c r="F153" s="107"/>
      <c r="G153" s="351">
        <v>2500</v>
      </c>
      <c r="H153" s="351"/>
      <c r="I153" s="351"/>
      <c r="J153" s="351"/>
      <c r="K153" s="351"/>
      <c r="L153" s="351"/>
      <c r="M153" s="351"/>
      <c r="N153" s="351"/>
      <c r="O153" s="351"/>
      <c r="P153" s="351"/>
      <c r="Q153" s="351"/>
      <c r="R153" s="351"/>
      <c r="S153" s="351"/>
      <c r="T153" s="351"/>
      <c r="U153" s="351">
        <v>2500</v>
      </c>
      <c r="V153" s="351"/>
      <c r="W153" s="351"/>
      <c r="X153" s="99"/>
      <c r="Y153" s="99"/>
      <c r="Z153" s="97"/>
    </row>
    <row r="154" spans="1:26" s="103" customFormat="1" ht="18" customHeight="1">
      <c r="A154" s="105" t="s">
        <v>455</v>
      </c>
      <c r="B154" s="396" t="s">
        <v>1009</v>
      </c>
      <c r="C154" s="393" t="s">
        <v>334</v>
      </c>
      <c r="D154" s="107" t="s">
        <v>821</v>
      </c>
      <c r="E154" s="107"/>
      <c r="F154" s="107"/>
      <c r="G154" s="351">
        <v>3500</v>
      </c>
      <c r="H154" s="351"/>
      <c r="I154" s="351"/>
      <c r="J154" s="351"/>
      <c r="K154" s="351"/>
      <c r="L154" s="351"/>
      <c r="M154" s="351"/>
      <c r="N154" s="351"/>
      <c r="O154" s="351"/>
      <c r="P154" s="351"/>
      <c r="Q154" s="351"/>
      <c r="R154" s="351"/>
      <c r="S154" s="351"/>
      <c r="T154" s="351"/>
      <c r="U154" s="351">
        <v>3500</v>
      </c>
      <c r="V154" s="351"/>
      <c r="W154" s="351"/>
      <c r="X154" s="99"/>
      <c r="Y154" s="99"/>
      <c r="Z154" s="97"/>
    </row>
    <row r="155" spans="1:26" ht="19.5" customHeight="1">
      <c r="A155" s="92" t="s">
        <v>241</v>
      </c>
      <c r="B155" s="93" t="s">
        <v>144</v>
      </c>
      <c r="C155" s="381"/>
      <c r="D155" s="93"/>
      <c r="E155" s="93"/>
      <c r="F155" s="93"/>
      <c r="G155" s="356">
        <v>154500</v>
      </c>
      <c r="H155" s="356">
        <v>0</v>
      </c>
      <c r="I155" s="356">
        <v>0</v>
      </c>
      <c r="J155" s="356">
        <f t="shared" ref="J155:Y155" si="80">SUM(J156:J168)</f>
        <v>0</v>
      </c>
      <c r="K155" s="356">
        <f t="shared" si="80"/>
        <v>0</v>
      </c>
      <c r="L155" s="356">
        <f t="shared" si="80"/>
        <v>0</v>
      </c>
      <c r="M155" s="356">
        <f t="shared" si="80"/>
        <v>32000</v>
      </c>
      <c r="N155" s="356">
        <f t="shared" si="80"/>
        <v>0</v>
      </c>
      <c r="O155" s="356">
        <f t="shared" si="80"/>
        <v>0</v>
      </c>
      <c r="P155" s="356">
        <f t="shared" si="80"/>
        <v>0</v>
      </c>
      <c r="Q155" s="356">
        <f t="shared" si="80"/>
        <v>0</v>
      </c>
      <c r="R155" s="356">
        <f t="shared" si="80"/>
        <v>0</v>
      </c>
      <c r="S155" s="356">
        <f t="shared" si="80"/>
        <v>0</v>
      </c>
      <c r="T155" s="356">
        <f t="shared" si="80"/>
        <v>0</v>
      </c>
      <c r="U155" s="356">
        <f t="shared" si="80"/>
        <v>154500</v>
      </c>
      <c r="V155" s="356">
        <f t="shared" si="80"/>
        <v>0</v>
      </c>
      <c r="W155" s="365">
        <f t="shared" si="80"/>
        <v>0</v>
      </c>
      <c r="X155" s="249">
        <f t="shared" si="80"/>
        <v>0</v>
      </c>
      <c r="Y155" s="249">
        <f t="shared" si="80"/>
        <v>0</v>
      </c>
      <c r="Z155" s="381"/>
    </row>
    <row r="156" spans="1:26" s="103" customFormat="1" ht="35.25" customHeight="1">
      <c r="A156" s="105" t="s">
        <v>456</v>
      </c>
      <c r="B156" s="382" t="s">
        <v>258</v>
      </c>
      <c r="C156" s="107" t="s">
        <v>259</v>
      </c>
      <c r="D156" s="107" t="s">
        <v>375</v>
      </c>
      <c r="E156" s="107"/>
      <c r="F156" s="107"/>
      <c r="G156" s="351">
        <v>8000</v>
      </c>
      <c r="H156" s="351"/>
      <c r="I156" s="351"/>
      <c r="J156" s="351"/>
      <c r="K156" s="351"/>
      <c r="L156" s="351"/>
      <c r="M156" s="351"/>
      <c r="N156" s="351"/>
      <c r="O156" s="351"/>
      <c r="P156" s="351"/>
      <c r="Q156" s="351"/>
      <c r="R156" s="351"/>
      <c r="S156" s="351"/>
      <c r="T156" s="351"/>
      <c r="U156" s="351">
        <v>8000</v>
      </c>
      <c r="V156" s="351"/>
      <c r="W156" s="351"/>
      <c r="X156" s="99" t="s">
        <v>264</v>
      </c>
      <c r="Y156" s="99"/>
      <c r="Z156" s="97"/>
    </row>
    <row r="157" spans="1:26" s="103" customFormat="1" ht="21" customHeight="1">
      <c r="A157" s="105" t="s">
        <v>475</v>
      </c>
      <c r="B157" s="382" t="s">
        <v>417</v>
      </c>
      <c r="C157" s="107" t="s">
        <v>237</v>
      </c>
      <c r="D157" s="107" t="s">
        <v>418</v>
      </c>
      <c r="E157" s="107"/>
      <c r="F157" s="107"/>
      <c r="G157" s="351">
        <v>6000</v>
      </c>
      <c r="H157" s="351"/>
      <c r="I157" s="351"/>
      <c r="J157" s="351"/>
      <c r="K157" s="351"/>
      <c r="L157" s="351"/>
      <c r="M157" s="351"/>
      <c r="N157" s="351"/>
      <c r="O157" s="351"/>
      <c r="P157" s="351"/>
      <c r="Q157" s="351"/>
      <c r="R157" s="351"/>
      <c r="S157" s="351"/>
      <c r="T157" s="351"/>
      <c r="U157" s="351">
        <f>G157</f>
        <v>6000</v>
      </c>
      <c r="V157" s="351"/>
      <c r="W157" s="351"/>
      <c r="X157" s="99"/>
      <c r="Y157" s="99"/>
      <c r="Z157" s="97"/>
    </row>
    <row r="158" spans="1:26" s="103" customFormat="1" ht="27.75" customHeight="1">
      <c r="A158" s="105" t="s">
        <v>476</v>
      </c>
      <c r="B158" s="382" t="s">
        <v>728</v>
      </c>
      <c r="C158" s="107" t="s">
        <v>717</v>
      </c>
      <c r="D158" s="107" t="s">
        <v>718</v>
      </c>
      <c r="E158" s="107"/>
      <c r="F158" s="107"/>
      <c r="G158" s="351">
        <v>2000</v>
      </c>
      <c r="H158" s="351"/>
      <c r="I158" s="351"/>
      <c r="J158" s="351"/>
      <c r="K158" s="351"/>
      <c r="L158" s="351"/>
      <c r="M158" s="351">
        <f t="shared" ref="M158:M161" si="81">U158</f>
        <v>2000</v>
      </c>
      <c r="N158" s="351"/>
      <c r="O158" s="351"/>
      <c r="P158" s="351"/>
      <c r="Q158" s="351"/>
      <c r="R158" s="351"/>
      <c r="S158" s="351"/>
      <c r="T158" s="351"/>
      <c r="U158" s="351">
        <v>2000</v>
      </c>
      <c r="V158" s="351"/>
      <c r="W158" s="351"/>
      <c r="X158" s="99"/>
      <c r="Y158" s="99"/>
      <c r="Z158" s="97"/>
    </row>
    <row r="159" spans="1:26" s="103" customFormat="1" ht="33" customHeight="1">
      <c r="A159" s="105" t="s">
        <v>477</v>
      </c>
      <c r="B159" s="382" t="s">
        <v>719</v>
      </c>
      <c r="C159" s="107" t="s">
        <v>717</v>
      </c>
      <c r="D159" s="107" t="s">
        <v>720</v>
      </c>
      <c r="E159" s="107"/>
      <c r="F159" s="107"/>
      <c r="G159" s="351">
        <v>5000</v>
      </c>
      <c r="H159" s="351"/>
      <c r="I159" s="351"/>
      <c r="J159" s="351"/>
      <c r="K159" s="351"/>
      <c r="L159" s="351"/>
      <c r="M159" s="351">
        <f t="shared" si="81"/>
        <v>5000</v>
      </c>
      <c r="N159" s="351"/>
      <c r="O159" s="351"/>
      <c r="P159" s="351"/>
      <c r="Q159" s="351"/>
      <c r="R159" s="351"/>
      <c r="S159" s="351"/>
      <c r="T159" s="351"/>
      <c r="U159" s="351">
        <v>5000</v>
      </c>
      <c r="V159" s="351"/>
      <c r="W159" s="351"/>
      <c r="X159" s="99"/>
      <c r="Y159" s="99"/>
      <c r="Z159" s="97"/>
    </row>
    <row r="160" spans="1:26" s="103" customFormat="1" ht="42" customHeight="1">
      <c r="A160" s="105" t="s">
        <v>478</v>
      </c>
      <c r="B160" s="382" t="s">
        <v>724</v>
      </c>
      <c r="C160" s="107" t="s">
        <v>338</v>
      </c>
      <c r="D160" s="107" t="s">
        <v>725</v>
      </c>
      <c r="E160" s="107"/>
      <c r="F160" s="107"/>
      <c r="G160" s="351">
        <v>20000</v>
      </c>
      <c r="H160" s="351"/>
      <c r="I160" s="351"/>
      <c r="J160" s="351"/>
      <c r="K160" s="351"/>
      <c r="L160" s="351"/>
      <c r="M160" s="351">
        <f t="shared" si="81"/>
        <v>20000</v>
      </c>
      <c r="N160" s="351"/>
      <c r="O160" s="351"/>
      <c r="P160" s="351"/>
      <c r="Q160" s="351"/>
      <c r="R160" s="351"/>
      <c r="S160" s="351"/>
      <c r="T160" s="351"/>
      <c r="U160" s="351">
        <v>20000</v>
      </c>
      <c r="V160" s="351"/>
      <c r="W160" s="351"/>
      <c r="X160" s="99"/>
      <c r="Y160" s="99"/>
      <c r="Z160" s="97"/>
    </row>
    <row r="161" spans="1:26" s="103" customFormat="1" ht="30.75" customHeight="1">
      <c r="A161" s="105" t="s">
        <v>479</v>
      </c>
      <c r="B161" s="382" t="s">
        <v>1013</v>
      </c>
      <c r="C161" s="107" t="s">
        <v>156</v>
      </c>
      <c r="D161" s="107" t="s">
        <v>1014</v>
      </c>
      <c r="E161" s="107"/>
      <c r="F161" s="107"/>
      <c r="G161" s="351">
        <v>5000</v>
      </c>
      <c r="H161" s="351"/>
      <c r="I161" s="351"/>
      <c r="J161" s="351"/>
      <c r="K161" s="351"/>
      <c r="L161" s="351"/>
      <c r="M161" s="351">
        <f t="shared" si="81"/>
        <v>5000</v>
      </c>
      <c r="N161" s="351"/>
      <c r="O161" s="351"/>
      <c r="P161" s="351"/>
      <c r="Q161" s="351"/>
      <c r="R161" s="351"/>
      <c r="S161" s="351"/>
      <c r="T161" s="351"/>
      <c r="U161" s="351">
        <v>5000</v>
      </c>
      <c r="V161" s="351"/>
      <c r="W161" s="351"/>
      <c r="X161" s="99"/>
      <c r="Y161" s="99"/>
      <c r="Z161" s="97"/>
    </row>
    <row r="162" spans="1:26" s="103" customFormat="1" ht="30.75" customHeight="1">
      <c r="A162" s="105" t="s">
        <v>528</v>
      </c>
      <c r="B162" s="397" t="s">
        <v>1011</v>
      </c>
      <c r="C162" s="398" t="s">
        <v>156</v>
      </c>
      <c r="D162" s="398" t="s">
        <v>1012</v>
      </c>
      <c r="E162" s="107"/>
      <c r="F162" s="107"/>
      <c r="G162" s="351">
        <v>20000</v>
      </c>
      <c r="H162" s="351"/>
      <c r="I162" s="351"/>
      <c r="J162" s="351"/>
      <c r="K162" s="351"/>
      <c r="L162" s="351"/>
      <c r="M162" s="351"/>
      <c r="N162" s="351"/>
      <c r="O162" s="351"/>
      <c r="P162" s="351"/>
      <c r="Q162" s="351"/>
      <c r="R162" s="351"/>
      <c r="S162" s="351"/>
      <c r="T162" s="351"/>
      <c r="U162" s="399">
        <v>20000</v>
      </c>
      <c r="V162" s="351"/>
      <c r="W162" s="351"/>
      <c r="X162" s="99"/>
      <c r="Y162" s="99"/>
      <c r="Z162" s="97"/>
    </row>
    <row r="163" spans="1:26" s="103" customFormat="1" ht="30.75" customHeight="1">
      <c r="A163" s="105" t="s">
        <v>529</v>
      </c>
      <c r="B163" s="397" t="s">
        <v>1015</v>
      </c>
      <c r="C163" s="398" t="s">
        <v>156</v>
      </c>
      <c r="D163" s="107" t="s">
        <v>1016</v>
      </c>
      <c r="E163" s="107"/>
      <c r="F163" s="107"/>
      <c r="G163" s="351">
        <v>15000</v>
      </c>
      <c r="H163" s="351"/>
      <c r="I163" s="351"/>
      <c r="J163" s="351"/>
      <c r="K163" s="351"/>
      <c r="L163" s="351"/>
      <c r="M163" s="351"/>
      <c r="N163" s="351"/>
      <c r="O163" s="351"/>
      <c r="P163" s="351"/>
      <c r="Q163" s="351"/>
      <c r="R163" s="351"/>
      <c r="S163" s="351"/>
      <c r="T163" s="351"/>
      <c r="U163" s="351">
        <v>15000</v>
      </c>
      <c r="V163" s="351"/>
      <c r="W163" s="351"/>
      <c r="X163" s="99"/>
      <c r="Y163" s="99"/>
      <c r="Z163" s="97"/>
    </row>
    <row r="164" spans="1:26" s="103" customFormat="1" ht="30.75" customHeight="1">
      <c r="A164" s="105" t="s">
        <v>530</v>
      </c>
      <c r="B164" s="397" t="s">
        <v>1017</v>
      </c>
      <c r="C164" s="398" t="s">
        <v>156</v>
      </c>
      <c r="D164" s="107" t="s">
        <v>1018</v>
      </c>
      <c r="E164" s="107"/>
      <c r="F164" s="107"/>
      <c r="G164" s="351">
        <v>30000</v>
      </c>
      <c r="H164" s="351"/>
      <c r="I164" s="351"/>
      <c r="J164" s="351"/>
      <c r="K164" s="351"/>
      <c r="L164" s="351"/>
      <c r="M164" s="351"/>
      <c r="N164" s="351"/>
      <c r="O164" s="351"/>
      <c r="P164" s="351"/>
      <c r="Q164" s="351"/>
      <c r="R164" s="351"/>
      <c r="S164" s="351"/>
      <c r="T164" s="351"/>
      <c r="U164" s="351">
        <v>30000</v>
      </c>
      <c r="V164" s="351"/>
      <c r="W164" s="351"/>
      <c r="X164" s="99"/>
      <c r="Y164" s="99"/>
      <c r="Z164" s="97"/>
    </row>
    <row r="165" spans="1:26" s="103" customFormat="1" ht="30.75" customHeight="1">
      <c r="A165" s="105" t="s">
        <v>726</v>
      </c>
      <c r="B165" s="397" t="s">
        <v>1019</v>
      </c>
      <c r="C165" s="107" t="s">
        <v>1020</v>
      </c>
      <c r="D165" s="107" t="s">
        <v>1021</v>
      </c>
      <c r="E165" s="107"/>
      <c r="F165" s="107"/>
      <c r="G165" s="351">
        <v>15000</v>
      </c>
      <c r="H165" s="351"/>
      <c r="I165" s="351"/>
      <c r="J165" s="351"/>
      <c r="K165" s="351"/>
      <c r="L165" s="351"/>
      <c r="M165" s="351"/>
      <c r="N165" s="351"/>
      <c r="O165" s="351"/>
      <c r="P165" s="351"/>
      <c r="Q165" s="351"/>
      <c r="R165" s="351"/>
      <c r="S165" s="351"/>
      <c r="T165" s="351"/>
      <c r="U165" s="400">
        <v>15000</v>
      </c>
      <c r="V165" s="351"/>
      <c r="W165" s="351"/>
      <c r="X165" s="99"/>
      <c r="Y165" s="99"/>
      <c r="Z165" s="97"/>
    </row>
    <row r="166" spans="1:26" s="103" customFormat="1" ht="30.75" customHeight="1">
      <c r="A166" s="105" t="s">
        <v>727</v>
      </c>
      <c r="B166" s="397" t="s">
        <v>1022</v>
      </c>
      <c r="C166" s="107" t="s">
        <v>203</v>
      </c>
      <c r="D166" s="107" t="s">
        <v>1023</v>
      </c>
      <c r="E166" s="107"/>
      <c r="F166" s="107"/>
      <c r="G166" s="351">
        <v>20000</v>
      </c>
      <c r="H166" s="351"/>
      <c r="I166" s="351"/>
      <c r="J166" s="351"/>
      <c r="K166" s="351"/>
      <c r="L166" s="351"/>
      <c r="M166" s="351"/>
      <c r="N166" s="351"/>
      <c r="O166" s="351"/>
      <c r="P166" s="351"/>
      <c r="Q166" s="351"/>
      <c r="R166" s="351"/>
      <c r="S166" s="351"/>
      <c r="T166" s="351"/>
      <c r="U166" s="400">
        <v>20000</v>
      </c>
      <c r="V166" s="351"/>
      <c r="W166" s="351"/>
      <c r="X166" s="99"/>
      <c r="Y166" s="99"/>
      <c r="Z166" s="97"/>
    </row>
    <row r="167" spans="1:26" s="103" customFormat="1" ht="30.75" customHeight="1">
      <c r="A167" s="105" t="s">
        <v>1085</v>
      </c>
      <c r="B167" s="397" t="s">
        <v>1187</v>
      </c>
      <c r="C167" s="107" t="s">
        <v>365</v>
      </c>
      <c r="D167" s="107" t="s">
        <v>1188</v>
      </c>
      <c r="E167" s="107"/>
      <c r="F167" s="107"/>
      <c r="G167" s="351">
        <v>2000</v>
      </c>
      <c r="H167" s="351"/>
      <c r="I167" s="351"/>
      <c r="J167" s="351"/>
      <c r="K167" s="351"/>
      <c r="L167" s="351"/>
      <c r="M167" s="351"/>
      <c r="N167" s="351"/>
      <c r="O167" s="351"/>
      <c r="P167" s="351"/>
      <c r="Q167" s="351"/>
      <c r="R167" s="351"/>
      <c r="S167" s="351"/>
      <c r="T167" s="351"/>
      <c r="U167" s="400">
        <v>2000</v>
      </c>
      <c r="V167" s="351"/>
      <c r="W167" s="351"/>
      <c r="X167" s="99"/>
      <c r="Y167" s="99"/>
      <c r="Z167" s="97"/>
    </row>
    <row r="168" spans="1:26" s="103" customFormat="1" ht="32.25" customHeight="1">
      <c r="A168" s="105" t="s">
        <v>1086</v>
      </c>
      <c r="B168" s="382" t="s">
        <v>911</v>
      </c>
      <c r="C168" s="107" t="s">
        <v>334</v>
      </c>
      <c r="D168" s="382" t="s">
        <v>912</v>
      </c>
      <c r="E168" s="107"/>
      <c r="F168" s="107"/>
      <c r="G168" s="351">
        <v>6500</v>
      </c>
      <c r="H168" s="351"/>
      <c r="I168" s="351"/>
      <c r="J168" s="351"/>
      <c r="K168" s="351"/>
      <c r="L168" s="351"/>
      <c r="M168" s="351"/>
      <c r="N168" s="351"/>
      <c r="O168" s="351"/>
      <c r="P168" s="351"/>
      <c r="Q168" s="351"/>
      <c r="R168" s="351"/>
      <c r="S168" s="351"/>
      <c r="T168" s="351"/>
      <c r="U168" s="400">
        <v>6500</v>
      </c>
      <c r="V168" s="351"/>
      <c r="W168" s="351"/>
      <c r="X168" s="99"/>
      <c r="Y168" s="99"/>
      <c r="Z168" s="97"/>
    </row>
    <row r="169" spans="1:26" ht="20.25" customHeight="1">
      <c r="A169" s="92" t="s">
        <v>242</v>
      </c>
      <c r="B169" s="93" t="s">
        <v>145</v>
      </c>
      <c r="C169" s="381"/>
      <c r="D169" s="93"/>
      <c r="E169" s="93"/>
      <c r="F169" s="93"/>
      <c r="G169" s="357">
        <v>11558</v>
      </c>
      <c r="H169" s="357"/>
      <c r="I169" s="357"/>
      <c r="J169" s="357">
        <f t="shared" ref="J169:U169" si="82">SUM(J170:J172)</f>
        <v>0</v>
      </c>
      <c r="K169" s="357">
        <f t="shared" si="82"/>
        <v>0</v>
      </c>
      <c r="L169" s="357">
        <f t="shared" si="82"/>
        <v>0</v>
      </c>
      <c r="M169" s="357">
        <f t="shared" si="82"/>
        <v>0</v>
      </c>
      <c r="N169" s="357">
        <f t="shared" si="82"/>
        <v>0</v>
      </c>
      <c r="O169" s="357">
        <f t="shared" si="82"/>
        <v>0</v>
      </c>
      <c r="P169" s="357"/>
      <c r="Q169" s="357"/>
      <c r="R169" s="357"/>
      <c r="S169" s="357"/>
      <c r="T169" s="357"/>
      <c r="U169" s="357">
        <f t="shared" si="82"/>
        <v>11558</v>
      </c>
      <c r="V169" s="357"/>
      <c r="W169" s="364"/>
      <c r="X169" s="93"/>
      <c r="Y169" s="93"/>
      <c r="Z169" s="381"/>
    </row>
    <row r="170" spans="1:26" ht="29.25" customHeight="1">
      <c r="A170" s="352" t="s">
        <v>457</v>
      </c>
      <c r="B170" s="382" t="s">
        <v>632</v>
      </c>
      <c r="C170" s="107" t="s">
        <v>188</v>
      </c>
      <c r="D170" s="107" t="s">
        <v>634</v>
      </c>
      <c r="E170" s="93"/>
      <c r="F170" s="93"/>
      <c r="G170" s="351">
        <v>4658</v>
      </c>
      <c r="H170" s="351"/>
      <c r="I170" s="351"/>
      <c r="J170" s="351"/>
      <c r="K170" s="351"/>
      <c r="L170" s="351"/>
      <c r="M170" s="351"/>
      <c r="N170" s="351"/>
      <c r="O170" s="351"/>
      <c r="P170" s="351"/>
      <c r="Q170" s="351"/>
      <c r="R170" s="351"/>
      <c r="S170" s="351"/>
      <c r="T170" s="351"/>
      <c r="U170" s="351">
        <f>G170</f>
        <v>4658</v>
      </c>
      <c r="V170" s="351"/>
      <c r="W170" s="351"/>
      <c r="X170" s="99" t="s">
        <v>630</v>
      </c>
      <c r="Y170" s="99"/>
      <c r="Z170" s="381"/>
    </row>
    <row r="171" spans="1:26" ht="25.5" customHeight="1">
      <c r="A171" s="352" t="s">
        <v>480</v>
      </c>
      <c r="B171" s="382" t="s">
        <v>631</v>
      </c>
      <c r="C171" s="107" t="s">
        <v>445</v>
      </c>
      <c r="D171" s="107" t="s">
        <v>633</v>
      </c>
      <c r="E171" s="93"/>
      <c r="F171" s="93"/>
      <c r="G171" s="351">
        <v>3900</v>
      </c>
      <c r="H171" s="351"/>
      <c r="I171" s="351"/>
      <c r="J171" s="351"/>
      <c r="K171" s="351"/>
      <c r="L171" s="351"/>
      <c r="M171" s="351"/>
      <c r="N171" s="351"/>
      <c r="O171" s="351"/>
      <c r="P171" s="351"/>
      <c r="Q171" s="351"/>
      <c r="R171" s="351"/>
      <c r="S171" s="351"/>
      <c r="T171" s="351"/>
      <c r="U171" s="351">
        <f>G171</f>
        <v>3900</v>
      </c>
      <c r="V171" s="351"/>
      <c r="W171" s="351"/>
      <c r="X171" s="99" t="s">
        <v>630</v>
      </c>
      <c r="Y171" s="99"/>
      <c r="Z171" s="381"/>
    </row>
    <row r="172" spans="1:26" ht="25.5" customHeight="1">
      <c r="A172" s="352" t="s">
        <v>543</v>
      </c>
      <c r="B172" s="382" t="s">
        <v>275</v>
      </c>
      <c r="C172" s="107" t="s">
        <v>277</v>
      </c>
      <c r="D172" s="107" t="s">
        <v>378</v>
      </c>
      <c r="E172" s="107"/>
      <c r="F172" s="107"/>
      <c r="G172" s="351">
        <v>3000</v>
      </c>
      <c r="H172" s="351"/>
      <c r="I172" s="351"/>
      <c r="J172" s="351"/>
      <c r="K172" s="351"/>
      <c r="L172" s="351"/>
      <c r="M172" s="351"/>
      <c r="N172" s="351"/>
      <c r="O172" s="351"/>
      <c r="P172" s="351"/>
      <c r="Q172" s="351"/>
      <c r="R172" s="351"/>
      <c r="S172" s="351"/>
      <c r="T172" s="351"/>
      <c r="U172" s="351">
        <f>G172</f>
        <v>3000</v>
      </c>
      <c r="V172" s="351"/>
      <c r="W172" s="351"/>
      <c r="X172" s="99" t="s">
        <v>278</v>
      </c>
      <c r="Y172" s="99"/>
      <c r="Z172" s="107"/>
    </row>
    <row r="173" spans="1:26" ht="27.95" customHeight="1">
      <c r="A173" s="92" t="s">
        <v>243</v>
      </c>
      <c r="B173" s="93" t="s">
        <v>217</v>
      </c>
      <c r="C173" s="381"/>
      <c r="D173" s="93"/>
      <c r="E173" s="93"/>
      <c r="F173" s="93"/>
      <c r="G173" s="357">
        <v>24634</v>
      </c>
      <c r="H173" s="357"/>
      <c r="I173" s="357"/>
      <c r="J173" s="357">
        <f t="shared" ref="J173:O173" si="83">SUM(J174:J180)</f>
        <v>0</v>
      </c>
      <c r="K173" s="357">
        <f t="shared" si="83"/>
        <v>0</v>
      </c>
      <c r="L173" s="357">
        <f t="shared" si="83"/>
        <v>0</v>
      </c>
      <c r="M173" s="357">
        <f t="shared" si="83"/>
        <v>0</v>
      </c>
      <c r="N173" s="357">
        <f t="shared" si="83"/>
        <v>0</v>
      </c>
      <c r="O173" s="357">
        <f t="shared" si="83"/>
        <v>0</v>
      </c>
      <c r="P173" s="357"/>
      <c r="Q173" s="357"/>
      <c r="R173" s="357"/>
      <c r="S173" s="357"/>
      <c r="T173" s="357"/>
      <c r="U173" s="357">
        <f>SUM(U174:U180)</f>
        <v>24634</v>
      </c>
      <c r="V173" s="357"/>
      <c r="W173" s="364"/>
      <c r="X173" s="93"/>
      <c r="Y173" s="93"/>
      <c r="Z173" s="381"/>
    </row>
    <row r="174" spans="1:26" s="103" customFormat="1" ht="33.75" customHeight="1">
      <c r="A174" s="105" t="s">
        <v>458</v>
      </c>
      <c r="B174" s="382" t="s">
        <v>427</v>
      </c>
      <c r="C174" s="107" t="s">
        <v>177</v>
      </c>
      <c r="D174" s="107" t="s">
        <v>351</v>
      </c>
      <c r="E174" s="107"/>
      <c r="F174" s="107"/>
      <c r="G174" s="351">
        <v>950</v>
      </c>
      <c r="H174" s="351"/>
      <c r="I174" s="351"/>
      <c r="J174" s="351"/>
      <c r="K174" s="351"/>
      <c r="L174" s="351"/>
      <c r="M174" s="351"/>
      <c r="N174" s="351"/>
      <c r="O174" s="351"/>
      <c r="P174" s="351"/>
      <c r="Q174" s="351"/>
      <c r="R174" s="351"/>
      <c r="S174" s="351"/>
      <c r="T174" s="351"/>
      <c r="U174" s="351">
        <f>G174</f>
        <v>950</v>
      </c>
      <c r="V174" s="351"/>
      <c r="W174" s="351"/>
      <c r="X174" s="99" t="s">
        <v>352</v>
      </c>
      <c r="Y174" s="99"/>
      <c r="Z174" s="97"/>
    </row>
    <row r="175" spans="1:26" s="103" customFormat="1" ht="30" customHeight="1">
      <c r="A175" s="105" t="s">
        <v>459</v>
      </c>
      <c r="B175" s="382" t="s">
        <v>348</v>
      </c>
      <c r="C175" s="107" t="s">
        <v>349</v>
      </c>
      <c r="D175" s="107" t="s">
        <v>330</v>
      </c>
      <c r="E175" s="107"/>
      <c r="F175" s="107"/>
      <c r="G175" s="351">
        <v>3200</v>
      </c>
      <c r="H175" s="351"/>
      <c r="I175" s="351"/>
      <c r="J175" s="351"/>
      <c r="K175" s="351"/>
      <c r="L175" s="351"/>
      <c r="M175" s="351"/>
      <c r="N175" s="351"/>
      <c r="O175" s="351"/>
      <c r="P175" s="351"/>
      <c r="Q175" s="351"/>
      <c r="R175" s="351"/>
      <c r="S175" s="351"/>
      <c r="T175" s="351"/>
      <c r="U175" s="351">
        <f t="shared" ref="U175:U180" si="84">G175</f>
        <v>3200</v>
      </c>
      <c r="V175" s="351"/>
      <c r="W175" s="351"/>
      <c r="X175" s="99" t="s">
        <v>357</v>
      </c>
      <c r="Y175" s="99"/>
      <c r="Z175" s="97"/>
    </row>
    <row r="176" spans="1:26" s="103" customFormat="1" ht="20.25" customHeight="1">
      <c r="A176" s="105" t="s">
        <v>460</v>
      </c>
      <c r="B176" s="382" t="s">
        <v>420</v>
      </c>
      <c r="C176" s="107" t="s">
        <v>245</v>
      </c>
      <c r="D176" s="107" t="s">
        <v>419</v>
      </c>
      <c r="E176" s="107"/>
      <c r="F176" s="107"/>
      <c r="G176" s="351">
        <v>7000</v>
      </c>
      <c r="H176" s="351"/>
      <c r="I176" s="351"/>
      <c r="J176" s="351"/>
      <c r="K176" s="351"/>
      <c r="L176" s="351"/>
      <c r="M176" s="351"/>
      <c r="N176" s="351"/>
      <c r="O176" s="351"/>
      <c r="P176" s="351"/>
      <c r="Q176" s="351"/>
      <c r="R176" s="351"/>
      <c r="S176" s="351"/>
      <c r="T176" s="351"/>
      <c r="U176" s="351">
        <f t="shared" si="84"/>
        <v>7000</v>
      </c>
      <c r="V176" s="351"/>
      <c r="W176" s="351"/>
      <c r="X176" s="99" t="s">
        <v>434</v>
      </c>
      <c r="Y176" s="99"/>
      <c r="Z176" s="97"/>
    </row>
    <row r="177" spans="1:26" s="103" customFormat="1" ht="32.25" customHeight="1">
      <c r="A177" s="105" t="s">
        <v>586</v>
      </c>
      <c r="B177" s="382" t="s">
        <v>346</v>
      </c>
      <c r="C177" s="107" t="s">
        <v>203</v>
      </c>
      <c r="D177" s="107" t="s">
        <v>347</v>
      </c>
      <c r="E177" s="107"/>
      <c r="F177" s="107"/>
      <c r="G177" s="351">
        <v>2100</v>
      </c>
      <c r="H177" s="351"/>
      <c r="I177" s="351"/>
      <c r="J177" s="351"/>
      <c r="K177" s="351"/>
      <c r="L177" s="351"/>
      <c r="M177" s="351"/>
      <c r="N177" s="351"/>
      <c r="O177" s="351"/>
      <c r="P177" s="351"/>
      <c r="Q177" s="351"/>
      <c r="R177" s="351"/>
      <c r="S177" s="351"/>
      <c r="T177" s="351"/>
      <c r="U177" s="351">
        <f t="shared" si="84"/>
        <v>2100</v>
      </c>
      <c r="V177" s="351"/>
      <c r="W177" s="351"/>
      <c r="X177" s="99" t="s">
        <v>354</v>
      </c>
      <c r="Y177" s="99"/>
      <c r="Z177" s="97"/>
    </row>
    <row r="178" spans="1:26" s="103" customFormat="1" ht="27.75" customHeight="1">
      <c r="A178" s="105" t="s">
        <v>587</v>
      </c>
      <c r="B178" s="382" t="s">
        <v>569</v>
      </c>
      <c r="C178" s="107" t="s">
        <v>567</v>
      </c>
      <c r="D178" s="107" t="s">
        <v>568</v>
      </c>
      <c r="E178" s="107"/>
      <c r="F178" s="107"/>
      <c r="G178" s="351">
        <v>2184</v>
      </c>
      <c r="H178" s="351"/>
      <c r="I178" s="351"/>
      <c r="J178" s="351"/>
      <c r="K178" s="351"/>
      <c r="L178" s="351"/>
      <c r="M178" s="351"/>
      <c r="N178" s="351"/>
      <c r="O178" s="351"/>
      <c r="P178" s="351"/>
      <c r="Q178" s="351"/>
      <c r="R178" s="351"/>
      <c r="S178" s="351"/>
      <c r="T178" s="351"/>
      <c r="U178" s="351">
        <f t="shared" si="84"/>
        <v>2184</v>
      </c>
      <c r="V178" s="351"/>
      <c r="W178" s="351"/>
      <c r="X178" s="99" t="s">
        <v>332</v>
      </c>
      <c r="Y178" s="99"/>
      <c r="Z178" s="97"/>
    </row>
    <row r="179" spans="1:26" s="103" customFormat="1" ht="21.75" customHeight="1">
      <c r="A179" s="105" t="s">
        <v>588</v>
      </c>
      <c r="B179" s="382" t="s">
        <v>570</v>
      </c>
      <c r="C179" s="107" t="s">
        <v>567</v>
      </c>
      <c r="D179" s="107" t="s">
        <v>571</v>
      </c>
      <c r="E179" s="107"/>
      <c r="F179" s="107"/>
      <c r="G179" s="351">
        <v>4900</v>
      </c>
      <c r="H179" s="351"/>
      <c r="I179" s="351"/>
      <c r="J179" s="351"/>
      <c r="K179" s="351"/>
      <c r="L179" s="351"/>
      <c r="M179" s="351"/>
      <c r="N179" s="351"/>
      <c r="O179" s="351"/>
      <c r="P179" s="351"/>
      <c r="Q179" s="351"/>
      <c r="R179" s="351"/>
      <c r="S179" s="351"/>
      <c r="T179" s="351"/>
      <c r="U179" s="351">
        <f t="shared" si="84"/>
        <v>4900</v>
      </c>
      <c r="V179" s="351"/>
      <c r="W179" s="351"/>
      <c r="X179" s="99" t="s">
        <v>332</v>
      </c>
      <c r="Y179" s="99"/>
      <c r="Z179" s="97"/>
    </row>
    <row r="180" spans="1:26" s="103" customFormat="1" ht="27.75" customHeight="1">
      <c r="A180" s="105" t="s">
        <v>589</v>
      </c>
      <c r="B180" s="382" t="s">
        <v>572</v>
      </c>
      <c r="C180" s="107" t="s">
        <v>188</v>
      </c>
      <c r="D180" s="107" t="s">
        <v>573</v>
      </c>
      <c r="E180" s="107"/>
      <c r="F180" s="107"/>
      <c r="G180" s="351">
        <v>4300</v>
      </c>
      <c r="H180" s="351"/>
      <c r="I180" s="351"/>
      <c r="J180" s="351"/>
      <c r="K180" s="351"/>
      <c r="L180" s="351"/>
      <c r="M180" s="351"/>
      <c r="N180" s="351"/>
      <c r="O180" s="351"/>
      <c r="P180" s="351"/>
      <c r="Q180" s="351"/>
      <c r="R180" s="351"/>
      <c r="S180" s="351"/>
      <c r="T180" s="351"/>
      <c r="U180" s="351">
        <f t="shared" si="84"/>
        <v>4300</v>
      </c>
      <c r="V180" s="351"/>
      <c r="W180" s="351"/>
      <c r="X180" s="99" t="s">
        <v>574</v>
      </c>
      <c r="Y180" s="99"/>
      <c r="Z180" s="97"/>
    </row>
    <row r="181" spans="1:26" ht="26.25" customHeight="1">
      <c r="A181" s="92" t="s">
        <v>244</v>
      </c>
      <c r="B181" s="93" t="s">
        <v>437</v>
      </c>
      <c r="C181" s="381"/>
      <c r="D181" s="93"/>
      <c r="E181" s="93"/>
      <c r="F181" s="93"/>
      <c r="G181" s="357">
        <v>52400</v>
      </c>
      <c r="H181" s="357">
        <v>0</v>
      </c>
      <c r="I181" s="357">
        <v>0</v>
      </c>
      <c r="J181" s="357">
        <f t="shared" ref="J181:W181" si="85">SUM(J182:J198)</f>
        <v>0</v>
      </c>
      <c r="K181" s="357">
        <f t="shared" si="85"/>
        <v>0</v>
      </c>
      <c r="L181" s="357">
        <f t="shared" si="85"/>
        <v>0</v>
      </c>
      <c r="M181" s="357">
        <f t="shared" si="85"/>
        <v>0</v>
      </c>
      <c r="N181" s="357">
        <f t="shared" si="85"/>
        <v>3000</v>
      </c>
      <c r="O181" s="357">
        <f t="shared" si="85"/>
        <v>0</v>
      </c>
      <c r="P181" s="357">
        <f t="shared" si="85"/>
        <v>0</v>
      </c>
      <c r="Q181" s="357">
        <f t="shared" si="85"/>
        <v>0</v>
      </c>
      <c r="R181" s="357">
        <f t="shared" si="85"/>
        <v>0</v>
      </c>
      <c r="S181" s="357">
        <f t="shared" si="85"/>
        <v>0</v>
      </c>
      <c r="T181" s="357">
        <f t="shared" si="85"/>
        <v>0</v>
      </c>
      <c r="U181" s="357">
        <f t="shared" si="85"/>
        <v>49400</v>
      </c>
      <c r="V181" s="357">
        <f t="shared" si="85"/>
        <v>0</v>
      </c>
      <c r="W181" s="364">
        <f t="shared" si="85"/>
        <v>0</v>
      </c>
      <c r="X181" s="93"/>
      <c r="Y181" s="93"/>
      <c r="Z181" s="381"/>
    </row>
    <row r="182" spans="1:26" ht="27" customHeight="1">
      <c r="A182" s="105" t="s">
        <v>594</v>
      </c>
      <c r="B182" s="382" t="s">
        <v>428</v>
      </c>
      <c r="C182" s="107" t="s">
        <v>261</v>
      </c>
      <c r="D182" s="107" t="s">
        <v>429</v>
      </c>
      <c r="E182" s="107"/>
      <c r="F182" s="107"/>
      <c r="G182" s="351">
        <v>12000</v>
      </c>
      <c r="H182" s="351"/>
      <c r="I182" s="351"/>
      <c r="J182" s="351"/>
      <c r="K182" s="351"/>
      <c r="L182" s="351"/>
      <c r="M182" s="351"/>
      <c r="N182" s="351"/>
      <c r="O182" s="351"/>
      <c r="P182" s="351"/>
      <c r="Q182" s="351"/>
      <c r="R182" s="351"/>
      <c r="S182" s="351"/>
      <c r="T182" s="351"/>
      <c r="U182" s="351">
        <f>G182</f>
        <v>12000</v>
      </c>
      <c r="V182" s="351"/>
      <c r="W182" s="351"/>
      <c r="X182" s="99" t="s">
        <v>430</v>
      </c>
      <c r="Y182" s="99"/>
      <c r="Z182" s="107"/>
    </row>
    <row r="183" spans="1:26" ht="50.25" customHeight="1">
      <c r="A183" s="105" t="s">
        <v>593</v>
      </c>
      <c r="B183" s="382" t="s">
        <v>281</v>
      </c>
      <c r="C183" s="107" t="s">
        <v>261</v>
      </c>
      <c r="D183" s="107" t="s">
        <v>638</v>
      </c>
      <c r="E183" s="107"/>
      <c r="F183" s="107"/>
      <c r="G183" s="351">
        <v>12000</v>
      </c>
      <c r="H183" s="351"/>
      <c r="I183" s="351"/>
      <c r="J183" s="351"/>
      <c r="K183" s="351"/>
      <c r="L183" s="351"/>
      <c r="M183" s="351"/>
      <c r="N183" s="351"/>
      <c r="O183" s="351"/>
      <c r="P183" s="351"/>
      <c r="Q183" s="351"/>
      <c r="R183" s="351"/>
      <c r="S183" s="351"/>
      <c r="T183" s="351"/>
      <c r="U183" s="351">
        <f t="shared" ref="U183:U184" si="86">G183</f>
        <v>12000</v>
      </c>
      <c r="V183" s="351"/>
      <c r="W183" s="351"/>
      <c r="X183" s="99" t="s">
        <v>637</v>
      </c>
      <c r="Y183" s="99"/>
      <c r="Z183" s="107"/>
    </row>
    <row r="184" spans="1:26" s="103" customFormat="1" ht="74.25" customHeight="1">
      <c r="A184" s="105" t="s">
        <v>595</v>
      </c>
      <c r="B184" s="382" t="s">
        <v>282</v>
      </c>
      <c r="C184" s="107" t="s">
        <v>261</v>
      </c>
      <c r="D184" s="107" t="s">
        <v>286</v>
      </c>
      <c r="E184" s="107"/>
      <c r="F184" s="107"/>
      <c r="G184" s="351">
        <v>15000</v>
      </c>
      <c r="H184" s="351"/>
      <c r="I184" s="351"/>
      <c r="J184" s="351"/>
      <c r="K184" s="351"/>
      <c r="L184" s="351"/>
      <c r="M184" s="351"/>
      <c r="N184" s="351"/>
      <c r="O184" s="351"/>
      <c r="P184" s="351"/>
      <c r="Q184" s="351"/>
      <c r="R184" s="351"/>
      <c r="S184" s="351"/>
      <c r="T184" s="351"/>
      <c r="U184" s="351">
        <f t="shared" si="86"/>
        <v>15000</v>
      </c>
      <c r="V184" s="351"/>
      <c r="W184" s="351"/>
      <c r="X184" s="355" t="s">
        <v>636</v>
      </c>
      <c r="Y184" s="355"/>
      <c r="Z184" s="97"/>
    </row>
    <row r="185" spans="1:26" s="103" customFormat="1" ht="24" customHeight="1">
      <c r="A185" s="105" t="s">
        <v>601</v>
      </c>
      <c r="B185" s="382" t="s">
        <v>757</v>
      </c>
      <c r="C185" s="107" t="s">
        <v>365</v>
      </c>
      <c r="D185" s="107" t="s">
        <v>758</v>
      </c>
      <c r="E185" s="107"/>
      <c r="F185" s="107"/>
      <c r="G185" s="351">
        <v>3000</v>
      </c>
      <c r="H185" s="351"/>
      <c r="I185" s="351"/>
      <c r="J185" s="351"/>
      <c r="K185" s="351"/>
      <c r="L185" s="351"/>
      <c r="M185" s="351"/>
      <c r="N185" s="351">
        <v>3000</v>
      </c>
      <c r="O185" s="351"/>
      <c r="P185" s="351"/>
      <c r="Q185" s="351"/>
      <c r="R185" s="351"/>
      <c r="S185" s="351"/>
      <c r="T185" s="351"/>
      <c r="U185" s="351"/>
      <c r="V185" s="351"/>
      <c r="W185" s="351"/>
      <c r="X185" s="355"/>
      <c r="Y185" s="355"/>
      <c r="Z185" s="97" t="s">
        <v>1323</v>
      </c>
    </row>
    <row r="186" spans="1:26" s="103" customFormat="1" ht="44.25" customHeight="1">
      <c r="A186" s="105" t="s">
        <v>1169</v>
      </c>
      <c r="B186" s="382" t="s">
        <v>872</v>
      </c>
      <c r="C186" s="107" t="s">
        <v>873</v>
      </c>
      <c r="D186" s="382" t="s">
        <v>863</v>
      </c>
      <c r="E186" s="107"/>
      <c r="F186" s="107"/>
      <c r="G186" s="351">
        <v>1200</v>
      </c>
      <c r="H186" s="351"/>
      <c r="I186" s="351"/>
      <c r="J186" s="351"/>
      <c r="K186" s="351"/>
      <c r="L186" s="351"/>
      <c r="M186" s="351"/>
      <c r="N186" s="351"/>
      <c r="O186" s="358"/>
      <c r="P186" s="351"/>
      <c r="Q186" s="351"/>
      <c r="R186" s="351"/>
      <c r="S186" s="351"/>
      <c r="T186" s="351"/>
      <c r="U186" s="351">
        <f>G186</f>
        <v>1200</v>
      </c>
      <c r="V186" s="351"/>
      <c r="W186" s="351"/>
      <c r="X186" s="355"/>
      <c r="Y186" s="355"/>
      <c r="Z186" s="97"/>
    </row>
    <row r="187" spans="1:26" s="103" customFormat="1" ht="39" customHeight="1">
      <c r="A187" s="105" t="s">
        <v>1170</v>
      </c>
      <c r="B187" s="382" t="s">
        <v>875</v>
      </c>
      <c r="C187" s="107" t="s">
        <v>876</v>
      </c>
      <c r="D187" s="382" t="s">
        <v>863</v>
      </c>
      <c r="E187" s="107"/>
      <c r="F187" s="107"/>
      <c r="G187" s="351">
        <v>1200</v>
      </c>
      <c r="H187" s="351"/>
      <c r="I187" s="351"/>
      <c r="J187" s="351"/>
      <c r="K187" s="351"/>
      <c r="L187" s="351"/>
      <c r="M187" s="351"/>
      <c r="N187" s="351"/>
      <c r="O187" s="358"/>
      <c r="P187" s="351"/>
      <c r="Q187" s="351"/>
      <c r="R187" s="351"/>
      <c r="S187" s="351"/>
      <c r="T187" s="351"/>
      <c r="U187" s="351">
        <f t="shared" ref="U187:U198" si="87">G187</f>
        <v>1200</v>
      </c>
      <c r="V187" s="351"/>
      <c r="W187" s="351"/>
      <c r="X187" s="355"/>
      <c r="Y187" s="355"/>
      <c r="Z187" s="97"/>
    </row>
    <row r="188" spans="1:26" s="103" customFormat="1" ht="42" customHeight="1">
      <c r="A188" s="105" t="s">
        <v>1171</v>
      </c>
      <c r="B188" s="382" t="s">
        <v>877</v>
      </c>
      <c r="C188" s="107" t="s">
        <v>878</v>
      </c>
      <c r="D188" s="382" t="s">
        <v>863</v>
      </c>
      <c r="E188" s="107"/>
      <c r="F188" s="107"/>
      <c r="G188" s="351">
        <v>1200</v>
      </c>
      <c r="H188" s="351"/>
      <c r="I188" s="351"/>
      <c r="J188" s="351"/>
      <c r="K188" s="351"/>
      <c r="L188" s="351"/>
      <c r="M188" s="351"/>
      <c r="N188" s="351"/>
      <c r="O188" s="358"/>
      <c r="P188" s="351"/>
      <c r="Q188" s="351"/>
      <c r="R188" s="351"/>
      <c r="S188" s="351"/>
      <c r="T188" s="351"/>
      <c r="U188" s="351">
        <f t="shared" si="87"/>
        <v>1200</v>
      </c>
      <c r="V188" s="351"/>
      <c r="W188" s="351"/>
      <c r="X188" s="355"/>
      <c r="Y188" s="355"/>
      <c r="Z188" s="97"/>
    </row>
    <row r="189" spans="1:26" s="103" customFormat="1" ht="35.25" customHeight="1">
      <c r="A189" s="105" t="s">
        <v>1172</v>
      </c>
      <c r="B189" s="382" t="s">
        <v>862</v>
      </c>
      <c r="C189" s="107" t="s">
        <v>827</v>
      </c>
      <c r="D189" s="382" t="s">
        <v>863</v>
      </c>
      <c r="E189" s="107" t="s">
        <v>304</v>
      </c>
      <c r="F189" s="311"/>
      <c r="G189" s="351">
        <v>1500</v>
      </c>
      <c r="H189" s="351"/>
      <c r="I189" s="351"/>
      <c r="J189" s="351"/>
      <c r="K189" s="351"/>
      <c r="L189" s="351"/>
      <c r="M189" s="351"/>
      <c r="N189" s="351"/>
      <c r="O189" s="358"/>
      <c r="P189" s="351"/>
      <c r="Q189" s="351"/>
      <c r="R189" s="351"/>
      <c r="S189" s="351"/>
      <c r="T189" s="351"/>
      <c r="U189" s="351">
        <f t="shared" si="87"/>
        <v>1500</v>
      </c>
      <c r="V189" s="351"/>
      <c r="W189" s="351"/>
      <c r="X189" s="355"/>
      <c r="Y189" s="355"/>
      <c r="Z189" s="97"/>
    </row>
    <row r="190" spans="1:26" s="103" customFormat="1" ht="38.25" customHeight="1">
      <c r="A190" s="105" t="s">
        <v>1173</v>
      </c>
      <c r="B190" s="401" t="s">
        <v>879</v>
      </c>
      <c r="C190" s="107" t="s">
        <v>880</v>
      </c>
      <c r="D190" s="402" t="s">
        <v>881</v>
      </c>
      <c r="E190" s="107"/>
      <c r="F190" s="107"/>
      <c r="G190" s="351">
        <v>1000</v>
      </c>
      <c r="H190" s="351"/>
      <c r="I190" s="351"/>
      <c r="J190" s="351"/>
      <c r="K190" s="351"/>
      <c r="L190" s="351"/>
      <c r="M190" s="351"/>
      <c r="N190" s="351"/>
      <c r="O190" s="358"/>
      <c r="P190" s="351"/>
      <c r="Q190" s="351"/>
      <c r="R190" s="351"/>
      <c r="S190" s="351"/>
      <c r="T190" s="351"/>
      <c r="U190" s="351">
        <f t="shared" si="87"/>
        <v>1000</v>
      </c>
      <c r="V190" s="351"/>
      <c r="W190" s="351"/>
      <c r="X190" s="355"/>
      <c r="Y190" s="355"/>
      <c r="Z190" s="97"/>
    </row>
    <row r="191" spans="1:26" s="103" customFormat="1" ht="41.25" customHeight="1">
      <c r="A191" s="105" t="s">
        <v>1174</v>
      </c>
      <c r="B191" s="401" t="s">
        <v>882</v>
      </c>
      <c r="C191" s="107" t="s">
        <v>883</v>
      </c>
      <c r="D191" s="382" t="s">
        <v>884</v>
      </c>
      <c r="E191" s="107"/>
      <c r="F191" s="107"/>
      <c r="G191" s="351">
        <v>600</v>
      </c>
      <c r="H191" s="351"/>
      <c r="I191" s="351"/>
      <c r="J191" s="351"/>
      <c r="K191" s="351"/>
      <c r="L191" s="351"/>
      <c r="M191" s="351"/>
      <c r="N191" s="351"/>
      <c r="O191" s="358"/>
      <c r="P191" s="351"/>
      <c r="Q191" s="351"/>
      <c r="R191" s="351"/>
      <c r="S191" s="351"/>
      <c r="T191" s="351"/>
      <c r="U191" s="351">
        <f t="shared" si="87"/>
        <v>600</v>
      </c>
      <c r="V191" s="351"/>
      <c r="W191" s="351"/>
      <c r="X191" s="355"/>
      <c r="Y191" s="355"/>
      <c r="Z191" s="97"/>
    </row>
    <row r="192" spans="1:26" s="103" customFormat="1" ht="25.5" customHeight="1">
      <c r="A192" s="105" t="s">
        <v>1175</v>
      </c>
      <c r="B192" s="401" t="s">
        <v>885</v>
      </c>
      <c r="C192" s="107" t="s">
        <v>886</v>
      </c>
      <c r="D192" s="382" t="s">
        <v>884</v>
      </c>
      <c r="E192" s="107"/>
      <c r="F192" s="107"/>
      <c r="G192" s="351">
        <v>600</v>
      </c>
      <c r="H192" s="351"/>
      <c r="I192" s="351"/>
      <c r="J192" s="351"/>
      <c r="K192" s="351"/>
      <c r="L192" s="351"/>
      <c r="M192" s="351"/>
      <c r="N192" s="351"/>
      <c r="O192" s="358"/>
      <c r="P192" s="351"/>
      <c r="Q192" s="351"/>
      <c r="R192" s="351"/>
      <c r="S192" s="351"/>
      <c r="T192" s="351"/>
      <c r="U192" s="351">
        <f t="shared" si="87"/>
        <v>600</v>
      </c>
      <c r="V192" s="351"/>
      <c r="W192" s="351"/>
      <c r="X192" s="355"/>
      <c r="Y192" s="355"/>
      <c r="Z192" s="97"/>
    </row>
    <row r="193" spans="1:26" s="103" customFormat="1" ht="26.25" customHeight="1">
      <c r="A193" s="105" t="s">
        <v>1176</v>
      </c>
      <c r="B193" s="401" t="s">
        <v>887</v>
      </c>
      <c r="C193" s="107" t="s">
        <v>888</v>
      </c>
      <c r="D193" s="382" t="s">
        <v>884</v>
      </c>
      <c r="E193" s="107"/>
      <c r="F193" s="107"/>
      <c r="G193" s="351">
        <v>600</v>
      </c>
      <c r="H193" s="351"/>
      <c r="I193" s="351"/>
      <c r="J193" s="351"/>
      <c r="K193" s="351"/>
      <c r="L193" s="351"/>
      <c r="M193" s="351"/>
      <c r="N193" s="351"/>
      <c r="O193" s="358"/>
      <c r="P193" s="351"/>
      <c r="Q193" s="351"/>
      <c r="R193" s="351"/>
      <c r="S193" s="351"/>
      <c r="T193" s="351"/>
      <c r="U193" s="351">
        <f t="shared" si="87"/>
        <v>600</v>
      </c>
      <c r="V193" s="351"/>
      <c r="W193" s="351"/>
      <c r="X193" s="355"/>
      <c r="Y193" s="355"/>
      <c r="Z193" s="97"/>
    </row>
    <row r="194" spans="1:26" s="103" customFormat="1" ht="24" customHeight="1">
      <c r="A194" s="105" t="s">
        <v>1177</v>
      </c>
      <c r="B194" s="401" t="s">
        <v>889</v>
      </c>
      <c r="C194" s="107" t="s">
        <v>338</v>
      </c>
      <c r="D194" s="107"/>
      <c r="E194" s="107"/>
      <c r="F194" s="107"/>
      <c r="G194" s="351">
        <v>500</v>
      </c>
      <c r="H194" s="351"/>
      <c r="I194" s="351"/>
      <c r="J194" s="351"/>
      <c r="K194" s="351"/>
      <c r="L194" s="351"/>
      <c r="M194" s="351"/>
      <c r="N194" s="351"/>
      <c r="O194" s="311"/>
      <c r="P194" s="351"/>
      <c r="Q194" s="351"/>
      <c r="R194" s="351"/>
      <c r="S194" s="351"/>
      <c r="T194" s="351"/>
      <c r="U194" s="351">
        <f t="shared" si="87"/>
        <v>500</v>
      </c>
      <c r="V194" s="351"/>
      <c r="W194" s="351"/>
      <c r="X194" s="355"/>
      <c r="Y194" s="355"/>
      <c r="Z194" s="97"/>
    </row>
    <row r="195" spans="1:26" s="103" customFormat="1" ht="24" customHeight="1">
      <c r="A195" s="105" t="s">
        <v>1178</v>
      </c>
      <c r="B195" s="401" t="s">
        <v>890</v>
      </c>
      <c r="C195" s="107" t="s">
        <v>338</v>
      </c>
      <c r="D195" s="107"/>
      <c r="E195" s="107"/>
      <c r="F195" s="107"/>
      <c r="G195" s="351">
        <v>500</v>
      </c>
      <c r="H195" s="351"/>
      <c r="I195" s="351"/>
      <c r="J195" s="351"/>
      <c r="K195" s="351"/>
      <c r="L195" s="351"/>
      <c r="M195" s="351"/>
      <c r="N195" s="351"/>
      <c r="O195" s="311"/>
      <c r="P195" s="351"/>
      <c r="Q195" s="351"/>
      <c r="R195" s="351"/>
      <c r="S195" s="351"/>
      <c r="T195" s="351"/>
      <c r="U195" s="351">
        <f t="shared" si="87"/>
        <v>500</v>
      </c>
      <c r="V195" s="351"/>
      <c r="W195" s="351"/>
      <c r="X195" s="355"/>
      <c r="Y195" s="355"/>
      <c r="Z195" s="97"/>
    </row>
    <row r="196" spans="1:26" s="103" customFormat="1" ht="24" customHeight="1">
      <c r="A196" s="105" t="s">
        <v>1179</v>
      </c>
      <c r="B196" s="401" t="s">
        <v>1117</v>
      </c>
      <c r="C196" s="107" t="s">
        <v>338</v>
      </c>
      <c r="D196" s="107"/>
      <c r="E196" s="107"/>
      <c r="F196" s="107"/>
      <c r="G196" s="351">
        <v>500</v>
      </c>
      <c r="H196" s="351"/>
      <c r="I196" s="351"/>
      <c r="J196" s="351"/>
      <c r="K196" s="351"/>
      <c r="L196" s="351"/>
      <c r="M196" s="351"/>
      <c r="N196" s="351"/>
      <c r="O196" s="311"/>
      <c r="P196" s="351"/>
      <c r="Q196" s="351"/>
      <c r="R196" s="351"/>
      <c r="S196" s="351"/>
      <c r="T196" s="351"/>
      <c r="U196" s="351">
        <f t="shared" si="87"/>
        <v>500</v>
      </c>
      <c r="V196" s="351"/>
      <c r="W196" s="351"/>
      <c r="X196" s="355"/>
      <c r="Y196" s="355"/>
      <c r="Z196" s="97"/>
    </row>
    <row r="197" spans="1:26" s="103" customFormat="1" ht="24" customHeight="1">
      <c r="A197" s="105" t="s">
        <v>1180</v>
      </c>
      <c r="B197" s="401" t="s">
        <v>891</v>
      </c>
      <c r="C197" s="107" t="s">
        <v>338</v>
      </c>
      <c r="D197" s="107"/>
      <c r="E197" s="107"/>
      <c r="F197" s="107"/>
      <c r="G197" s="351">
        <v>500</v>
      </c>
      <c r="H197" s="351"/>
      <c r="I197" s="351"/>
      <c r="J197" s="351"/>
      <c r="K197" s="351"/>
      <c r="L197" s="351"/>
      <c r="M197" s="351"/>
      <c r="N197" s="351"/>
      <c r="O197" s="311"/>
      <c r="P197" s="351"/>
      <c r="Q197" s="351"/>
      <c r="R197" s="351"/>
      <c r="S197" s="351"/>
      <c r="T197" s="351"/>
      <c r="U197" s="351">
        <f t="shared" si="87"/>
        <v>500</v>
      </c>
      <c r="V197" s="351"/>
      <c r="W197" s="351"/>
      <c r="X197" s="355"/>
      <c r="Y197" s="355"/>
      <c r="Z197" s="97"/>
    </row>
    <row r="198" spans="1:26" s="103" customFormat="1" ht="24" customHeight="1">
      <c r="A198" s="105" t="s">
        <v>1181</v>
      </c>
      <c r="B198" s="401" t="s">
        <v>892</v>
      </c>
      <c r="C198" s="107" t="s">
        <v>338</v>
      </c>
      <c r="D198" s="107"/>
      <c r="E198" s="107"/>
      <c r="F198" s="107"/>
      <c r="G198" s="351">
        <v>500</v>
      </c>
      <c r="H198" s="351"/>
      <c r="I198" s="351"/>
      <c r="J198" s="351"/>
      <c r="K198" s="351"/>
      <c r="L198" s="351"/>
      <c r="M198" s="351"/>
      <c r="N198" s="351"/>
      <c r="O198" s="311"/>
      <c r="P198" s="351"/>
      <c r="Q198" s="351"/>
      <c r="R198" s="351"/>
      <c r="S198" s="351"/>
      <c r="T198" s="351"/>
      <c r="U198" s="351">
        <f t="shared" si="87"/>
        <v>500</v>
      </c>
      <c r="V198" s="351"/>
      <c r="W198" s="351"/>
      <c r="X198" s="355"/>
      <c r="Y198" s="355"/>
      <c r="Z198" s="97"/>
    </row>
    <row r="199" spans="1:26" ht="21" customHeight="1">
      <c r="A199" s="92" t="s">
        <v>596</v>
      </c>
      <c r="B199" s="93" t="s">
        <v>355</v>
      </c>
      <c r="C199" s="381"/>
      <c r="D199" s="93"/>
      <c r="E199" s="93"/>
      <c r="F199" s="93"/>
      <c r="G199" s="357">
        <v>8500</v>
      </c>
      <c r="H199" s="357">
        <v>0</v>
      </c>
      <c r="I199" s="357">
        <v>0</v>
      </c>
      <c r="J199" s="357">
        <f t="shared" ref="J199:Y199" si="88">SUM(J200:J203)</f>
        <v>0</v>
      </c>
      <c r="K199" s="357">
        <f t="shared" si="88"/>
        <v>0</v>
      </c>
      <c r="L199" s="357">
        <f t="shared" si="88"/>
        <v>0</v>
      </c>
      <c r="M199" s="357">
        <f t="shared" si="88"/>
        <v>0</v>
      </c>
      <c r="N199" s="357">
        <f t="shared" si="88"/>
        <v>0</v>
      </c>
      <c r="O199" s="357">
        <f t="shared" si="88"/>
        <v>0</v>
      </c>
      <c r="P199" s="357">
        <f t="shared" si="88"/>
        <v>0</v>
      </c>
      <c r="Q199" s="357">
        <f t="shared" si="88"/>
        <v>0</v>
      </c>
      <c r="R199" s="357">
        <f t="shared" si="88"/>
        <v>0</v>
      </c>
      <c r="S199" s="357">
        <f t="shared" si="88"/>
        <v>0</v>
      </c>
      <c r="T199" s="357">
        <f t="shared" si="88"/>
        <v>0</v>
      </c>
      <c r="U199" s="357">
        <f t="shared" si="88"/>
        <v>8500</v>
      </c>
      <c r="V199" s="357">
        <f t="shared" si="88"/>
        <v>0</v>
      </c>
      <c r="W199" s="364">
        <f t="shared" si="88"/>
        <v>0</v>
      </c>
      <c r="X199" s="94">
        <f t="shared" si="88"/>
        <v>0</v>
      </c>
      <c r="Y199" s="94">
        <f t="shared" si="88"/>
        <v>0</v>
      </c>
      <c r="Z199" s="381"/>
    </row>
    <row r="200" spans="1:26" ht="34.5" customHeight="1">
      <c r="A200" s="107" t="s">
        <v>597</v>
      </c>
      <c r="B200" s="382" t="s">
        <v>370</v>
      </c>
      <c r="C200" s="107" t="s">
        <v>367</v>
      </c>
      <c r="D200" s="107" t="s">
        <v>1161</v>
      </c>
      <c r="E200" s="107"/>
      <c r="F200" s="107"/>
      <c r="G200" s="351">
        <v>1000</v>
      </c>
      <c r="H200" s="351"/>
      <c r="I200" s="351"/>
      <c r="J200" s="351"/>
      <c r="K200" s="351"/>
      <c r="L200" s="351"/>
      <c r="M200" s="351"/>
      <c r="N200" s="351"/>
      <c r="O200" s="351"/>
      <c r="P200" s="351"/>
      <c r="Q200" s="351"/>
      <c r="R200" s="351"/>
      <c r="S200" s="351"/>
      <c r="T200" s="351"/>
      <c r="U200" s="351">
        <f>G200</f>
        <v>1000</v>
      </c>
      <c r="V200" s="351"/>
      <c r="W200" s="351"/>
      <c r="X200" s="99" t="s">
        <v>371</v>
      </c>
      <c r="Y200" s="99"/>
      <c r="Z200" s="381"/>
    </row>
    <row r="201" spans="1:26" ht="27" customHeight="1">
      <c r="A201" s="107" t="s">
        <v>598</v>
      </c>
      <c r="B201" s="382" t="s">
        <v>1162</v>
      </c>
      <c r="C201" s="107" t="s">
        <v>916</v>
      </c>
      <c r="D201" s="107" t="s">
        <v>1163</v>
      </c>
      <c r="E201" s="107"/>
      <c r="F201" s="107"/>
      <c r="G201" s="351">
        <v>1500</v>
      </c>
      <c r="H201" s="351"/>
      <c r="I201" s="351"/>
      <c r="J201" s="351"/>
      <c r="K201" s="351"/>
      <c r="L201" s="351"/>
      <c r="M201" s="351"/>
      <c r="N201" s="351"/>
      <c r="O201" s="351"/>
      <c r="P201" s="351"/>
      <c r="Q201" s="351"/>
      <c r="R201" s="351"/>
      <c r="S201" s="351"/>
      <c r="T201" s="351"/>
      <c r="U201" s="351">
        <v>1500</v>
      </c>
      <c r="V201" s="351"/>
      <c r="W201" s="351"/>
      <c r="X201" s="99" t="s">
        <v>371</v>
      </c>
      <c r="Y201" s="99"/>
      <c r="Z201" s="381"/>
    </row>
    <row r="202" spans="1:26" ht="27" customHeight="1">
      <c r="A202" s="107" t="s">
        <v>732</v>
      </c>
      <c r="B202" s="382" t="s">
        <v>1164</v>
      </c>
      <c r="C202" s="107" t="s">
        <v>334</v>
      </c>
      <c r="D202" s="107"/>
      <c r="E202" s="107"/>
      <c r="F202" s="107"/>
      <c r="G202" s="351">
        <v>2000</v>
      </c>
      <c r="H202" s="351"/>
      <c r="I202" s="351"/>
      <c r="J202" s="351"/>
      <c r="K202" s="351"/>
      <c r="L202" s="351"/>
      <c r="M202" s="351"/>
      <c r="N202" s="351"/>
      <c r="O202" s="351"/>
      <c r="P202" s="351"/>
      <c r="Q202" s="351"/>
      <c r="R202" s="351"/>
      <c r="S202" s="351"/>
      <c r="T202" s="351"/>
      <c r="U202" s="351">
        <v>2000</v>
      </c>
      <c r="V202" s="351"/>
      <c r="W202" s="351"/>
      <c r="X202" s="99" t="s">
        <v>371</v>
      </c>
      <c r="Y202" s="99"/>
      <c r="Z202" s="381"/>
    </row>
    <row r="203" spans="1:26" ht="25.5" customHeight="1">
      <c r="A203" s="107" t="s">
        <v>733</v>
      </c>
      <c r="B203" s="382" t="s">
        <v>1165</v>
      </c>
      <c r="C203" s="107" t="s">
        <v>1087</v>
      </c>
      <c r="D203" s="107"/>
      <c r="E203" s="107"/>
      <c r="F203" s="107"/>
      <c r="G203" s="351">
        <v>4000</v>
      </c>
      <c r="H203" s="351"/>
      <c r="I203" s="351"/>
      <c r="J203" s="351"/>
      <c r="K203" s="351"/>
      <c r="L203" s="351"/>
      <c r="M203" s="351"/>
      <c r="N203" s="351"/>
      <c r="O203" s="351"/>
      <c r="P203" s="351"/>
      <c r="Q203" s="351"/>
      <c r="R203" s="351"/>
      <c r="S203" s="351"/>
      <c r="T203" s="351"/>
      <c r="U203" s="351">
        <v>4000</v>
      </c>
      <c r="V203" s="351"/>
      <c r="W203" s="351"/>
      <c r="X203" s="99" t="s">
        <v>371</v>
      </c>
      <c r="Y203" s="99"/>
      <c r="Z203" s="381"/>
    </row>
  </sheetData>
  <mergeCells count="38">
    <mergeCell ref="X124:Z124"/>
    <mergeCell ref="X69:Z69"/>
    <mergeCell ref="U7:U10"/>
    <mergeCell ref="V7:V10"/>
    <mergeCell ref="W7:W10"/>
    <mergeCell ref="Y6:Y10"/>
    <mergeCell ref="A3:Z3"/>
    <mergeCell ref="F6:I6"/>
    <mergeCell ref="X6:X10"/>
    <mergeCell ref="N6:O6"/>
    <mergeCell ref="N7:N10"/>
    <mergeCell ref="O7:O10"/>
    <mergeCell ref="J7:J10"/>
    <mergeCell ref="K7:K10"/>
    <mergeCell ref="L6:M6"/>
    <mergeCell ref="U6:W6"/>
    <mergeCell ref="L7:L10"/>
    <mergeCell ref="P6:P10"/>
    <mergeCell ref="Q6:Q10"/>
    <mergeCell ref="R6:R10"/>
    <mergeCell ref="S6:S10"/>
    <mergeCell ref="T6:T10"/>
    <mergeCell ref="A1:Z1"/>
    <mergeCell ref="A2:Z2"/>
    <mergeCell ref="A4:Z4"/>
    <mergeCell ref="A5:Z5"/>
    <mergeCell ref="A6:A10"/>
    <mergeCell ref="B6:B10"/>
    <mergeCell ref="C6:C10"/>
    <mergeCell ref="D6:D10"/>
    <mergeCell ref="E6:E10"/>
    <mergeCell ref="F7:F10"/>
    <mergeCell ref="Z6:Z10"/>
    <mergeCell ref="J6:K6"/>
    <mergeCell ref="G7:G10"/>
    <mergeCell ref="H7:H10"/>
    <mergeCell ref="I7:I10"/>
    <mergeCell ref="M7:M10"/>
  </mergeCells>
  <phoneticPr fontId="259" type="noConversion"/>
  <pageMargins left="0.39370078740157483" right="0.15748031496062992" top="0.59055118110236227" bottom="0.39370078740157483" header="0.19685039370078741" footer="0.19685039370078741"/>
  <pageSetup paperSize="9" scale="66" fitToHeight="0" orientation="landscape" r:id="rId1"/>
  <headerFooter differentFirst="1" scaleWithDoc="0">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EE635-D5FF-43EC-BDA5-0CF008FC1632}">
  <dimension ref="A1:O12"/>
  <sheetViews>
    <sheetView workbookViewId="0">
      <selection activeCell="F6" sqref="F6"/>
    </sheetView>
  </sheetViews>
  <sheetFormatPr defaultColWidth="8.83203125" defaultRowHeight="15.75"/>
  <cols>
    <col min="1" max="1" width="29.83203125" style="424" customWidth="1"/>
    <col min="2" max="2" width="23" style="424" customWidth="1"/>
    <col min="3" max="3" width="16.83203125" style="424" customWidth="1"/>
    <col min="4" max="4" width="18.1640625" style="424" customWidth="1"/>
    <col min="5" max="5" width="15.83203125" style="424" customWidth="1"/>
    <col min="6" max="16384" width="8.83203125" style="424"/>
  </cols>
  <sheetData>
    <row r="1" spans="1:15" ht="47.1" customHeight="1">
      <c r="A1" s="487" t="s">
        <v>1284</v>
      </c>
      <c r="B1" s="488"/>
      <c r="C1" s="489"/>
      <c r="D1" s="489"/>
      <c r="E1" s="489"/>
      <c r="F1" s="423"/>
      <c r="G1" s="423"/>
      <c r="H1" s="423"/>
      <c r="I1" s="423"/>
      <c r="J1" s="423"/>
      <c r="K1" s="423"/>
      <c r="L1" s="423"/>
      <c r="M1" s="423"/>
      <c r="N1" s="423"/>
      <c r="O1" s="423"/>
    </row>
    <row r="2" spans="1:15" s="427" customFormat="1" ht="71.099999999999994" customHeight="1">
      <c r="A2" s="425" t="s">
        <v>1285</v>
      </c>
      <c r="B2" s="425" t="s">
        <v>1286</v>
      </c>
      <c r="C2" s="425" t="s">
        <v>1287</v>
      </c>
      <c r="D2" s="425" t="s">
        <v>1288</v>
      </c>
      <c r="E2" s="425" t="s">
        <v>1289</v>
      </c>
      <c r="F2" s="426"/>
      <c r="G2" s="426"/>
      <c r="H2" s="426"/>
      <c r="I2" s="426"/>
      <c r="J2" s="426"/>
      <c r="K2" s="426"/>
      <c r="L2" s="426"/>
      <c r="M2" s="426"/>
      <c r="N2" s="426"/>
      <c r="O2" s="426"/>
    </row>
    <row r="3" spans="1:15">
      <c r="A3" s="428" t="s">
        <v>916</v>
      </c>
      <c r="B3" s="430">
        <f>29400+180.6+453.6+1053</f>
        <v>31087.199999999997</v>
      </c>
      <c r="C3" s="431">
        <f>B3%</f>
        <v>310.87199999999996</v>
      </c>
      <c r="D3" s="432">
        <f>B3*20%</f>
        <v>6217.44</v>
      </c>
      <c r="E3" s="433">
        <f>B3-C3-D3</f>
        <v>24558.887999999999</v>
      </c>
    </row>
    <row r="4" spans="1:15">
      <c r="A4" s="428" t="s">
        <v>203</v>
      </c>
      <c r="B4" s="430">
        <f>3518.099+204+120+149.46</f>
        <v>3991.5590000000002</v>
      </c>
      <c r="C4" s="431">
        <f t="shared" ref="C4:C11" si="0">B4%</f>
        <v>39.915590000000002</v>
      </c>
      <c r="D4" s="432">
        <f t="shared" ref="D4:D11" si="1">B4*20%</f>
        <v>798.31180000000006</v>
      </c>
      <c r="E4" s="433">
        <f t="shared" ref="E4:E11" si="2">B4-C4-D4</f>
        <v>3153.3316100000002</v>
      </c>
    </row>
    <row r="5" spans="1:15">
      <c r="A5" s="428" t="s">
        <v>567</v>
      </c>
      <c r="B5" s="430">
        <f>154+119+100.6+260.75</f>
        <v>634.35</v>
      </c>
      <c r="C5" s="431">
        <f t="shared" si="0"/>
        <v>6.3435000000000006</v>
      </c>
      <c r="D5" s="432">
        <f t="shared" si="1"/>
        <v>126.87</v>
      </c>
      <c r="E5" s="433">
        <f t="shared" si="2"/>
        <v>501.13650000000007</v>
      </c>
    </row>
    <row r="6" spans="1:15">
      <c r="A6" s="428" t="s">
        <v>152</v>
      </c>
      <c r="B6" s="430">
        <f>59.2+1250+2121.3+893.82+6423.48+290.88+3917.65+1918.925+4376.16</f>
        <v>21251.414999999997</v>
      </c>
      <c r="C6" s="431">
        <f t="shared" si="0"/>
        <v>212.51414999999997</v>
      </c>
      <c r="D6" s="432">
        <f t="shared" si="1"/>
        <v>4250.2829999999994</v>
      </c>
      <c r="E6" s="433">
        <f t="shared" si="2"/>
        <v>16788.617849999999</v>
      </c>
    </row>
    <row r="7" spans="1:15">
      <c r="A7" s="428" t="s">
        <v>334</v>
      </c>
      <c r="B7" s="430">
        <f>360+61.2+100</f>
        <v>521.20000000000005</v>
      </c>
      <c r="C7" s="431">
        <f t="shared" si="0"/>
        <v>5.2120000000000006</v>
      </c>
      <c r="D7" s="432">
        <f t="shared" si="1"/>
        <v>104.24000000000001</v>
      </c>
      <c r="E7" s="433">
        <f t="shared" si="2"/>
        <v>411.74800000000005</v>
      </c>
    </row>
    <row r="8" spans="1:15">
      <c r="A8" s="428" t="s">
        <v>338</v>
      </c>
      <c r="B8" s="430">
        <f>665</f>
        <v>665</v>
      </c>
      <c r="C8" s="431">
        <f t="shared" si="0"/>
        <v>6.65</v>
      </c>
      <c r="D8" s="432">
        <f t="shared" si="1"/>
        <v>133</v>
      </c>
      <c r="E8" s="433">
        <f t="shared" si="2"/>
        <v>525.35</v>
      </c>
    </row>
    <row r="9" spans="1:15">
      <c r="A9" s="428" t="s">
        <v>367</v>
      </c>
      <c r="B9" s="430">
        <f>97.85+1308.1+12.88</f>
        <v>1418.83</v>
      </c>
      <c r="C9" s="431">
        <f t="shared" si="0"/>
        <v>14.1883</v>
      </c>
      <c r="D9" s="432">
        <f t="shared" si="1"/>
        <v>283.76600000000002</v>
      </c>
      <c r="E9" s="433">
        <f t="shared" si="2"/>
        <v>1120.8756999999998</v>
      </c>
    </row>
    <row r="10" spans="1:15">
      <c r="A10" s="428" t="s">
        <v>365</v>
      </c>
      <c r="B10" s="430">
        <f>12.88</f>
        <v>12.88</v>
      </c>
      <c r="C10" s="431">
        <f t="shared" si="0"/>
        <v>0.1288</v>
      </c>
      <c r="D10" s="432">
        <f t="shared" si="1"/>
        <v>2.5760000000000005</v>
      </c>
      <c r="E10" s="433">
        <f t="shared" si="2"/>
        <v>10.1752</v>
      </c>
    </row>
    <row r="11" spans="1:15">
      <c r="A11" s="428" t="s">
        <v>245</v>
      </c>
      <c r="B11" s="430">
        <f>42+1250+2800</f>
        <v>4092</v>
      </c>
      <c r="C11" s="431">
        <f t="shared" si="0"/>
        <v>40.92</v>
      </c>
      <c r="D11" s="432">
        <f t="shared" si="1"/>
        <v>818.40000000000009</v>
      </c>
      <c r="E11" s="433">
        <f t="shared" si="2"/>
        <v>3232.68</v>
      </c>
    </row>
    <row r="12" spans="1:15">
      <c r="A12" s="429" t="s">
        <v>600</v>
      </c>
      <c r="B12" s="434">
        <f>SUM(B3:B11)</f>
        <v>63674.433999999987</v>
      </c>
      <c r="C12" s="434">
        <f t="shared" ref="C12:E12" si="3">SUM(C3:C11)</f>
        <v>636.74433999999985</v>
      </c>
      <c r="D12" s="434">
        <f t="shared" si="3"/>
        <v>12734.886799999998</v>
      </c>
      <c r="E12" s="434">
        <f t="shared" si="3"/>
        <v>50302.802859999996</v>
      </c>
    </row>
  </sheetData>
  <mergeCells count="1">
    <mergeCell ref="A1:E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5"/>
  <sheetViews>
    <sheetView topLeftCell="A38" zoomScale="115" zoomScaleNormal="115" workbookViewId="0">
      <selection activeCell="B67" sqref="B67"/>
    </sheetView>
  </sheetViews>
  <sheetFormatPr defaultColWidth="9.33203125" defaultRowHeight="12.75"/>
  <cols>
    <col min="1" max="1" width="6.1640625" style="81" customWidth="1"/>
    <col min="2" max="2" width="32.6640625" style="81" customWidth="1"/>
    <col min="3" max="3" width="18.6640625" style="81" customWidth="1"/>
    <col min="4" max="4" width="9.1640625" style="81" customWidth="1"/>
    <col min="5" max="5" width="30.5" style="81" customWidth="1"/>
    <col min="6" max="6" width="10.83203125" style="81" customWidth="1"/>
    <col min="7" max="7" width="12.33203125" style="81" customWidth="1"/>
    <col min="8" max="8" width="12.1640625" style="81" hidden="1" customWidth="1"/>
    <col min="9" max="9" width="11.6640625" style="81" hidden="1" customWidth="1"/>
    <col min="10" max="10" width="36.83203125" style="81" customWidth="1"/>
    <col min="11" max="11" width="13.5" style="81" customWidth="1"/>
    <col min="12" max="12" width="13.33203125" style="81" customWidth="1"/>
    <col min="13" max="13" width="10.6640625" style="81" bestFit="1" customWidth="1"/>
    <col min="14" max="16384" width="9.33203125" style="81"/>
  </cols>
  <sheetData>
    <row r="1" spans="1:11" s="80" customFormat="1" ht="18.75">
      <c r="A1" s="491" t="s">
        <v>1083</v>
      </c>
      <c r="B1" s="491"/>
      <c r="C1" s="491"/>
      <c r="D1" s="491"/>
      <c r="E1" s="491"/>
      <c r="F1" s="491"/>
      <c r="G1" s="491"/>
      <c r="H1" s="491"/>
      <c r="I1" s="491"/>
      <c r="J1" s="491"/>
      <c r="K1" s="491"/>
    </row>
    <row r="2" spans="1:11" ht="35.25" customHeight="1">
      <c r="A2" s="471" t="s">
        <v>1084</v>
      </c>
      <c r="B2" s="471"/>
      <c r="C2" s="471"/>
      <c r="D2" s="471"/>
      <c r="E2" s="471"/>
      <c r="F2" s="471"/>
      <c r="G2" s="471"/>
      <c r="H2" s="471"/>
      <c r="I2" s="471"/>
      <c r="J2" s="471"/>
      <c r="K2" s="471"/>
    </row>
    <row r="3" spans="1:11" ht="0.75" hidden="1" customHeight="1">
      <c r="A3" s="492" t="s">
        <v>810</v>
      </c>
      <c r="B3" s="492"/>
      <c r="C3" s="492"/>
      <c r="D3" s="492"/>
      <c r="E3" s="492"/>
      <c r="F3" s="492"/>
      <c r="G3" s="492"/>
      <c r="H3" s="492"/>
      <c r="I3" s="492"/>
      <c r="J3" s="492"/>
      <c r="K3" s="492"/>
    </row>
    <row r="4" spans="1:11" ht="18.75" hidden="1">
      <c r="A4" s="492" t="str">
        <f>'[4]Biểu KH'!$A$4:$N$4</f>
        <v>(Ban hành kèm theo Tờ trình số:       /TTr-UBND ngày    /6/2020 của UBND huyện Krông Nô)</v>
      </c>
      <c r="B4" s="492"/>
      <c r="C4" s="492"/>
      <c r="D4" s="492"/>
      <c r="E4" s="492"/>
      <c r="F4" s="492"/>
      <c r="G4" s="492"/>
      <c r="H4" s="492"/>
      <c r="I4" s="492"/>
      <c r="J4" s="492"/>
      <c r="K4" s="492"/>
    </row>
    <row r="5" spans="1:11" ht="21.75" customHeight="1">
      <c r="A5" s="493" t="s">
        <v>0</v>
      </c>
      <c r="B5" s="493"/>
      <c r="C5" s="493"/>
      <c r="D5" s="493"/>
      <c r="E5" s="493"/>
      <c r="F5" s="493"/>
      <c r="G5" s="493"/>
      <c r="H5" s="493"/>
      <c r="I5" s="493"/>
      <c r="J5" s="493"/>
      <c r="K5" s="493"/>
    </row>
    <row r="6" spans="1:11" s="80" customFormat="1" ht="28.5" customHeight="1">
      <c r="A6" s="490" t="s">
        <v>1</v>
      </c>
      <c r="B6" s="490" t="s">
        <v>10</v>
      </c>
      <c r="C6" s="466" t="s">
        <v>811</v>
      </c>
      <c r="D6" s="490" t="s">
        <v>812</v>
      </c>
      <c r="E6" s="490" t="s">
        <v>220</v>
      </c>
      <c r="F6" s="490" t="s">
        <v>73</v>
      </c>
      <c r="G6" s="466" t="s">
        <v>813</v>
      </c>
      <c r="H6" s="466" t="s">
        <v>814</v>
      </c>
      <c r="I6" s="466" t="s">
        <v>815</v>
      </c>
      <c r="J6" s="490" t="s">
        <v>128</v>
      </c>
      <c r="K6" s="490" t="s">
        <v>2</v>
      </c>
    </row>
    <row r="7" spans="1:11" s="80" customFormat="1" ht="28.5" customHeight="1">
      <c r="A7" s="490"/>
      <c r="B7" s="490"/>
      <c r="C7" s="460"/>
      <c r="D7" s="490"/>
      <c r="E7" s="490"/>
      <c r="F7" s="490"/>
      <c r="G7" s="467"/>
      <c r="H7" s="467"/>
      <c r="I7" s="467"/>
      <c r="J7" s="490"/>
      <c r="K7" s="490"/>
    </row>
    <row r="8" spans="1:11" ht="15" customHeight="1">
      <c r="A8" s="82">
        <v>1</v>
      </c>
      <c r="B8" s="82">
        <v>2</v>
      </c>
      <c r="C8" s="82"/>
      <c r="D8" s="82">
        <v>3</v>
      </c>
      <c r="E8" s="82">
        <v>4</v>
      </c>
      <c r="F8" s="82">
        <v>5</v>
      </c>
      <c r="G8" s="82">
        <v>6</v>
      </c>
      <c r="H8" s="82">
        <v>7</v>
      </c>
      <c r="I8" s="82">
        <v>8</v>
      </c>
      <c r="J8" s="82">
        <v>9</v>
      </c>
      <c r="K8" s="82">
        <v>10</v>
      </c>
    </row>
    <row r="9" spans="1:11" s="80" customFormat="1" ht="17.25" customHeight="1">
      <c r="A9" s="302"/>
      <c r="B9" s="305" t="s">
        <v>816</v>
      </c>
      <c r="C9" s="305"/>
      <c r="D9" s="302"/>
      <c r="E9" s="302"/>
      <c r="F9" s="302"/>
      <c r="G9" s="306">
        <f>G10+G31+G40+G44+G51+G57</f>
        <v>76930</v>
      </c>
      <c r="H9" s="306"/>
      <c r="I9" s="307"/>
      <c r="J9" s="302"/>
      <c r="K9" s="302"/>
    </row>
    <row r="10" spans="1:11" s="80" customFormat="1" ht="18.75" customHeight="1">
      <c r="A10" s="302" t="s">
        <v>53</v>
      </c>
      <c r="B10" s="305" t="s">
        <v>1087</v>
      </c>
      <c r="C10" s="305"/>
      <c r="D10" s="302"/>
      <c r="E10" s="96"/>
      <c r="F10" s="302"/>
      <c r="G10" s="308">
        <f>G11+G17+G19+G22+G24+G26</f>
        <v>37100</v>
      </c>
      <c r="H10" s="308"/>
      <c r="I10" s="308"/>
      <c r="J10" s="309"/>
      <c r="K10" s="302"/>
    </row>
    <row r="11" spans="1:11" s="80" customFormat="1" ht="19.5" customHeight="1">
      <c r="A11" s="313" t="s">
        <v>8</v>
      </c>
      <c r="B11" s="305" t="s">
        <v>635</v>
      </c>
      <c r="C11" s="305"/>
      <c r="D11" s="302"/>
      <c r="E11" s="305"/>
      <c r="F11" s="302"/>
      <c r="G11" s="314">
        <f>SUM(G12:G16)</f>
        <v>6000</v>
      </c>
      <c r="H11" s="314"/>
      <c r="I11" s="314"/>
      <c r="J11" s="315"/>
      <c r="K11" s="302"/>
    </row>
    <row r="12" spans="1:11" ht="25.5">
      <c r="A12" s="310" t="s">
        <v>19</v>
      </c>
      <c r="B12" s="96" t="s">
        <v>862</v>
      </c>
      <c r="C12" s="96" t="s">
        <v>827</v>
      </c>
      <c r="D12" s="82" t="s">
        <v>818</v>
      </c>
      <c r="E12" s="96" t="s">
        <v>863</v>
      </c>
      <c r="F12" s="82" t="s">
        <v>304</v>
      </c>
      <c r="G12" s="311">
        <v>1500</v>
      </c>
      <c r="H12" s="311"/>
      <c r="I12" s="311"/>
      <c r="J12" s="312"/>
      <c r="K12" s="82"/>
    </row>
    <row r="13" spans="1:11" ht="25.5">
      <c r="A13" s="310" t="s">
        <v>24</v>
      </c>
      <c r="B13" s="96" t="s">
        <v>864</v>
      </c>
      <c r="C13" s="96" t="s">
        <v>865</v>
      </c>
      <c r="D13" s="82" t="s">
        <v>818</v>
      </c>
      <c r="E13" s="96" t="s">
        <v>828</v>
      </c>
      <c r="F13" s="82" t="s">
        <v>304</v>
      </c>
      <c r="G13" s="311">
        <v>500</v>
      </c>
      <c r="H13" s="311"/>
      <c r="I13" s="311"/>
      <c r="J13" s="312"/>
      <c r="K13" s="82"/>
    </row>
    <row r="14" spans="1:11" ht="25.5">
      <c r="A14" s="310" t="s">
        <v>819</v>
      </c>
      <c r="B14" s="96" t="s">
        <v>866</v>
      </c>
      <c r="C14" s="96" t="s">
        <v>831</v>
      </c>
      <c r="D14" s="82" t="s">
        <v>818</v>
      </c>
      <c r="E14" s="96" t="s">
        <v>867</v>
      </c>
      <c r="F14" s="82" t="s">
        <v>304</v>
      </c>
      <c r="G14" s="311">
        <v>1500</v>
      </c>
      <c r="H14" s="311"/>
      <c r="I14" s="311"/>
      <c r="J14" s="312"/>
      <c r="K14" s="82"/>
    </row>
    <row r="15" spans="1:11" ht="25.5">
      <c r="A15" s="310" t="s">
        <v>820</v>
      </c>
      <c r="B15" s="96" t="s">
        <v>868</v>
      </c>
      <c r="C15" s="96" t="s">
        <v>817</v>
      </c>
      <c r="D15" s="82" t="s">
        <v>818</v>
      </c>
      <c r="E15" s="96" t="s">
        <v>869</v>
      </c>
      <c r="F15" s="82" t="s">
        <v>304</v>
      </c>
      <c r="G15" s="311">
        <v>1500</v>
      </c>
      <c r="H15" s="311"/>
      <c r="I15" s="311"/>
      <c r="J15" s="312"/>
      <c r="K15" s="82"/>
    </row>
    <row r="16" spans="1:11" ht="38.25">
      <c r="A16" s="310" t="s">
        <v>822</v>
      </c>
      <c r="B16" s="96" t="s">
        <v>870</v>
      </c>
      <c r="C16" s="96" t="s">
        <v>817</v>
      </c>
      <c r="D16" s="82" t="s">
        <v>818</v>
      </c>
      <c r="E16" s="96" t="s">
        <v>871</v>
      </c>
      <c r="F16" s="82" t="s">
        <v>304</v>
      </c>
      <c r="G16" s="311">
        <v>1000</v>
      </c>
      <c r="H16" s="311"/>
      <c r="I16" s="311"/>
      <c r="J16" s="312"/>
      <c r="K16" s="82"/>
    </row>
    <row r="17" spans="1:11" s="80" customFormat="1">
      <c r="A17" s="313" t="s">
        <v>9</v>
      </c>
      <c r="B17" s="305" t="s">
        <v>897</v>
      </c>
      <c r="C17" s="305"/>
      <c r="D17" s="302"/>
      <c r="E17" s="305"/>
      <c r="F17" s="302"/>
      <c r="G17" s="314">
        <f>G18</f>
        <v>2000</v>
      </c>
      <c r="H17" s="314"/>
      <c r="I17" s="314"/>
      <c r="J17" s="315"/>
      <c r="K17" s="302"/>
    </row>
    <row r="18" spans="1:11" ht="38.25">
      <c r="A18" s="323">
        <v>1</v>
      </c>
      <c r="B18" s="96" t="s">
        <v>898</v>
      </c>
      <c r="C18" s="96" t="s">
        <v>827</v>
      </c>
      <c r="D18" s="82" t="s">
        <v>818</v>
      </c>
      <c r="E18" s="96" t="s">
        <v>899</v>
      </c>
      <c r="F18" s="82" t="s">
        <v>304</v>
      </c>
      <c r="G18" s="311">
        <v>2000</v>
      </c>
      <c r="H18" s="311"/>
      <c r="I18" s="311"/>
      <c r="J18" s="312"/>
      <c r="K18" s="82"/>
    </row>
    <row r="19" spans="1:11" s="80" customFormat="1" ht="26.25" customHeight="1">
      <c r="A19" s="313" t="s">
        <v>56</v>
      </c>
      <c r="B19" s="305" t="s">
        <v>144</v>
      </c>
      <c r="C19" s="305"/>
      <c r="D19" s="302"/>
      <c r="E19" s="305"/>
      <c r="F19" s="302"/>
      <c r="G19" s="314">
        <f>SUM(G20:G21)</f>
        <v>4100</v>
      </c>
      <c r="H19" s="314"/>
      <c r="I19" s="314"/>
      <c r="J19" s="315"/>
      <c r="K19" s="302"/>
    </row>
    <row r="20" spans="1:11" ht="25.5">
      <c r="A20" s="310" t="s">
        <v>19</v>
      </c>
      <c r="B20" s="96" t="s">
        <v>901</v>
      </c>
      <c r="C20" s="96" t="s">
        <v>865</v>
      </c>
      <c r="D20" s="82" t="s">
        <v>818</v>
      </c>
      <c r="E20" s="96" t="s">
        <v>902</v>
      </c>
      <c r="F20" s="82" t="s">
        <v>304</v>
      </c>
      <c r="G20" s="311">
        <v>2100</v>
      </c>
      <c r="H20" s="311"/>
      <c r="I20" s="311"/>
      <c r="J20" s="312"/>
      <c r="K20" s="82"/>
    </row>
    <row r="21" spans="1:11" ht="25.5">
      <c r="A21" s="310" t="s">
        <v>24</v>
      </c>
      <c r="B21" s="96" t="s">
        <v>903</v>
      </c>
      <c r="C21" s="96" t="s">
        <v>865</v>
      </c>
      <c r="D21" s="82" t="s">
        <v>818</v>
      </c>
      <c r="E21" s="96" t="s">
        <v>904</v>
      </c>
      <c r="F21" s="82" t="s">
        <v>304</v>
      </c>
      <c r="G21" s="311">
        <v>2000</v>
      </c>
      <c r="H21" s="311"/>
      <c r="I21" s="311"/>
      <c r="J21" s="312"/>
      <c r="K21" s="82"/>
    </row>
    <row r="22" spans="1:11" s="80" customFormat="1">
      <c r="A22" s="313" t="s">
        <v>115</v>
      </c>
      <c r="B22" s="305" t="s">
        <v>953</v>
      </c>
      <c r="C22" s="305"/>
      <c r="D22" s="302"/>
      <c r="E22" s="305"/>
      <c r="F22" s="302"/>
      <c r="G22" s="314">
        <f>G23</f>
        <v>1500</v>
      </c>
      <c r="H22" s="314"/>
      <c r="I22" s="314"/>
      <c r="J22" s="315"/>
      <c r="K22" s="302"/>
    </row>
    <row r="23" spans="1:11" ht="25.5">
      <c r="A23" s="310" t="s">
        <v>19</v>
      </c>
      <c r="B23" s="96" t="s">
        <v>954</v>
      </c>
      <c r="C23" s="96" t="s">
        <v>817</v>
      </c>
      <c r="D23" s="82" t="s">
        <v>818</v>
      </c>
      <c r="E23" s="96" t="s">
        <v>955</v>
      </c>
      <c r="F23" s="82" t="s">
        <v>304</v>
      </c>
      <c r="G23" s="311">
        <v>1500</v>
      </c>
      <c r="H23" s="311"/>
      <c r="I23" s="311"/>
      <c r="J23" s="312"/>
      <c r="K23" s="82"/>
    </row>
    <row r="24" spans="1:11" s="80" customFormat="1" ht="25.5" customHeight="1">
      <c r="A24" s="313" t="s">
        <v>896</v>
      </c>
      <c r="B24" s="305" t="s">
        <v>956</v>
      </c>
      <c r="C24" s="305"/>
      <c r="D24" s="302"/>
      <c r="E24" s="305"/>
      <c r="F24" s="302"/>
      <c r="G24" s="314">
        <f>SUM(G25)</f>
        <v>1500</v>
      </c>
      <c r="H24" s="314"/>
      <c r="I24" s="314"/>
      <c r="J24" s="315"/>
      <c r="K24" s="302"/>
    </row>
    <row r="25" spans="1:11" ht="25.5">
      <c r="A25" s="323">
        <v>1</v>
      </c>
      <c r="B25" s="96" t="s">
        <v>957</v>
      </c>
      <c r="C25" s="96" t="s">
        <v>831</v>
      </c>
      <c r="D25" s="82" t="s">
        <v>818</v>
      </c>
      <c r="E25" s="96" t="s">
        <v>958</v>
      </c>
      <c r="F25" s="82" t="s">
        <v>304</v>
      </c>
      <c r="G25" s="311">
        <v>1500</v>
      </c>
      <c r="H25" s="311"/>
      <c r="I25" s="311"/>
      <c r="J25" s="312"/>
      <c r="K25" s="82"/>
    </row>
    <row r="26" spans="1:11" s="80" customFormat="1">
      <c r="A26" s="313" t="s">
        <v>900</v>
      </c>
      <c r="B26" s="305" t="s">
        <v>959</v>
      </c>
      <c r="C26" s="305"/>
      <c r="D26" s="302"/>
      <c r="E26" s="305"/>
      <c r="F26" s="302"/>
      <c r="G26" s="314">
        <f>SUM(G27:G30)</f>
        <v>22000</v>
      </c>
      <c r="H26" s="314"/>
      <c r="I26" s="314"/>
      <c r="J26" s="315"/>
      <c r="K26" s="302"/>
    </row>
    <row r="27" spans="1:11" ht="38.25">
      <c r="A27" s="310" t="s">
        <v>19</v>
      </c>
      <c r="B27" s="96" t="s">
        <v>960</v>
      </c>
      <c r="C27" s="96" t="s">
        <v>817</v>
      </c>
      <c r="D27" s="82" t="s">
        <v>818</v>
      </c>
      <c r="E27" s="96"/>
      <c r="F27" s="82" t="s">
        <v>304</v>
      </c>
      <c r="G27" s="311">
        <v>1000</v>
      </c>
      <c r="H27" s="311"/>
      <c r="I27" s="311"/>
      <c r="J27" s="312"/>
      <c r="K27" s="82"/>
    </row>
    <row r="28" spans="1:11" ht="38.25">
      <c r="A28" s="310" t="s">
        <v>24</v>
      </c>
      <c r="B28" s="96" t="s">
        <v>961</v>
      </c>
      <c r="C28" s="96" t="s">
        <v>865</v>
      </c>
      <c r="D28" s="82" t="s">
        <v>818</v>
      </c>
      <c r="E28" s="96"/>
      <c r="F28" s="82" t="s">
        <v>304</v>
      </c>
      <c r="G28" s="311">
        <v>1000</v>
      </c>
      <c r="H28" s="311"/>
      <c r="I28" s="311"/>
      <c r="J28" s="312"/>
      <c r="K28" s="82"/>
    </row>
    <row r="29" spans="1:11" ht="51">
      <c r="A29" s="310" t="s">
        <v>819</v>
      </c>
      <c r="B29" s="96" t="s">
        <v>962</v>
      </c>
      <c r="C29" s="96" t="s">
        <v>817</v>
      </c>
      <c r="D29" s="82" t="s">
        <v>818</v>
      </c>
      <c r="E29" s="96"/>
      <c r="F29" s="82" t="s">
        <v>304</v>
      </c>
      <c r="G29" s="311">
        <v>10000</v>
      </c>
      <c r="H29" s="311"/>
      <c r="I29" s="311"/>
      <c r="J29" s="312"/>
      <c r="K29" s="82"/>
    </row>
    <row r="30" spans="1:11" ht="51">
      <c r="A30" s="310" t="s">
        <v>820</v>
      </c>
      <c r="B30" s="96" t="s">
        <v>963</v>
      </c>
      <c r="C30" s="96" t="s">
        <v>865</v>
      </c>
      <c r="D30" s="82" t="s">
        <v>818</v>
      </c>
      <c r="E30" s="96"/>
      <c r="F30" s="82" t="s">
        <v>304</v>
      </c>
      <c r="G30" s="311">
        <v>10000</v>
      </c>
      <c r="H30" s="311"/>
      <c r="I30" s="311"/>
      <c r="J30" s="312"/>
      <c r="K30" s="82"/>
    </row>
    <row r="31" spans="1:11" s="80" customFormat="1">
      <c r="A31" s="327" t="s">
        <v>61</v>
      </c>
      <c r="B31" s="305" t="s">
        <v>334</v>
      </c>
      <c r="C31" s="305"/>
      <c r="D31" s="302"/>
      <c r="E31" s="305"/>
      <c r="F31" s="302"/>
      <c r="G31" s="314">
        <f>G32+G36+G38</f>
        <v>6100</v>
      </c>
      <c r="H31" s="314"/>
      <c r="I31" s="314"/>
      <c r="J31" s="315"/>
      <c r="K31" s="302"/>
    </row>
    <row r="32" spans="1:11" s="80" customFormat="1" ht="19.5" customHeight="1">
      <c r="A32" s="313" t="s">
        <v>8</v>
      </c>
      <c r="B32" s="305" t="s">
        <v>635</v>
      </c>
      <c r="C32" s="305"/>
      <c r="D32" s="302"/>
      <c r="E32" s="305"/>
      <c r="F32" s="302"/>
      <c r="G32" s="314">
        <f>SUM(G33:G35)</f>
        <v>3600</v>
      </c>
      <c r="H32" s="314"/>
      <c r="I32" s="314"/>
      <c r="J32" s="315"/>
      <c r="K32" s="302"/>
    </row>
    <row r="33" spans="1:11" ht="31.5">
      <c r="A33" s="310">
        <v>1</v>
      </c>
      <c r="B33" s="96" t="s">
        <v>872</v>
      </c>
      <c r="C33" s="96" t="s">
        <v>873</v>
      </c>
      <c r="D33" s="82" t="s">
        <v>818</v>
      </c>
      <c r="E33" s="96" t="s">
        <v>863</v>
      </c>
      <c r="F33" s="82" t="s">
        <v>304</v>
      </c>
      <c r="G33" s="311">
        <v>1200</v>
      </c>
      <c r="H33" s="311"/>
      <c r="I33" s="311"/>
      <c r="J33" s="316" t="s">
        <v>874</v>
      </c>
      <c r="K33" s="82"/>
    </row>
    <row r="34" spans="1:11" ht="31.5">
      <c r="A34" s="310">
        <v>2</v>
      </c>
      <c r="B34" s="96" t="s">
        <v>875</v>
      </c>
      <c r="C34" s="96" t="s">
        <v>876</v>
      </c>
      <c r="D34" s="82" t="s">
        <v>818</v>
      </c>
      <c r="E34" s="96" t="s">
        <v>863</v>
      </c>
      <c r="F34" s="82" t="s">
        <v>304</v>
      </c>
      <c r="G34" s="311">
        <v>1200</v>
      </c>
      <c r="H34" s="311"/>
      <c r="I34" s="311"/>
      <c r="J34" s="316" t="s">
        <v>874</v>
      </c>
      <c r="K34" s="82"/>
    </row>
    <row r="35" spans="1:11" ht="31.5">
      <c r="A35" s="310">
        <v>3</v>
      </c>
      <c r="B35" s="96" t="s">
        <v>877</v>
      </c>
      <c r="C35" s="96" t="s">
        <v>878</v>
      </c>
      <c r="D35" s="82" t="s">
        <v>818</v>
      </c>
      <c r="E35" s="96" t="s">
        <v>863</v>
      </c>
      <c r="F35" s="82" t="s">
        <v>304</v>
      </c>
      <c r="G35" s="311">
        <v>1200</v>
      </c>
      <c r="H35" s="311"/>
      <c r="I35" s="311"/>
      <c r="J35" s="316" t="s">
        <v>874</v>
      </c>
      <c r="K35" s="82"/>
    </row>
    <row r="36" spans="1:11" s="80" customFormat="1">
      <c r="A36" s="313" t="s">
        <v>9</v>
      </c>
      <c r="B36" s="305" t="s">
        <v>144</v>
      </c>
      <c r="C36" s="305"/>
      <c r="D36" s="302"/>
      <c r="E36" s="305"/>
      <c r="F36" s="302"/>
      <c r="G36" s="314">
        <f>SUM(G37:I37)</f>
        <v>1000</v>
      </c>
      <c r="H36" s="314"/>
      <c r="I36" s="314"/>
      <c r="J36" s="315"/>
      <c r="K36" s="302"/>
    </row>
    <row r="37" spans="1:11" ht="25.5">
      <c r="A37" s="310">
        <v>4</v>
      </c>
      <c r="B37" s="96" t="s">
        <v>913</v>
      </c>
      <c r="C37" s="96" t="s">
        <v>334</v>
      </c>
      <c r="D37" s="82" t="s">
        <v>818</v>
      </c>
      <c r="E37" s="96" t="s">
        <v>914</v>
      </c>
      <c r="F37" s="82" t="s">
        <v>304</v>
      </c>
      <c r="G37" s="311">
        <v>1000</v>
      </c>
      <c r="H37" s="311"/>
      <c r="I37" s="311"/>
      <c r="J37" s="325" t="s">
        <v>910</v>
      </c>
      <c r="K37" s="324" t="s">
        <v>915</v>
      </c>
    </row>
    <row r="38" spans="1:11" s="80" customFormat="1" ht="25.5" customHeight="1">
      <c r="A38" s="313" t="s">
        <v>56</v>
      </c>
      <c r="B38" s="305" t="s">
        <v>964</v>
      </c>
      <c r="C38" s="305"/>
      <c r="D38" s="302"/>
      <c r="E38" s="305"/>
      <c r="F38" s="302"/>
      <c r="G38" s="314">
        <f>SUM(G39)</f>
        <v>1500</v>
      </c>
      <c r="H38" s="314"/>
      <c r="I38" s="314"/>
      <c r="J38" s="315"/>
      <c r="K38" s="302"/>
    </row>
    <row r="39" spans="1:11" ht="51">
      <c r="A39" s="310" t="s">
        <v>19</v>
      </c>
      <c r="B39" s="96" t="s">
        <v>965</v>
      </c>
      <c r="C39" s="96" t="s">
        <v>334</v>
      </c>
      <c r="D39" s="82" t="s">
        <v>818</v>
      </c>
      <c r="E39" s="96" t="s">
        <v>966</v>
      </c>
      <c r="F39" s="82" t="s">
        <v>304</v>
      </c>
      <c r="G39" s="311">
        <v>1500</v>
      </c>
      <c r="H39" s="311"/>
      <c r="I39" s="311"/>
      <c r="J39" s="325" t="s">
        <v>967</v>
      </c>
      <c r="K39" s="82"/>
    </row>
    <row r="40" spans="1:11" s="80" customFormat="1">
      <c r="A40" s="327" t="s">
        <v>63</v>
      </c>
      <c r="B40" s="305" t="s">
        <v>916</v>
      </c>
      <c r="C40" s="305"/>
      <c r="D40" s="302"/>
      <c r="E40" s="305"/>
      <c r="F40" s="302"/>
      <c r="G40" s="314">
        <f>G41</f>
        <v>2500</v>
      </c>
      <c r="H40" s="314"/>
      <c r="I40" s="314"/>
      <c r="J40" s="315"/>
      <c r="K40" s="302"/>
    </row>
    <row r="41" spans="1:11" s="80" customFormat="1">
      <c r="A41" s="313">
        <v>1</v>
      </c>
      <c r="B41" s="305" t="s">
        <v>144</v>
      </c>
      <c r="C41" s="305"/>
      <c r="D41" s="302"/>
      <c r="E41" s="305"/>
      <c r="F41" s="302"/>
      <c r="G41" s="314">
        <f>SUM(G42:I43)</f>
        <v>2500</v>
      </c>
      <c r="H41" s="314"/>
      <c r="I41" s="314"/>
      <c r="J41" s="315"/>
      <c r="K41" s="302"/>
    </row>
    <row r="42" spans="1:11" ht="38.25">
      <c r="A42" s="310">
        <v>1</v>
      </c>
      <c r="B42" s="96" t="s">
        <v>919</v>
      </c>
      <c r="C42" s="96" t="s">
        <v>916</v>
      </c>
      <c r="D42" s="82" t="s">
        <v>818</v>
      </c>
      <c r="E42" s="96" t="s">
        <v>918</v>
      </c>
      <c r="F42" s="82" t="s">
        <v>304</v>
      </c>
      <c r="G42" s="311">
        <v>1300</v>
      </c>
      <c r="H42" s="311"/>
      <c r="I42" s="311"/>
      <c r="J42" s="312" t="s">
        <v>917</v>
      </c>
      <c r="K42" s="324"/>
    </row>
    <row r="43" spans="1:11" ht="38.25">
      <c r="A43" s="310">
        <v>2</v>
      </c>
      <c r="B43" s="96" t="s">
        <v>920</v>
      </c>
      <c r="C43" s="96" t="s">
        <v>916</v>
      </c>
      <c r="D43" s="82" t="s">
        <v>818</v>
      </c>
      <c r="E43" s="96" t="s">
        <v>921</v>
      </c>
      <c r="F43" s="82" t="s">
        <v>304</v>
      </c>
      <c r="G43" s="311">
        <v>1200</v>
      </c>
      <c r="H43" s="311"/>
      <c r="I43" s="311"/>
      <c r="J43" s="312" t="s">
        <v>917</v>
      </c>
      <c r="K43" s="324"/>
    </row>
    <row r="44" spans="1:11" s="80" customFormat="1">
      <c r="A44" s="327" t="s">
        <v>64</v>
      </c>
      <c r="B44" s="305" t="s">
        <v>567</v>
      </c>
      <c r="C44" s="305"/>
      <c r="D44" s="302"/>
      <c r="E44" s="305"/>
      <c r="F44" s="302"/>
      <c r="G44" s="314">
        <f>G45+G47+G49</f>
        <v>5100</v>
      </c>
      <c r="H44" s="314"/>
      <c r="I44" s="314"/>
      <c r="J44" s="342"/>
      <c r="K44" s="302"/>
    </row>
    <row r="45" spans="1:11" s="80" customFormat="1">
      <c r="A45" s="313" t="s">
        <v>8</v>
      </c>
      <c r="B45" s="305" t="s">
        <v>893</v>
      </c>
      <c r="C45" s="305"/>
      <c r="D45" s="302"/>
      <c r="E45" s="305"/>
      <c r="F45" s="302"/>
      <c r="G45" s="314">
        <f>G46</f>
        <v>3000</v>
      </c>
      <c r="H45" s="314"/>
      <c r="I45" s="314"/>
      <c r="J45" s="315"/>
      <c r="K45" s="302"/>
    </row>
    <row r="46" spans="1:11" ht="25.5">
      <c r="A46" s="323">
        <v>1</v>
      </c>
      <c r="B46" s="96" t="s">
        <v>894</v>
      </c>
      <c r="C46" s="96" t="s">
        <v>567</v>
      </c>
      <c r="D46" s="82" t="s">
        <v>818</v>
      </c>
      <c r="E46" s="96" t="s">
        <v>895</v>
      </c>
      <c r="F46" s="82" t="s">
        <v>304</v>
      </c>
      <c r="G46" s="311">
        <v>3000</v>
      </c>
      <c r="H46" s="311"/>
      <c r="I46" s="311"/>
      <c r="J46" s="312"/>
      <c r="K46" s="82"/>
    </row>
    <row r="47" spans="1:11" s="80" customFormat="1">
      <c r="A47" s="327" t="s">
        <v>9</v>
      </c>
      <c r="B47" s="305" t="s">
        <v>247</v>
      </c>
      <c r="C47" s="305"/>
      <c r="D47" s="302"/>
      <c r="E47" s="305"/>
      <c r="F47" s="302"/>
      <c r="G47" s="314">
        <f>G48</f>
        <v>900</v>
      </c>
      <c r="H47" s="314"/>
      <c r="I47" s="314"/>
      <c r="J47" s="315"/>
      <c r="K47" s="302"/>
    </row>
    <row r="48" spans="1:11" ht="25.5">
      <c r="A48" s="310" t="s">
        <v>19</v>
      </c>
      <c r="B48" s="96" t="s">
        <v>993</v>
      </c>
      <c r="C48" s="96" t="s">
        <v>567</v>
      </c>
      <c r="D48" s="82" t="s">
        <v>818</v>
      </c>
      <c r="E48" s="96" t="s">
        <v>994</v>
      </c>
      <c r="F48" s="82" t="s">
        <v>304</v>
      </c>
      <c r="G48" s="311">
        <v>900</v>
      </c>
      <c r="H48" s="311"/>
      <c r="I48" s="311"/>
      <c r="J48" s="312"/>
      <c r="K48" s="82"/>
    </row>
    <row r="49" spans="1:11" s="80" customFormat="1" ht="17.25" customHeight="1">
      <c r="A49" s="313" t="s">
        <v>56</v>
      </c>
      <c r="B49" s="305" t="s">
        <v>989</v>
      </c>
      <c r="C49" s="305"/>
      <c r="D49" s="309"/>
      <c r="E49" s="96"/>
      <c r="F49" s="302"/>
      <c r="G49" s="314">
        <f>SUM(G50:G50)</f>
        <v>1200</v>
      </c>
      <c r="H49" s="314">
        <f>SUM(H50:H90)</f>
        <v>0</v>
      </c>
      <c r="I49" s="314">
        <f>SUM(I50:I90)</f>
        <v>0</v>
      </c>
      <c r="J49" s="315"/>
      <c r="K49" s="302"/>
    </row>
    <row r="50" spans="1:11" ht="29.25" customHeight="1">
      <c r="A50" s="310" t="s">
        <v>19</v>
      </c>
      <c r="B50" s="96" t="s">
        <v>990</v>
      </c>
      <c r="C50" s="96" t="s">
        <v>567</v>
      </c>
      <c r="D50" s="82" t="s">
        <v>818</v>
      </c>
      <c r="E50" s="96" t="s">
        <v>991</v>
      </c>
      <c r="F50" s="82" t="s">
        <v>254</v>
      </c>
      <c r="G50" s="311">
        <v>1200</v>
      </c>
      <c r="H50" s="311"/>
      <c r="I50" s="311"/>
      <c r="J50" s="312"/>
      <c r="K50" s="326"/>
    </row>
    <row r="51" spans="1:11" s="80" customFormat="1">
      <c r="A51" s="327" t="s">
        <v>1089</v>
      </c>
      <c r="B51" s="305" t="s">
        <v>245</v>
      </c>
      <c r="C51" s="305"/>
      <c r="D51" s="302"/>
      <c r="E51" s="305"/>
      <c r="F51" s="302"/>
      <c r="G51" s="314">
        <f>G52</f>
        <v>2800</v>
      </c>
      <c r="H51" s="314"/>
      <c r="I51" s="314"/>
      <c r="J51" s="315"/>
      <c r="K51" s="302"/>
    </row>
    <row r="52" spans="1:11" s="80" customFormat="1" ht="19.5" customHeight="1">
      <c r="A52" s="313" t="s">
        <v>8</v>
      </c>
      <c r="B52" s="305" t="s">
        <v>635</v>
      </c>
      <c r="C52" s="305"/>
      <c r="D52" s="302"/>
      <c r="E52" s="305"/>
      <c r="F52" s="302"/>
      <c r="G52" s="314">
        <f>SUM(G53:G56)</f>
        <v>2800</v>
      </c>
      <c r="H52" s="314"/>
      <c r="I52" s="314"/>
      <c r="J52" s="315"/>
      <c r="K52" s="302"/>
    </row>
    <row r="53" spans="1:11" ht="25.5">
      <c r="A53" s="310">
        <v>1</v>
      </c>
      <c r="B53" s="317" t="s">
        <v>879</v>
      </c>
      <c r="C53" s="318" t="s">
        <v>880</v>
      </c>
      <c r="D53" s="82" t="s">
        <v>818</v>
      </c>
      <c r="E53" s="319" t="s">
        <v>881</v>
      </c>
      <c r="F53" s="320" t="s">
        <v>304</v>
      </c>
      <c r="G53" s="321">
        <v>1000</v>
      </c>
      <c r="H53" s="311"/>
      <c r="I53" s="311"/>
      <c r="J53" s="312"/>
      <c r="K53" s="82"/>
    </row>
    <row r="54" spans="1:11" ht="25.5">
      <c r="A54" s="310">
        <v>2</v>
      </c>
      <c r="B54" s="317" t="s">
        <v>882</v>
      </c>
      <c r="C54" s="318" t="s">
        <v>883</v>
      </c>
      <c r="D54" s="82" t="s">
        <v>818</v>
      </c>
      <c r="E54" s="110" t="s">
        <v>884</v>
      </c>
      <c r="F54" s="320" t="s">
        <v>304</v>
      </c>
      <c r="G54" s="322">
        <v>600</v>
      </c>
      <c r="H54" s="311"/>
      <c r="I54" s="311"/>
      <c r="J54" s="312"/>
      <c r="K54" s="82"/>
    </row>
    <row r="55" spans="1:11" ht="25.5">
      <c r="A55" s="310">
        <v>3</v>
      </c>
      <c r="B55" s="317" t="s">
        <v>885</v>
      </c>
      <c r="C55" s="318" t="s">
        <v>886</v>
      </c>
      <c r="D55" s="82" t="s">
        <v>818</v>
      </c>
      <c r="E55" s="110" t="s">
        <v>884</v>
      </c>
      <c r="F55" s="320" t="s">
        <v>304</v>
      </c>
      <c r="G55" s="321">
        <v>600</v>
      </c>
      <c r="H55" s="311"/>
      <c r="I55" s="311"/>
      <c r="J55" s="312"/>
      <c r="K55" s="82"/>
    </row>
    <row r="56" spans="1:11" ht="25.5">
      <c r="A56" s="310">
        <v>4</v>
      </c>
      <c r="B56" s="317" t="s">
        <v>887</v>
      </c>
      <c r="C56" s="318" t="s">
        <v>888</v>
      </c>
      <c r="D56" s="82" t="s">
        <v>818</v>
      </c>
      <c r="E56" s="110" t="s">
        <v>884</v>
      </c>
      <c r="F56" s="320" t="s">
        <v>304</v>
      </c>
      <c r="G56" s="321">
        <v>600</v>
      </c>
      <c r="H56" s="311"/>
      <c r="I56" s="311"/>
      <c r="J56" s="312"/>
      <c r="K56" s="82"/>
    </row>
    <row r="57" spans="1:11" s="80" customFormat="1">
      <c r="A57" s="327" t="s">
        <v>1091</v>
      </c>
      <c r="B57" s="305" t="s">
        <v>338</v>
      </c>
      <c r="C57" s="305"/>
      <c r="D57" s="303"/>
      <c r="E57" s="305"/>
      <c r="F57" s="303"/>
      <c r="G57" s="314">
        <f>G58+G65+G75+G87+G89+G91</f>
        <v>23330</v>
      </c>
      <c r="H57" s="314"/>
      <c r="I57" s="314"/>
      <c r="J57" s="315"/>
      <c r="K57" s="343"/>
    </row>
    <row r="58" spans="1:11" s="80" customFormat="1" ht="19.5" customHeight="1">
      <c r="A58" s="313" t="s">
        <v>8</v>
      </c>
      <c r="B58" s="305" t="s">
        <v>635</v>
      </c>
      <c r="C58" s="305"/>
      <c r="D58" s="303"/>
      <c r="E58" s="305"/>
      <c r="F58" s="303"/>
      <c r="G58" s="314">
        <f>SUM(G59:G64)</f>
        <v>3500</v>
      </c>
      <c r="H58" s="314"/>
      <c r="I58" s="314"/>
      <c r="J58" s="315"/>
      <c r="K58" s="303"/>
    </row>
    <row r="59" spans="1:11" ht="27" customHeight="1">
      <c r="A59" s="323">
        <v>1</v>
      </c>
      <c r="B59" s="349" t="s">
        <v>1115</v>
      </c>
      <c r="C59" s="96" t="s">
        <v>579</v>
      </c>
      <c r="D59" s="82"/>
      <c r="E59" s="349" t="s">
        <v>1114</v>
      </c>
      <c r="F59" s="82"/>
      <c r="G59" s="311">
        <v>1000</v>
      </c>
      <c r="H59" s="311"/>
      <c r="I59" s="311"/>
      <c r="J59" s="312"/>
      <c r="K59" s="82"/>
    </row>
    <row r="60" spans="1:11">
      <c r="A60" s="310">
        <v>2</v>
      </c>
      <c r="B60" s="317" t="s">
        <v>889</v>
      </c>
      <c r="C60" s="318" t="s">
        <v>579</v>
      </c>
      <c r="D60" s="82"/>
      <c r="E60" s="96"/>
      <c r="F60" s="82"/>
      <c r="G60" s="311">
        <v>500</v>
      </c>
      <c r="H60" s="311"/>
      <c r="I60" s="311"/>
      <c r="J60" s="312"/>
      <c r="K60" s="82"/>
    </row>
    <row r="61" spans="1:11">
      <c r="A61" s="323">
        <v>3</v>
      </c>
      <c r="B61" s="317" t="s">
        <v>890</v>
      </c>
      <c r="C61" s="318" t="s">
        <v>579</v>
      </c>
      <c r="D61" s="82"/>
      <c r="E61" s="96"/>
      <c r="F61" s="82"/>
      <c r="G61" s="311">
        <v>500</v>
      </c>
      <c r="H61" s="311"/>
      <c r="I61" s="311"/>
      <c r="J61" s="312"/>
      <c r="K61" s="82"/>
    </row>
    <row r="62" spans="1:11">
      <c r="A62" s="310">
        <v>4</v>
      </c>
      <c r="B62" s="317" t="s">
        <v>1117</v>
      </c>
      <c r="C62" s="318" t="s">
        <v>579</v>
      </c>
      <c r="D62" s="82"/>
      <c r="E62" s="96"/>
      <c r="F62" s="82"/>
      <c r="G62" s="311">
        <v>500</v>
      </c>
      <c r="H62" s="311"/>
      <c r="I62" s="311"/>
      <c r="J62" s="312"/>
      <c r="K62" s="82"/>
    </row>
    <row r="63" spans="1:11">
      <c r="A63" s="323">
        <v>5</v>
      </c>
      <c r="B63" s="317" t="s">
        <v>891</v>
      </c>
      <c r="C63" s="318" t="s">
        <v>579</v>
      </c>
      <c r="D63" s="82"/>
      <c r="E63" s="96"/>
      <c r="F63" s="82"/>
      <c r="G63" s="311">
        <v>500</v>
      </c>
      <c r="H63" s="311"/>
      <c r="I63" s="311"/>
      <c r="J63" s="312"/>
      <c r="K63" s="82"/>
    </row>
    <row r="64" spans="1:11">
      <c r="A64" s="310">
        <v>6</v>
      </c>
      <c r="B64" s="317" t="s">
        <v>892</v>
      </c>
      <c r="C64" s="318" t="s">
        <v>579</v>
      </c>
      <c r="D64" s="82"/>
      <c r="E64" s="96"/>
      <c r="F64" s="82"/>
      <c r="G64" s="311">
        <v>500</v>
      </c>
      <c r="H64" s="311"/>
      <c r="I64" s="311"/>
      <c r="J64" s="312"/>
      <c r="K64" s="82"/>
    </row>
    <row r="65" spans="1:11" s="80" customFormat="1">
      <c r="A65" s="313" t="s">
        <v>9</v>
      </c>
      <c r="B65" s="305" t="s">
        <v>1088</v>
      </c>
      <c r="C65" s="305"/>
      <c r="D65" s="303"/>
      <c r="E65" s="305"/>
      <c r="F65" s="303"/>
      <c r="G65" s="314">
        <f>SUM(G66:G74)</f>
        <v>9000</v>
      </c>
      <c r="H65" s="314"/>
      <c r="I65" s="314"/>
      <c r="J65" s="315"/>
      <c r="K65" s="303"/>
    </row>
    <row r="66" spans="1:11" ht="25.5">
      <c r="A66" s="310">
        <v>1</v>
      </c>
      <c r="B66" s="96" t="s">
        <v>930</v>
      </c>
      <c r="C66" s="96" t="s">
        <v>931</v>
      </c>
      <c r="D66" s="82" t="s">
        <v>818</v>
      </c>
      <c r="E66" s="96" t="s">
        <v>1103</v>
      </c>
      <c r="F66" s="82"/>
      <c r="G66" s="311">
        <v>1300</v>
      </c>
      <c r="H66" s="311"/>
      <c r="I66" s="311"/>
      <c r="J66" s="312"/>
      <c r="K66" s="324"/>
    </row>
    <row r="67" spans="1:11" ht="38.25">
      <c r="A67" s="310">
        <v>2</v>
      </c>
      <c r="B67" s="96" t="s">
        <v>934</v>
      </c>
      <c r="C67" s="96" t="s">
        <v>935</v>
      </c>
      <c r="D67" s="82" t="s">
        <v>818</v>
      </c>
      <c r="E67" s="96" t="s">
        <v>1105</v>
      </c>
      <c r="F67" s="82"/>
      <c r="G67" s="311">
        <v>1350</v>
      </c>
      <c r="H67" s="311"/>
      <c r="I67" s="311"/>
      <c r="J67" s="312"/>
      <c r="K67" s="324"/>
    </row>
    <row r="68" spans="1:11" ht="25.5">
      <c r="A68" s="310">
        <v>3</v>
      </c>
      <c r="B68" s="96" t="s">
        <v>936</v>
      </c>
      <c r="C68" s="96" t="s">
        <v>937</v>
      </c>
      <c r="D68" s="82" t="s">
        <v>818</v>
      </c>
      <c r="E68" s="96" t="s">
        <v>1106</v>
      </c>
      <c r="F68" s="82"/>
      <c r="G68" s="311">
        <v>1400</v>
      </c>
      <c r="H68" s="311"/>
      <c r="I68" s="311"/>
      <c r="J68" s="312"/>
      <c r="K68" s="324"/>
    </row>
    <row r="69" spans="1:11" ht="25.5">
      <c r="A69" s="310">
        <v>4</v>
      </c>
      <c r="B69" s="96" t="s">
        <v>938</v>
      </c>
      <c r="C69" s="96" t="s">
        <v>931</v>
      </c>
      <c r="D69" s="82" t="s">
        <v>818</v>
      </c>
      <c r="E69" s="96" t="s">
        <v>1107</v>
      </c>
      <c r="F69" s="82"/>
      <c r="G69" s="311">
        <v>1050</v>
      </c>
      <c r="H69" s="311"/>
      <c r="I69" s="311"/>
      <c r="J69" s="312"/>
      <c r="K69" s="324"/>
    </row>
    <row r="70" spans="1:11" ht="25.5">
      <c r="A70" s="310">
        <v>5</v>
      </c>
      <c r="B70" s="96" t="s">
        <v>939</v>
      </c>
      <c r="C70" s="96" t="s">
        <v>940</v>
      </c>
      <c r="D70" s="82" t="s">
        <v>818</v>
      </c>
      <c r="E70" s="96" t="s">
        <v>1108</v>
      </c>
      <c r="F70" s="82"/>
      <c r="G70" s="311">
        <v>1000</v>
      </c>
      <c r="H70" s="311"/>
      <c r="I70" s="311"/>
      <c r="J70" s="312"/>
      <c r="K70" s="324"/>
    </row>
    <row r="71" spans="1:11" ht="25.5">
      <c r="A71" s="310">
        <v>6</v>
      </c>
      <c r="B71" s="96" t="s">
        <v>941</v>
      </c>
      <c r="C71" s="96" t="s">
        <v>942</v>
      </c>
      <c r="D71" s="82" t="s">
        <v>818</v>
      </c>
      <c r="E71" s="96" t="s">
        <v>1109</v>
      </c>
      <c r="F71" s="82"/>
      <c r="G71" s="311">
        <v>600</v>
      </c>
      <c r="H71" s="311"/>
      <c r="I71" s="311"/>
      <c r="J71" s="312"/>
      <c r="K71" s="324"/>
    </row>
    <row r="72" spans="1:11" ht="25.5">
      <c r="A72" s="310">
        <v>7</v>
      </c>
      <c r="B72" s="96" t="s">
        <v>943</v>
      </c>
      <c r="C72" s="96" t="s">
        <v>944</v>
      </c>
      <c r="D72" s="82" t="s">
        <v>818</v>
      </c>
      <c r="E72" s="96" t="s">
        <v>1110</v>
      </c>
      <c r="F72" s="82"/>
      <c r="G72" s="311">
        <v>750</v>
      </c>
      <c r="H72" s="311"/>
      <c r="I72" s="311"/>
      <c r="J72" s="312"/>
      <c r="K72" s="324"/>
    </row>
    <row r="73" spans="1:11" ht="38.25">
      <c r="A73" s="310">
        <v>8</v>
      </c>
      <c r="B73" s="96" t="s">
        <v>945</v>
      </c>
      <c r="C73" s="96" t="s">
        <v>942</v>
      </c>
      <c r="D73" s="82" t="s">
        <v>818</v>
      </c>
      <c r="E73" s="96" t="s">
        <v>1111</v>
      </c>
      <c r="F73" s="82"/>
      <c r="G73" s="311">
        <v>750</v>
      </c>
      <c r="H73" s="311"/>
      <c r="I73" s="311"/>
      <c r="J73" s="312"/>
      <c r="K73" s="324"/>
    </row>
    <row r="74" spans="1:11" ht="25.5">
      <c r="A74" s="310">
        <v>9</v>
      </c>
      <c r="B74" s="96" t="s">
        <v>946</v>
      </c>
      <c r="C74" s="96" t="s">
        <v>947</v>
      </c>
      <c r="D74" s="82" t="s">
        <v>818</v>
      </c>
      <c r="E74" s="96" t="s">
        <v>1109</v>
      </c>
      <c r="F74" s="82"/>
      <c r="G74" s="311">
        <v>800</v>
      </c>
      <c r="H74" s="311"/>
      <c r="I74" s="311"/>
      <c r="J74" s="312"/>
      <c r="K74" s="324"/>
    </row>
    <row r="75" spans="1:11" s="300" customFormat="1" ht="18.75" customHeight="1">
      <c r="A75" s="344" t="s">
        <v>56</v>
      </c>
      <c r="B75" s="345" t="s">
        <v>968</v>
      </c>
      <c r="C75" s="345"/>
      <c r="D75" s="346"/>
      <c r="E75" s="345"/>
      <c r="F75" s="346"/>
      <c r="G75" s="347">
        <f>SUM(G76:G86)</f>
        <v>7560</v>
      </c>
      <c r="H75" s="347"/>
      <c r="I75" s="347"/>
      <c r="J75" s="348"/>
      <c r="K75" s="346"/>
    </row>
    <row r="76" spans="1:11" ht="25.5">
      <c r="A76" s="310">
        <v>1</v>
      </c>
      <c r="B76" s="96" t="s">
        <v>978</v>
      </c>
      <c r="C76" s="96" t="s">
        <v>931</v>
      </c>
      <c r="D76" s="82"/>
      <c r="E76" s="96" t="s">
        <v>1092</v>
      </c>
      <c r="F76" s="82"/>
      <c r="G76" s="311">
        <v>570</v>
      </c>
      <c r="H76" s="311"/>
      <c r="I76" s="311"/>
      <c r="J76" s="312"/>
      <c r="K76" s="82"/>
    </row>
    <row r="77" spans="1:11" ht="25.5">
      <c r="A77" s="310">
        <v>2</v>
      </c>
      <c r="B77" s="96" t="s">
        <v>979</v>
      </c>
      <c r="C77" s="96" t="s">
        <v>944</v>
      </c>
      <c r="D77" s="82"/>
      <c r="E77" s="96" t="s">
        <v>1093</v>
      </c>
      <c r="F77" s="82"/>
      <c r="G77" s="311">
        <v>90</v>
      </c>
      <c r="H77" s="311"/>
      <c r="I77" s="311"/>
      <c r="J77" s="312"/>
      <c r="K77" s="82"/>
    </row>
    <row r="78" spans="1:11" ht="25.5">
      <c r="A78" s="310">
        <v>3</v>
      </c>
      <c r="B78" s="96" t="s">
        <v>980</v>
      </c>
      <c r="C78" s="96" t="s">
        <v>981</v>
      </c>
      <c r="D78" s="82"/>
      <c r="E78" s="96" t="s">
        <v>1094</v>
      </c>
      <c r="F78" s="82"/>
      <c r="G78" s="311">
        <v>270</v>
      </c>
      <c r="H78" s="311"/>
      <c r="I78" s="311"/>
      <c r="J78" s="312"/>
      <c r="K78" s="82"/>
    </row>
    <row r="79" spans="1:11" ht="25.5">
      <c r="A79" s="310">
        <v>4</v>
      </c>
      <c r="B79" s="96" t="s">
        <v>982</v>
      </c>
      <c r="C79" s="96" t="s">
        <v>931</v>
      </c>
      <c r="D79" s="82"/>
      <c r="E79" s="96" t="s">
        <v>1095</v>
      </c>
      <c r="F79" s="82"/>
      <c r="G79" s="311">
        <v>180</v>
      </c>
      <c r="H79" s="311"/>
      <c r="I79" s="311"/>
      <c r="J79" s="312"/>
      <c r="K79" s="82"/>
    </row>
    <row r="80" spans="1:11" ht="25.5">
      <c r="A80" s="310">
        <v>5</v>
      </c>
      <c r="B80" s="96" t="s">
        <v>1098</v>
      </c>
      <c r="C80" s="96" t="s">
        <v>931</v>
      </c>
      <c r="D80" s="82"/>
      <c r="E80" s="96" t="s">
        <v>1096</v>
      </c>
      <c r="F80" s="82"/>
      <c r="G80" s="311">
        <v>255</v>
      </c>
      <c r="H80" s="311"/>
      <c r="I80" s="311"/>
      <c r="J80" s="312"/>
      <c r="K80" s="82"/>
    </row>
    <row r="81" spans="1:11" ht="25.5">
      <c r="A81" s="310">
        <v>6</v>
      </c>
      <c r="B81" s="96" t="s">
        <v>983</v>
      </c>
      <c r="C81" s="96" t="s">
        <v>947</v>
      </c>
      <c r="D81" s="82"/>
      <c r="E81" s="96" t="s">
        <v>1099</v>
      </c>
      <c r="F81" s="82"/>
      <c r="G81" s="311">
        <v>195</v>
      </c>
      <c r="H81" s="311"/>
      <c r="I81" s="311"/>
      <c r="J81" s="312"/>
      <c r="K81" s="82"/>
    </row>
    <row r="82" spans="1:11" ht="25.5">
      <c r="A82" s="310">
        <v>7</v>
      </c>
      <c r="B82" s="96" t="s">
        <v>984</v>
      </c>
      <c r="C82" s="96" t="s">
        <v>947</v>
      </c>
      <c r="D82" s="82"/>
      <c r="E82" s="96" t="s">
        <v>1097</v>
      </c>
      <c r="F82" s="82"/>
      <c r="G82" s="311">
        <v>1600</v>
      </c>
      <c r="H82" s="311"/>
      <c r="I82" s="311"/>
      <c r="J82" s="312"/>
      <c r="K82" s="82"/>
    </row>
    <row r="83" spans="1:11">
      <c r="A83" s="310">
        <v>8</v>
      </c>
      <c r="B83" s="96" t="s">
        <v>985</v>
      </c>
      <c r="C83" s="96" t="s">
        <v>579</v>
      </c>
      <c r="D83" s="82"/>
      <c r="F83" s="82"/>
      <c r="G83" s="311">
        <v>1000</v>
      </c>
      <c r="H83" s="311"/>
      <c r="I83" s="311"/>
      <c r="J83" s="312"/>
      <c r="K83" s="82"/>
    </row>
    <row r="84" spans="1:11" ht="25.5">
      <c r="A84" s="310">
        <v>9</v>
      </c>
      <c r="B84" s="96" t="s">
        <v>986</v>
      </c>
      <c r="C84" s="96" t="s">
        <v>933</v>
      </c>
      <c r="D84" s="82"/>
      <c r="E84" s="96" t="s">
        <v>1101</v>
      </c>
      <c r="F84" s="82"/>
      <c r="G84" s="311">
        <v>1600</v>
      </c>
      <c r="H84" s="311"/>
      <c r="I84" s="311"/>
      <c r="J84" s="312"/>
      <c r="K84" s="82"/>
    </row>
    <row r="85" spans="1:11" ht="25.5">
      <c r="A85" s="310">
        <v>10</v>
      </c>
      <c r="B85" s="96" t="s">
        <v>987</v>
      </c>
      <c r="C85" s="96" t="s">
        <v>947</v>
      </c>
      <c r="D85" s="82"/>
      <c r="E85" s="96" t="s">
        <v>1102</v>
      </c>
      <c r="F85" s="82"/>
      <c r="G85" s="311">
        <v>800</v>
      </c>
      <c r="H85" s="311"/>
      <c r="I85" s="311"/>
      <c r="J85" s="312"/>
      <c r="K85" s="82"/>
    </row>
    <row r="86" spans="1:11" ht="25.5">
      <c r="A86" s="310">
        <v>11</v>
      </c>
      <c r="B86" s="96" t="s">
        <v>988</v>
      </c>
      <c r="C86" s="96" t="s">
        <v>947</v>
      </c>
      <c r="D86" s="82"/>
      <c r="E86" s="96"/>
      <c r="F86" s="82"/>
      <c r="G86" s="311">
        <v>1000</v>
      </c>
      <c r="H86" s="311"/>
      <c r="I86" s="311"/>
      <c r="J86" s="312"/>
      <c r="K86" s="82"/>
    </row>
    <row r="87" spans="1:11" s="80" customFormat="1" ht="17.25" customHeight="1">
      <c r="A87" s="313" t="s">
        <v>115</v>
      </c>
      <c r="B87" s="305" t="s">
        <v>989</v>
      </c>
      <c r="C87" s="305"/>
      <c r="D87" s="309"/>
      <c r="E87" s="96"/>
      <c r="F87" s="303"/>
      <c r="G87" s="314">
        <f>SUM(G88)</f>
        <v>340</v>
      </c>
      <c r="H87" s="314">
        <f>SUM(H88:H95)</f>
        <v>0</v>
      </c>
      <c r="I87" s="314">
        <f>SUM(I88:I95)</f>
        <v>0</v>
      </c>
      <c r="J87" s="315"/>
      <c r="K87" s="303"/>
    </row>
    <row r="88" spans="1:11" ht="29.25" customHeight="1">
      <c r="A88" s="310">
        <v>1</v>
      </c>
      <c r="B88" s="96" t="s">
        <v>992</v>
      </c>
      <c r="C88" s="96" t="s">
        <v>338</v>
      </c>
      <c r="D88" s="82" t="s">
        <v>818</v>
      </c>
      <c r="E88" s="96" t="s">
        <v>1116</v>
      </c>
      <c r="F88" s="82"/>
      <c r="G88" s="311">
        <v>340</v>
      </c>
      <c r="H88" s="311"/>
      <c r="I88" s="311"/>
      <c r="J88" s="312"/>
      <c r="K88" s="326"/>
    </row>
    <row r="89" spans="1:11" s="80" customFormat="1">
      <c r="A89" s="327" t="s">
        <v>896</v>
      </c>
      <c r="B89" s="305" t="s">
        <v>995</v>
      </c>
      <c r="C89" s="305"/>
      <c r="D89" s="302"/>
      <c r="E89" s="305"/>
      <c r="F89" s="302"/>
      <c r="G89" s="314">
        <f>SUM(G90)</f>
        <v>2000</v>
      </c>
      <c r="H89" s="314"/>
      <c r="I89" s="314"/>
      <c r="J89" s="315"/>
      <c r="K89" s="302"/>
    </row>
    <row r="90" spans="1:11" ht="25.5">
      <c r="A90" s="310" t="s">
        <v>19</v>
      </c>
      <c r="B90" s="96" t="s">
        <v>996</v>
      </c>
      <c r="C90" s="96" t="s">
        <v>947</v>
      </c>
      <c r="D90" s="82"/>
      <c r="E90" s="96" t="s">
        <v>1100</v>
      </c>
      <c r="F90" s="82"/>
      <c r="G90" s="311">
        <v>2000</v>
      </c>
      <c r="H90" s="311"/>
      <c r="I90" s="311"/>
      <c r="J90" s="312"/>
      <c r="K90" s="82"/>
    </row>
    <row r="91" spans="1:11" s="80" customFormat="1">
      <c r="A91" s="189" t="s">
        <v>900</v>
      </c>
      <c r="B91" s="189" t="s">
        <v>997</v>
      </c>
      <c r="C91" s="189"/>
      <c r="D91" s="189"/>
      <c r="E91" s="189"/>
      <c r="F91" s="189"/>
      <c r="G91" s="189">
        <f>SUM(G92:G95)</f>
        <v>930</v>
      </c>
      <c r="H91" s="189"/>
      <c r="I91" s="189"/>
      <c r="J91" s="189"/>
      <c r="K91" s="189"/>
    </row>
    <row r="92" spans="1:11" ht="25.5">
      <c r="A92" s="328" t="s">
        <v>19</v>
      </c>
      <c r="B92" s="96" t="s">
        <v>998</v>
      </c>
      <c r="C92" s="96" t="s">
        <v>944</v>
      </c>
      <c r="D92" s="176"/>
      <c r="E92" s="176" t="s">
        <v>1112</v>
      </c>
      <c r="F92" s="176"/>
      <c r="G92" s="176">
        <v>120</v>
      </c>
      <c r="H92" s="176"/>
      <c r="I92" s="176"/>
      <c r="J92" s="176"/>
      <c r="K92" s="176"/>
    </row>
    <row r="93" spans="1:11" ht="25.5">
      <c r="A93" s="328" t="s">
        <v>24</v>
      </c>
      <c r="B93" s="96" t="s">
        <v>999</v>
      </c>
      <c r="C93" s="96" t="s">
        <v>1000</v>
      </c>
      <c r="D93" s="176"/>
      <c r="E93" s="176" t="s">
        <v>1105</v>
      </c>
      <c r="F93" s="176"/>
      <c r="G93" s="176">
        <v>270</v>
      </c>
      <c r="H93" s="176"/>
      <c r="I93" s="176"/>
      <c r="J93" s="176"/>
      <c r="K93" s="176"/>
    </row>
    <row r="94" spans="1:11" ht="25.5">
      <c r="A94" s="328" t="s">
        <v>819</v>
      </c>
      <c r="B94" s="96" t="s">
        <v>1001</v>
      </c>
      <c r="C94" s="96" t="s">
        <v>947</v>
      </c>
      <c r="D94" s="176"/>
      <c r="E94" s="176" t="s">
        <v>1108</v>
      </c>
      <c r="F94" s="176"/>
      <c r="G94" s="176">
        <v>300</v>
      </c>
      <c r="H94" s="176"/>
      <c r="I94" s="176"/>
      <c r="J94" s="176"/>
      <c r="K94" s="176"/>
    </row>
    <row r="95" spans="1:11" ht="25.5">
      <c r="A95" s="328" t="s">
        <v>820</v>
      </c>
      <c r="B95" s="96" t="s">
        <v>1002</v>
      </c>
      <c r="C95" s="96" t="s">
        <v>931</v>
      </c>
      <c r="D95" s="176"/>
      <c r="E95" s="176" t="s">
        <v>1113</v>
      </c>
      <c r="F95" s="176"/>
      <c r="G95" s="176">
        <v>240</v>
      </c>
      <c r="H95" s="176"/>
      <c r="I95" s="176"/>
      <c r="J95" s="176"/>
      <c r="K95" s="176"/>
    </row>
  </sheetData>
  <mergeCells count="16">
    <mergeCell ref="K6:K7"/>
    <mergeCell ref="A1:K1"/>
    <mergeCell ref="A2:K2"/>
    <mergeCell ref="A3:K3"/>
    <mergeCell ref="A4:K4"/>
    <mergeCell ref="A5:K5"/>
    <mergeCell ref="A6:A7"/>
    <mergeCell ref="B6:B7"/>
    <mergeCell ref="C6:C7"/>
    <mergeCell ref="D6:D7"/>
    <mergeCell ref="E6:E7"/>
    <mergeCell ref="F6:F7"/>
    <mergeCell ref="G6:G7"/>
    <mergeCell ref="H6:H7"/>
    <mergeCell ref="I6:I7"/>
    <mergeCell ref="J6:J7"/>
  </mergeCells>
  <pageMargins left="0.47244094488188981" right="0.15748031496062992" top="0.23622047244094491" bottom="0.27559055118110237" header="0.19685039370078741" footer="0.19685039370078741"/>
  <pageSetup paperSize="9" orientation="landscape" verticalDpi="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8"/>
  <sheetViews>
    <sheetView topLeftCell="A23" workbookViewId="0">
      <selection activeCell="E27" sqref="E27"/>
    </sheetView>
  </sheetViews>
  <sheetFormatPr defaultColWidth="9.33203125" defaultRowHeight="12.75"/>
  <cols>
    <col min="1" max="1" width="6.1640625" style="81" customWidth="1"/>
    <col min="2" max="2" width="32.6640625" style="81" customWidth="1"/>
    <col min="3" max="3" width="18.6640625" style="81" customWidth="1"/>
    <col min="4" max="4" width="9.1640625" style="81" customWidth="1"/>
    <col min="5" max="5" width="30.5" style="81" customWidth="1"/>
    <col min="6" max="6" width="10.83203125" style="81" customWidth="1"/>
    <col min="7" max="7" width="12.33203125" style="81" customWidth="1"/>
    <col min="8" max="8" width="12.1640625" style="81" hidden="1" customWidth="1"/>
    <col min="9" max="9" width="11.6640625" style="81" hidden="1" customWidth="1"/>
    <col min="10" max="10" width="36.83203125" style="81" customWidth="1"/>
    <col min="11" max="11" width="13.5" style="81" customWidth="1"/>
    <col min="12" max="12" width="13.33203125" style="81" customWidth="1"/>
    <col min="13" max="13" width="10.6640625" style="81" bestFit="1" customWidth="1"/>
    <col min="14" max="16384" width="9.33203125" style="81"/>
  </cols>
  <sheetData>
    <row r="1" spans="1:11" s="80" customFormat="1" ht="18.75">
      <c r="A1" s="491" t="s">
        <v>809</v>
      </c>
      <c r="B1" s="491"/>
      <c r="C1" s="491"/>
      <c r="D1" s="491"/>
      <c r="E1" s="491"/>
      <c r="F1" s="491"/>
      <c r="G1" s="491"/>
      <c r="H1" s="491"/>
      <c r="I1" s="491"/>
      <c r="J1" s="491"/>
      <c r="K1" s="491"/>
    </row>
    <row r="2" spans="1:11" ht="35.25" customHeight="1">
      <c r="A2" s="471" t="s">
        <v>1120</v>
      </c>
      <c r="B2" s="471"/>
      <c r="C2" s="471"/>
      <c r="D2" s="471"/>
      <c r="E2" s="471"/>
      <c r="F2" s="471"/>
      <c r="G2" s="471"/>
      <c r="H2" s="471"/>
      <c r="I2" s="471"/>
      <c r="J2" s="471"/>
      <c r="K2" s="471"/>
    </row>
    <row r="3" spans="1:11" ht="0.75" hidden="1" customHeight="1">
      <c r="A3" s="492" t="s">
        <v>810</v>
      </c>
      <c r="B3" s="492"/>
      <c r="C3" s="492"/>
      <c r="D3" s="492"/>
      <c r="E3" s="492"/>
      <c r="F3" s="492"/>
      <c r="G3" s="492"/>
      <c r="H3" s="492"/>
      <c r="I3" s="492"/>
      <c r="J3" s="492"/>
      <c r="K3" s="492"/>
    </row>
    <row r="4" spans="1:11" ht="18.75" hidden="1">
      <c r="A4" s="492" t="str">
        <f>'[4]Biểu KH'!$A$4:$N$4</f>
        <v>(Ban hành kèm theo Tờ trình số:       /TTr-UBND ngày    /6/2020 của UBND huyện Krông Nô)</v>
      </c>
      <c r="B4" s="492"/>
      <c r="C4" s="492"/>
      <c r="D4" s="492"/>
      <c r="E4" s="492"/>
      <c r="F4" s="492"/>
      <c r="G4" s="492"/>
      <c r="H4" s="492"/>
      <c r="I4" s="492"/>
      <c r="J4" s="492"/>
      <c r="K4" s="492"/>
    </row>
    <row r="5" spans="1:11" ht="21.75" customHeight="1">
      <c r="A5" s="493" t="s">
        <v>0</v>
      </c>
      <c r="B5" s="493"/>
      <c r="C5" s="493"/>
      <c r="D5" s="493"/>
      <c r="E5" s="493"/>
      <c r="F5" s="493"/>
      <c r="G5" s="493"/>
      <c r="H5" s="493"/>
      <c r="I5" s="493"/>
      <c r="J5" s="493"/>
      <c r="K5" s="493"/>
    </row>
    <row r="6" spans="1:11" s="80" customFormat="1" ht="28.5" customHeight="1">
      <c r="A6" s="490" t="s">
        <v>1</v>
      </c>
      <c r="B6" s="490" t="s">
        <v>10</v>
      </c>
      <c r="C6" s="466" t="s">
        <v>811</v>
      </c>
      <c r="D6" s="490" t="s">
        <v>812</v>
      </c>
      <c r="E6" s="490" t="s">
        <v>220</v>
      </c>
      <c r="F6" s="490" t="s">
        <v>73</v>
      </c>
      <c r="G6" s="466" t="s">
        <v>813</v>
      </c>
      <c r="H6" s="466" t="s">
        <v>814</v>
      </c>
      <c r="I6" s="466" t="s">
        <v>815</v>
      </c>
      <c r="J6" s="490" t="s">
        <v>128</v>
      </c>
      <c r="K6" s="490" t="s">
        <v>2</v>
      </c>
    </row>
    <row r="7" spans="1:11" s="80" customFormat="1" ht="28.5" customHeight="1">
      <c r="A7" s="490"/>
      <c r="B7" s="490"/>
      <c r="C7" s="460"/>
      <c r="D7" s="490"/>
      <c r="E7" s="490"/>
      <c r="F7" s="490"/>
      <c r="G7" s="467"/>
      <c r="H7" s="467"/>
      <c r="I7" s="467"/>
      <c r="J7" s="490"/>
      <c r="K7" s="490"/>
    </row>
    <row r="8" spans="1:11" ht="15" customHeight="1">
      <c r="A8" s="82">
        <v>1</v>
      </c>
      <c r="B8" s="82">
        <v>2</v>
      </c>
      <c r="C8" s="82"/>
      <c r="D8" s="82">
        <v>3</v>
      </c>
      <c r="E8" s="82">
        <v>4</v>
      </c>
      <c r="F8" s="82">
        <v>5</v>
      </c>
      <c r="G8" s="82">
        <v>6</v>
      </c>
      <c r="H8" s="82">
        <v>7</v>
      </c>
      <c r="I8" s="82">
        <v>8</v>
      </c>
      <c r="J8" s="82">
        <v>9</v>
      </c>
      <c r="K8" s="82">
        <v>10</v>
      </c>
    </row>
    <row r="9" spans="1:11" s="80" customFormat="1" ht="17.25" customHeight="1">
      <c r="A9" s="302"/>
      <c r="B9" s="305" t="s">
        <v>816</v>
      </c>
      <c r="C9" s="305"/>
      <c r="D9" s="302"/>
      <c r="E9" s="302"/>
      <c r="F9" s="302"/>
      <c r="G9" s="306">
        <f>G10+G25+G36</f>
        <v>167120</v>
      </c>
      <c r="H9" s="306"/>
      <c r="I9" s="307"/>
      <c r="J9" s="302"/>
      <c r="K9" s="302"/>
    </row>
    <row r="10" spans="1:11" s="80" customFormat="1">
      <c r="A10" s="330" t="s">
        <v>8</v>
      </c>
      <c r="B10" s="189" t="s">
        <v>1003</v>
      </c>
      <c r="C10" s="189"/>
      <c r="D10" s="189"/>
      <c r="E10" s="189"/>
      <c r="F10" s="189"/>
      <c r="G10" s="329">
        <f>SUM(G11:G24)</f>
        <v>10220</v>
      </c>
      <c r="H10" s="189"/>
      <c r="I10" s="189"/>
      <c r="J10" s="189"/>
      <c r="K10" s="189"/>
    </row>
    <row r="11" spans="1:11" ht="15">
      <c r="A11" s="350">
        <v>1</v>
      </c>
      <c r="B11" s="331" t="s">
        <v>1009</v>
      </c>
      <c r="C11" s="332" t="s">
        <v>334</v>
      </c>
      <c r="D11" s="176"/>
      <c r="E11" s="334" t="s">
        <v>1010</v>
      </c>
      <c r="F11" s="176"/>
      <c r="G11" s="333">
        <v>1000</v>
      </c>
      <c r="H11" s="176"/>
      <c r="I11" s="176"/>
      <c r="J11" s="176"/>
      <c r="K11" s="176"/>
    </row>
    <row r="12" spans="1:11" ht="25.5">
      <c r="A12" s="310">
        <v>2</v>
      </c>
      <c r="B12" s="96" t="s">
        <v>313</v>
      </c>
      <c r="C12" s="96" t="s">
        <v>817</v>
      </c>
      <c r="D12" s="82" t="s">
        <v>818</v>
      </c>
      <c r="E12" s="96" t="s">
        <v>823</v>
      </c>
      <c r="F12" s="82" t="s">
        <v>304</v>
      </c>
      <c r="G12" s="311">
        <v>1500</v>
      </c>
      <c r="H12" s="311"/>
      <c r="I12" s="311"/>
      <c r="J12" s="312"/>
      <c r="K12" s="82"/>
    </row>
    <row r="13" spans="1:11" ht="25.5">
      <c r="A13" s="350">
        <v>3</v>
      </c>
      <c r="B13" s="96" t="s">
        <v>826</v>
      </c>
      <c r="C13" s="96" t="s">
        <v>827</v>
      </c>
      <c r="D13" s="82" t="s">
        <v>818</v>
      </c>
      <c r="E13" s="96" t="s">
        <v>828</v>
      </c>
      <c r="F13" s="82" t="s">
        <v>304</v>
      </c>
      <c r="G13" s="311">
        <v>500</v>
      </c>
      <c r="H13" s="311"/>
      <c r="I13" s="311"/>
      <c r="J13" s="312"/>
      <c r="K13" s="82"/>
    </row>
    <row r="14" spans="1:11" ht="25.5">
      <c r="A14" s="310">
        <v>4</v>
      </c>
      <c r="B14" s="96" t="s">
        <v>836</v>
      </c>
      <c r="C14" s="96" t="s">
        <v>334</v>
      </c>
      <c r="D14" s="82" t="s">
        <v>818</v>
      </c>
      <c r="E14" s="96" t="s">
        <v>837</v>
      </c>
      <c r="F14" s="82" t="s">
        <v>304</v>
      </c>
      <c r="G14" s="311">
        <v>1500</v>
      </c>
      <c r="H14" s="311"/>
      <c r="I14" s="311"/>
      <c r="J14" s="312"/>
      <c r="K14" s="82"/>
    </row>
    <row r="15" spans="1:11">
      <c r="A15" s="350">
        <v>5</v>
      </c>
      <c r="B15" s="96" t="s">
        <v>834</v>
      </c>
      <c r="C15" s="96" t="s">
        <v>334</v>
      </c>
      <c r="D15" s="82" t="s">
        <v>818</v>
      </c>
      <c r="E15" s="96" t="s">
        <v>839</v>
      </c>
      <c r="F15" s="82" t="s">
        <v>304</v>
      </c>
      <c r="G15" s="311">
        <v>1000</v>
      </c>
      <c r="H15" s="311"/>
      <c r="I15" s="311"/>
      <c r="J15" s="312"/>
      <c r="K15" s="82"/>
    </row>
    <row r="16" spans="1:11" ht="25.5">
      <c r="A16" s="310">
        <v>6</v>
      </c>
      <c r="B16" s="96" t="s">
        <v>841</v>
      </c>
      <c r="C16" s="96" t="s">
        <v>334</v>
      </c>
      <c r="D16" s="82" t="s">
        <v>818</v>
      </c>
      <c r="E16" s="96" t="s">
        <v>842</v>
      </c>
      <c r="F16" s="82" t="s">
        <v>304</v>
      </c>
      <c r="G16" s="311">
        <v>500</v>
      </c>
      <c r="H16" s="311"/>
      <c r="I16" s="311"/>
      <c r="J16" s="312"/>
      <c r="K16" s="82"/>
    </row>
    <row r="17" spans="1:11" ht="25.5">
      <c r="A17" s="350">
        <v>7</v>
      </c>
      <c r="B17" s="96" t="s">
        <v>841</v>
      </c>
      <c r="C17" s="96" t="s">
        <v>334</v>
      </c>
      <c r="D17" s="82" t="s">
        <v>818</v>
      </c>
      <c r="E17" s="96" t="s">
        <v>844</v>
      </c>
      <c r="F17" s="82" t="s">
        <v>304</v>
      </c>
      <c r="G17" s="311">
        <v>300</v>
      </c>
      <c r="H17" s="311"/>
      <c r="I17" s="311"/>
      <c r="J17" s="312"/>
      <c r="K17" s="82"/>
    </row>
    <row r="18" spans="1:11" ht="38.25">
      <c r="A18" s="310">
        <v>8</v>
      </c>
      <c r="B18" s="96" t="s">
        <v>846</v>
      </c>
      <c r="C18" s="96" t="s">
        <v>334</v>
      </c>
      <c r="D18" s="82" t="s">
        <v>818</v>
      </c>
      <c r="E18" s="96" t="s">
        <v>847</v>
      </c>
      <c r="F18" s="82" t="s">
        <v>304</v>
      </c>
      <c r="G18" s="311">
        <v>300</v>
      </c>
      <c r="H18" s="311"/>
      <c r="I18" s="311"/>
      <c r="J18" s="312"/>
      <c r="K18" s="82"/>
    </row>
    <row r="19" spans="1:11" ht="12" customHeight="1">
      <c r="A19" s="350">
        <v>9</v>
      </c>
      <c r="B19" s="96" t="s">
        <v>853</v>
      </c>
      <c r="C19" s="96" t="s">
        <v>567</v>
      </c>
      <c r="D19" s="82" t="s">
        <v>818</v>
      </c>
      <c r="E19" s="96" t="s">
        <v>854</v>
      </c>
      <c r="F19" s="82" t="s">
        <v>304</v>
      </c>
      <c r="G19" s="311">
        <v>1200</v>
      </c>
      <c r="H19" s="311"/>
      <c r="I19" s="311"/>
      <c r="J19" s="312"/>
      <c r="K19" s="82"/>
    </row>
    <row r="20" spans="1:11">
      <c r="A20" s="310">
        <v>10</v>
      </c>
      <c r="B20" s="96" t="s">
        <v>856</v>
      </c>
      <c r="C20" s="96" t="s">
        <v>245</v>
      </c>
      <c r="D20" s="82" t="s">
        <v>818</v>
      </c>
      <c r="E20" s="96" t="s">
        <v>1090</v>
      </c>
      <c r="F20" s="82" t="s">
        <v>304</v>
      </c>
      <c r="G20" s="311">
        <v>1000</v>
      </c>
      <c r="H20" s="311"/>
      <c r="I20" s="311"/>
      <c r="J20" s="312"/>
      <c r="K20" s="82"/>
    </row>
    <row r="21" spans="1:11" ht="25.5">
      <c r="A21" s="350">
        <v>11</v>
      </c>
      <c r="B21" s="96" t="s">
        <v>857</v>
      </c>
      <c r="C21" s="96" t="s">
        <v>245</v>
      </c>
      <c r="D21" s="82" t="s">
        <v>818</v>
      </c>
      <c r="E21" s="96" t="s">
        <v>858</v>
      </c>
      <c r="F21" s="82" t="s">
        <v>304</v>
      </c>
      <c r="G21" s="311">
        <v>500</v>
      </c>
      <c r="H21" s="311"/>
      <c r="I21" s="311"/>
      <c r="J21" s="312"/>
      <c r="K21" s="82"/>
    </row>
    <row r="22" spans="1:11" ht="25.5">
      <c r="A22" s="310">
        <v>12</v>
      </c>
      <c r="B22" s="96" t="s">
        <v>859</v>
      </c>
      <c r="C22" s="96" t="s">
        <v>245</v>
      </c>
      <c r="D22" s="82" t="s">
        <v>818</v>
      </c>
      <c r="E22" s="96" t="s">
        <v>858</v>
      </c>
      <c r="F22" s="82" t="s">
        <v>304</v>
      </c>
      <c r="G22" s="311">
        <v>500</v>
      </c>
      <c r="H22" s="311"/>
      <c r="I22" s="311"/>
      <c r="J22" s="312"/>
      <c r="K22" s="82"/>
    </row>
    <row r="23" spans="1:11">
      <c r="A23" s="350">
        <v>13</v>
      </c>
      <c r="B23" s="96" t="s">
        <v>860</v>
      </c>
      <c r="C23" s="96" t="s">
        <v>338</v>
      </c>
      <c r="D23" s="82" t="s">
        <v>818</v>
      </c>
      <c r="E23" s="96" t="s">
        <v>1119</v>
      </c>
      <c r="F23" s="82"/>
      <c r="G23" s="311">
        <v>240</v>
      </c>
      <c r="H23" s="311"/>
      <c r="I23" s="311"/>
      <c r="J23" s="312"/>
      <c r="K23" s="82"/>
    </row>
    <row r="24" spans="1:11">
      <c r="A24" s="310">
        <v>14</v>
      </c>
      <c r="B24" s="96" t="s">
        <v>861</v>
      </c>
      <c r="C24" s="96" t="s">
        <v>338</v>
      </c>
      <c r="D24" s="82" t="s">
        <v>818</v>
      </c>
      <c r="E24" s="96" t="s">
        <v>1118</v>
      </c>
      <c r="F24" s="82"/>
      <c r="G24" s="311">
        <v>180</v>
      </c>
      <c r="H24" s="311"/>
      <c r="I24" s="311"/>
      <c r="J24" s="312"/>
      <c r="K24" s="82"/>
    </row>
    <row r="25" spans="1:11" s="80" customFormat="1">
      <c r="A25" s="335" t="s">
        <v>9</v>
      </c>
      <c r="B25" s="86" t="s">
        <v>144</v>
      </c>
      <c r="C25" s="86"/>
      <c r="D25" s="189"/>
      <c r="E25" s="189"/>
      <c r="F25" s="189"/>
      <c r="G25" s="336">
        <f>SUM(G26:G35)</f>
        <v>68200</v>
      </c>
      <c r="H25" s="189"/>
      <c r="I25" s="189"/>
      <c r="J25" s="86"/>
      <c r="K25" s="189"/>
    </row>
    <row r="26" spans="1:11" ht="51">
      <c r="A26" s="310">
        <v>1</v>
      </c>
      <c r="B26" s="96" t="s">
        <v>905</v>
      </c>
      <c r="C26" s="96" t="s">
        <v>334</v>
      </c>
      <c r="D26" s="82" t="s">
        <v>818</v>
      </c>
      <c r="E26" s="96" t="s">
        <v>906</v>
      </c>
      <c r="F26" s="82" t="s">
        <v>304</v>
      </c>
      <c r="G26" s="311">
        <v>6000</v>
      </c>
      <c r="H26" s="311"/>
      <c r="I26" s="311"/>
      <c r="J26" s="325" t="s">
        <v>907</v>
      </c>
      <c r="K26" s="324"/>
    </row>
    <row r="27" spans="1:11" ht="51">
      <c r="A27" s="310">
        <v>2</v>
      </c>
      <c r="B27" s="96" t="s">
        <v>908</v>
      </c>
      <c r="C27" s="96" t="s">
        <v>334</v>
      </c>
      <c r="D27" s="82" t="s">
        <v>818</v>
      </c>
      <c r="E27" s="96" t="s">
        <v>909</v>
      </c>
      <c r="F27" s="82" t="s">
        <v>304</v>
      </c>
      <c r="G27" s="311">
        <v>5000</v>
      </c>
      <c r="H27" s="311"/>
      <c r="I27" s="311"/>
      <c r="J27" s="325" t="s">
        <v>910</v>
      </c>
      <c r="K27" s="324"/>
    </row>
    <row r="28" spans="1:11" ht="25.5">
      <c r="A28" s="310">
        <v>3</v>
      </c>
      <c r="B28" s="96" t="s">
        <v>911</v>
      </c>
      <c r="C28" s="96" t="s">
        <v>334</v>
      </c>
      <c r="D28" s="82" t="s">
        <v>818</v>
      </c>
      <c r="E28" s="96" t="s">
        <v>912</v>
      </c>
      <c r="F28" s="82" t="s">
        <v>304</v>
      </c>
      <c r="G28" s="311">
        <v>6500</v>
      </c>
      <c r="H28" s="311"/>
      <c r="I28" s="311"/>
      <c r="J28" s="325" t="s">
        <v>910</v>
      </c>
      <c r="K28" s="324"/>
    </row>
    <row r="29" spans="1:11" ht="38.25">
      <c r="A29" s="310">
        <v>4</v>
      </c>
      <c r="B29" s="96" t="s">
        <v>922</v>
      </c>
      <c r="C29" s="96" t="s">
        <v>567</v>
      </c>
      <c r="D29" s="82" t="s">
        <v>818</v>
      </c>
      <c r="E29" s="96" t="s">
        <v>923</v>
      </c>
      <c r="F29" s="82" t="s">
        <v>304</v>
      </c>
      <c r="G29" s="311">
        <v>3000</v>
      </c>
      <c r="H29" s="311"/>
      <c r="I29" s="311"/>
      <c r="J29" s="312"/>
      <c r="K29" s="324"/>
    </row>
    <row r="30" spans="1:11" ht="25.5">
      <c r="A30" s="310">
        <v>5</v>
      </c>
      <c r="B30" s="96" t="s">
        <v>924</v>
      </c>
      <c r="C30" s="96" t="s">
        <v>567</v>
      </c>
      <c r="D30" s="82" t="s">
        <v>818</v>
      </c>
      <c r="E30" s="96" t="s">
        <v>925</v>
      </c>
      <c r="F30" s="82" t="s">
        <v>304</v>
      </c>
      <c r="G30" s="311">
        <v>1900</v>
      </c>
      <c r="H30" s="311"/>
      <c r="I30" s="311"/>
      <c r="J30" s="312"/>
      <c r="K30" s="324"/>
    </row>
    <row r="31" spans="1:11" ht="38.25">
      <c r="A31" s="310">
        <v>6</v>
      </c>
      <c r="B31" s="96" t="s">
        <v>926</v>
      </c>
      <c r="C31" s="96" t="s">
        <v>567</v>
      </c>
      <c r="D31" s="82" t="s">
        <v>818</v>
      </c>
      <c r="E31" s="96" t="s">
        <v>927</v>
      </c>
      <c r="F31" s="82" t="s">
        <v>304</v>
      </c>
      <c r="G31" s="311">
        <v>20000</v>
      </c>
      <c r="H31" s="311"/>
      <c r="I31" s="311"/>
      <c r="J31" s="312"/>
      <c r="K31" s="324"/>
    </row>
    <row r="32" spans="1:11" ht="25.5">
      <c r="A32" s="310">
        <v>7</v>
      </c>
      <c r="B32" s="96" t="s">
        <v>928</v>
      </c>
      <c r="C32" s="96" t="s">
        <v>567</v>
      </c>
      <c r="D32" s="82" t="s">
        <v>818</v>
      </c>
      <c r="E32" s="96" t="s">
        <v>929</v>
      </c>
      <c r="F32" s="82" t="s">
        <v>304</v>
      </c>
      <c r="G32" s="311">
        <v>5000</v>
      </c>
      <c r="H32" s="311"/>
      <c r="I32" s="311"/>
      <c r="J32" s="312"/>
      <c r="K32" s="324"/>
    </row>
    <row r="33" spans="1:11" ht="38.25">
      <c r="A33" s="310">
        <v>8</v>
      </c>
      <c r="B33" s="96" t="s">
        <v>948</v>
      </c>
      <c r="C33" s="96" t="s">
        <v>949</v>
      </c>
      <c r="D33" s="82" t="s">
        <v>818</v>
      </c>
      <c r="E33" s="96" t="s">
        <v>950</v>
      </c>
      <c r="F33" s="82"/>
      <c r="G33" s="311">
        <v>8000</v>
      </c>
      <c r="H33" s="311"/>
      <c r="I33" s="311"/>
      <c r="J33" s="312" t="s">
        <v>951</v>
      </c>
      <c r="K33" s="324"/>
    </row>
    <row r="34" spans="1:11" ht="38.25">
      <c r="A34" s="310">
        <v>9</v>
      </c>
      <c r="B34" s="96" t="s">
        <v>1121</v>
      </c>
      <c r="C34" s="96" t="s">
        <v>952</v>
      </c>
      <c r="D34" s="82" t="s">
        <v>818</v>
      </c>
      <c r="E34" s="96"/>
      <c r="F34" s="82"/>
      <c r="G34" s="311">
        <v>8000</v>
      </c>
      <c r="H34" s="311"/>
      <c r="I34" s="311"/>
      <c r="J34" s="312" t="s">
        <v>951</v>
      </c>
      <c r="K34" s="324"/>
    </row>
    <row r="35" spans="1:11" ht="38.25">
      <c r="A35" s="310">
        <v>10</v>
      </c>
      <c r="B35" s="96" t="s">
        <v>932</v>
      </c>
      <c r="C35" s="96" t="s">
        <v>933</v>
      </c>
      <c r="D35" s="82" t="s">
        <v>818</v>
      </c>
      <c r="E35" s="96" t="s">
        <v>1104</v>
      </c>
      <c r="F35" s="82"/>
      <c r="G35" s="311">
        <v>4800</v>
      </c>
      <c r="H35" s="311"/>
      <c r="I35" s="311"/>
      <c r="J35" s="312"/>
      <c r="K35" s="324"/>
    </row>
    <row r="36" spans="1:11" s="80" customFormat="1">
      <c r="A36" s="330" t="s">
        <v>56</v>
      </c>
      <c r="B36" s="189" t="s">
        <v>968</v>
      </c>
      <c r="C36" s="189"/>
      <c r="D36" s="189"/>
      <c r="E36" s="189"/>
      <c r="F36" s="189"/>
      <c r="G36" s="329">
        <f>SUM(G37:G58)</f>
        <v>88700</v>
      </c>
      <c r="H36" s="189"/>
      <c r="I36" s="189"/>
      <c r="J36" s="189"/>
      <c r="K36" s="189"/>
    </row>
    <row r="37" spans="1:11" ht="25.5">
      <c r="A37" s="310" t="s">
        <v>19</v>
      </c>
      <c r="B37" s="96" t="s">
        <v>969</v>
      </c>
      <c r="C37" s="96" t="s">
        <v>970</v>
      </c>
      <c r="D37" s="82" t="s">
        <v>818</v>
      </c>
      <c r="E37" s="96" t="s">
        <v>971</v>
      </c>
      <c r="F37" s="82" t="s">
        <v>304</v>
      </c>
      <c r="G37" s="311">
        <v>5000</v>
      </c>
      <c r="H37" s="311"/>
      <c r="I37" s="311"/>
      <c r="J37" s="312"/>
      <c r="K37" s="82"/>
    </row>
    <row r="38" spans="1:11" ht="25.5">
      <c r="A38" s="310" t="s">
        <v>24</v>
      </c>
      <c r="B38" s="96" t="s">
        <v>972</v>
      </c>
      <c r="C38" s="96" t="s">
        <v>973</v>
      </c>
      <c r="D38" s="82" t="s">
        <v>818</v>
      </c>
      <c r="E38" s="96" t="s">
        <v>974</v>
      </c>
      <c r="F38" s="82" t="s">
        <v>304</v>
      </c>
      <c r="G38" s="311">
        <v>1000</v>
      </c>
      <c r="H38" s="311"/>
      <c r="I38" s="311"/>
      <c r="J38" s="312"/>
      <c r="K38" s="82"/>
    </row>
    <row r="39" spans="1:11" ht="25.5">
      <c r="A39" s="310" t="s">
        <v>819</v>
      </c>
      <c r="B39" s="96" t="s">
        <v>975</v>
      </c>
      <c r="C39" s="96" t="s">
        <v>567</v>
      </c>
      <c r="D39" s="82" t="s">
        <v>818</v>
      </c>
      <c r="E39" s="96" t="s">
        <v>976</v>
      </c>
      <c r="F39" s="82" t="s">
        <v>304</v>
      </c>
      <c r="G39" s="311">
        <v>4800</v>
      </c>
      <c r="H39" s="311"/>
      <c r="I39" s="311"/>
      <c r="J39" s="312"/>
      <c r="K39" s="82"/>
    </row>
    <row r="40" spans="1:11" ht="25.5">
      <c r="A40" s="310" t="s">
        <v>820</v>
      </c>
      <c r="B40" s="96" t="s">
        <v>977</v>
      </c>
      <c r="C40" s="96" t="s">
        <v>567</v>
      </c>
      <c r="D40" s="82" t="s">
        <v>818</v>
      </c>
      <c r="E40" s="96" t="s">
        <v>976</v>
      </c>
      <c r="F40" s="82" t="s">
        <v>304</v>
      </c>
      <c r="G40" s="311">
        <v>4800</v>
      </c>
      <c r="H40" s="311"/>
      <c r="I40" s="311"/>
      <c r="J40" s="312"/>
      <c r="K40" s="82"/>
    </row>
    <row r="41" spans="1:11" ht="25.5">
      <c r="A41" s="310" t="s">
        <v>822</v>
      </c>
      <c r="B41" s="337" t="s">
        <v>1080</v>
      </c>
      <c r="C41" s="337" t="s">
        <v>1081</v>
      </c>
      <c r="D41" s="176"/>
      <c r="E41" s="176" t="s">
        <v>1054</v>
      </c>
      <c r="F41" s="176"/>
      <c r="G41" s="341">
        <v>2200</v>
      </c>
      <c r="H41" s="176"/>
      <c r="I41" s="176"/>
      <c r="J41" s="337" t="s">
        <v>1082</v>
      </c>
      <c r="K41" s="176"/>
    </row>
    <row r="42" spans="1:11" ht="51">
      <c r="A42" s="310" t="s">
        <v>824</v>
      </c>
      <c r="B42" s="337" t="s">
        <v>1024</v>
      </c>
      <c r="C42" s="337" t="s">
        <v>1025</v>
      </c>
      <c r="D42" s="176"/>
      <c r="E42" s="337" t="s">
        <v>1026</v>
      </c>
      <c r="F42" s="176"/>
      <c r="G42" s="338">
        <v>15000</v>
      </c>
      <c r="H42" s="176"/>
      <c r="I42" s="176"/>
      <c r="J42" s="337" t="s">
        <v>1027</v>
      </c>
      <c r="K42" s="176"/>
    </row>
    <row r="43" spans="1:11" ht="25.5">
      <c r="A43" s="310" t="s">
        <v>825</v>
      </c>
      <c r="B43" s="337" t="s">
        <v>1028</v>
      </c>
      <c r="C43" s="337" t="s">
        <v>1029</v>
      </c>
      <c r="D43" s="176"/>
      <c r="E43" s="337" t="s">
        <v>1030</v>
      </c>
      <c r="F43" s="176"/>
      <c r="G43" s="338">
        <v>2500</v>
      </c>
      <c r="H43" s="176"/>
      <c r="I43" s="176"/>
      <c r="J43" s="337" t="s">
        <v>1031</v>
      </c>
      <c r="K43" s="176"/>
    </row>
    <row r="44" spans="1:11" ht="25.5">
      <c r="A44" s="310" t="s">
        <v>829</v>
      </c>
      <c r="B44" s="337" t="s">
        <v>1032</v>
      </c>
      <c r="C44" s="337" t="s">
        <v>1029</v>
      </c>
      <c r="D44" s="176"/>
      <c r="E44" s="337" t="s">
        <v>1033</v>
      </c>
      <c r="F44" s="176"/>
      <c r="G44" s="338">
        <v>4200</v>
      </c>
      <c r="H44" s="176"/>
      <c r="I44" s="176"/>
      <c r="J44" s="337" t="s">
        <v>1034</v>
      </c>
      <c r="K44" s="176"/>
    </row>
    <row r="45" spans="1:11" ht="25.5">
      <c r="A45" s="310" t="s">
        <v>830</v>
      </c>
      <c r="B45" s="337" t="s">
        <v>1035</v>
      </c>
      <c r="C45" s="337" t="s">
        <v>1036</v>
      </c>
      <c r="D45" s="176"/>
      <c r="E45" s="337" t="s">
        <v>568</v>
      </c>
      <c r="F45" s="176"/>
      <c r="G45" s="339">
        <v>3500</v>
      </c>
      <c r="H45" s="176"/>
      <c r="I45" s="176"/>
      <c r="J45" s="337" t="s">
        <v>1037</v>
      </c>
      <c r="K45" s="176"/>
    </row>
    <row r="46" spans="1:11" ht="25.5">
      <c r="A46" s="310" t="s">
        <v>832</v>
      </c>
      <c r="B46" s="337" t="s">
        <v>1038</v>
      </c>
      <c r="C46" s="337" t="s">
        <v>1039</v>
      </c>
      <c r="D46" s="176"/>
      <c r="E46" s="337" t="s">
        <v>1033</v>
      </c>
      <c r="F46" s="176"/>
      <c r="G46" s="339">
        <v>4200</v>
      </c>
      <c r="H46" s="176"/>
      <c r="I46" s="176"/>
      <c r="J46" s="337" t="s">
        <v>1034</v>
      </c>
      <c r="K46" s="176"/>
    </row>
    <row r="47" spans="1:11" ht="25.5">
      <c r="A47" s="310" t="s">
        <v>833</v>
      </c>
      <c r="B47" s="337" t="s">
        <v>1040</v>
      </c>
      <c r="C47" s="337" t="s">
        <v>1041</v>
      </c>
      <c r="D47" s="176"/>
      <c r="E47" s="337" t="s">
        <v>1033</v>
      </c>
      <c r="F47" s="176"/>
      <c r="G47" s="339">
        <v>4200</v>
      </c>
      <c r="H47" s="176"/>
      <c r="I47" s="176"/>
      <c r="J47" s="337" t="s">
        <v>1034</v>
      </c>
      <c r="K47" s="176"/>
    </row>
    <row r="48" spans="1:11" ht="25.5">
      <c r="A48" s="310" t="s">
        <v>835</v>
      </c>
      <c r="B48" s="337" t="s">
        <v>1042</v>
      </c>
      <c r="C48" s="337" t="s">
        <v>1043</v>
      </c>
      <c r="D48" s="176"/>
      <c r="E48" s="337" t="s">
        <v>1044</v>
      </c>
      <c r="F48" s="176"/>
      <c r="G48" s="339">
        <v>1800</v>
      </c>
      <c r="H48" s="176"/>
      <c r="I48" s="176"/>
      <c r="J48" s="337" t="s">
        <v>1045</v>
      </c>
      <c r="K48" s="176"/>
    </row>
    <row r="49" spans="1:11" ht="25.5">
      <c r="A49" s="310" t="s">
        <v>838</v>
      </c>
      <c r="B49" s="337" t="s">
        <v>1046</v>
      </c>
      <c r="C49" s="337" t="s">
        <v>1039</v>
      </c>
      <c r="D49" s="176"/>
      <c r="E49" s="337" t="s">
        <v>1047</v>
      </c>
      <c r="F49" s="176"/>
      <c r="G49" s="339">
        <v>700</v>
      </c>
      <c r="H49" s="176"/>
      <c r="I49" s="176"/>
      <c r="J49" s="337" t="s">
        <v>1048</v>
      </c>
      <c r="K49" s="176"/>
    </row>
    <row r="50" spans="1:11" ht="51">
      <c r="A50" s="310" t="s">
        <v>840</v>
      </c>
      <c r="B50" s="337" t="s">
        <v>1049</v>
      </c>
      <c r="C50" s="337" t="s">
        <v>1050</v>
      </c>
      <c r="D50" s="176"/>
      <c r="E50" s="337" t="s">
        <v>1047</v>
      </c>
      <c r="F50" s="176"/>
      <c r="G50" s="339">
        <v>15000</v>
      </c>
      <c r="H50" s="176"/>
      <c r="I50" s="176"/>
      <c r="J50" s="337" t="s">
        <v>1051</v>
      </c>
      <c r="K50" s="176"/>
    </row>
    <row r="51" spans="1:11" ht="25.5">
      <c r="A51" s="310" t="s">
        <v>843</v>
      </c>
      <c r="B51" s="337" t="s">
        <v>1052</v>
      </c>
      <c r="C51" s="337" t="s">
        <v>1053</v>
      </c>
      <c r="D51" s="176"/>
      <c r="E51" s="176" t="s">
        <v>1054</v>
      </c>
      <c r="F51" s="176"/>
      <c r="G51" s="339">
        <v>4500</v>
      </c>
      <c r="H51" s="176"/>
      <c r="I51" s="176"/>
      <c r="J51" s="337" t="s">
        <v>1055</v>
      </c>
      <c r="K51" s="176"/>
    </row>
    <row r="52" spans="1:11" ht="25.5">
      <c r="A52" s="310" t="s">
        <v>845</v>
      </c>
      <c r="B52" s="337" t="s">
        <v>1056</v>
      </c>
      <c r="C52" s="337" t="s">
        <v>1057</v>
      </c>
      <c r="D52" s="176"/>
      <c r="E52" s="176" t="s">
        <v>1058</v>
      </c>
      <c r="F52" s="176"/>
      <c r="G52" s="339">
        <v>2500</v>
      </c>
      <c r="H52" s="176"/>
      <c r="I52" s="176"/>
      <c r="J52" s="337" t="s">
        <v>1059</v>
      </c>
      <c r="K52" s="176"/>
    </row>
    <row r="53" spans="1:11" ht="25.5">
      <c r="A53" s="310" t="s">
        <v>848</v>
      </c>
      <c r="B53" s="337" t="s">
        <v>1060</v>
      </c>
      <c r="C53" s="337" t="s">
        <v>1053</v>
      </c>
      <c r="D53" s="176"/>
      <c r="E53" s="176" t="s">
        <v>1061</v>
      </c>
      <c r="F53" s="176"/>
      <c r="G53" s="339">
        <v>2200</v>
      </c>
      <c r="H53" s="176"/>
      <c r="I53" s="176"/>
      <c r="J53" s="337" t="s">
        <v>1062</v>
      </c>
      <c r="K53" s="176"/>
    </row>
    <row r="54" spans="1:11" ht="25.5">
      <c r="A54" s="310" t="s">
        <v>849</v>
      </c>
      <c r="B54" s="337" t="s">
        <v>1063</v>
      </c>
      <c r="C54" s="337" t="s">
        <v>1064</v>
      </c>
      <c r="D54" s="176"/>
      <c r="E54" s="176" t="s">
        <v>1047</v>
      </c>
      <c r="F54" s="176"/>
      <c r="G54" s="339">
        <v>1000</v>
      </c>
      <c r="H54" s="176"/>
      <c r="I54" s="176"/>
      <c r="J54" s="337" t="s">
        <v>1065</v>
      </c>
      <c r="K54" s="176"/>
    </row>
    <row r="55" spans="1:11" ht="38.25">
      <c r="A55" s="310" t="s">
        <v>850</v>
      </c>
      <c r="B55" s="337" t="s">
        <v>1066</v>
      </c>
      <c r="C55" s="337" t="s">
        <v>1067</v>
      </c>
      <c r="D55" s="176"/>
      <c r="E55" s="176" t="s">
        <v>1068</v>
      </c>
      <c r="F55" s="176"/>
      <c r="G55" s="339">
        <v>1600</v>
      </c>
      <c r="H55" s="176"/>
      <c r="I55" s="176"/>
      <c r="J55" s="337" t="s">
        <v>1069</v>
      </c>
      <c r="K55" s="176"/>
    </row>
    <row r="56" spans="1:11" ht="25.5">
      <c r="A56" s="310" t="s">
        <v>851</v>
      </c>
      <c r="B56" s="337" t="s">
        <v>1070</v>
      </c>
      <c r="C56" s="337" t="s">
        <v>1071</v>
      </c>
      <c r="D56" s="176"/>
      <c r="E56" s="176" t="s">
        <v>1072</v>
      </c>
      <c r="F56" s="176"/>
      <c r="G56" s="339">
        <v>2200</v>
      </c>
      <c r="H56" s="176"/>
      <c r="I56" s="176"/>
      <c r="J56" s="337" t="s">
        <v>1073</v>
      </c>
      <c r="K56" s="176"/>
    </row>
    <row r="57" spans="1:11" ht="36">
      <c r="A57" s="310" t="s">
        <v>852</v>
      </c>
      <c r="B57" s="337" t="s">
        <v>1074</v>
      </c>
      <c r="C57" s="337" t="s">
        <v>1075</v>
      </c>
      <c r="D57" s="176"/>
      <c r="E57" s="176" t="s">
        <v>1061</v>
      </c>
      <c r="F57" s="176"/>
      <c r="G57" s="339">
        <v>2600</v>
      </c>
      <c r="H57" s="176"/>
      <c r="I57" s="176"/>
      <c r="J57" s="340" t="s">
        <v>1076</v>
      </c>
      <c r="K57" s="176"/>
    </row>
    <row r="58" spans="1:11" ht="25.5">
      <c r="A58" s="310" t="s">
        <v>855</v>
      </c>
      <c r="B58" s="337" t="s">
        <v>1077</v>
      </c>
      <c r="C58" s="337" t="s">
        <v>1071</v>
      </c>
      <c r="D58" s="176"/>
      <c r="E58" s="176" t="s">
        <v>1078</v>
      </c>
      <c r="F58" s="176"/>
      <c r="G58" s="341">
        <v>3200</v>
      </c>
      <c r="H58" s="176"/>
      <c r="I58" s="176"/>
      <c r="J58" s="337" t="s">
        <v>1079</v>
      </c>
      <c r="K58" s="176"/>
    </row>
  </sheetData>
  <mergeCells count="16">
    <mergeCell ref="K6:K7"/>
    <mergeCell ref="A1:K1"/>
    <mergeCell ref="A2:K2"/>
    <mergeCell ref="A3:K3"/>
    <mergeCell ref="A4:K4"/>
    <mergeCell ref="A5:K5"/>
    <mergeCell ref="A6:A7"/>
    <mergeCell ref="B6:B7"/>
    <mergeCell ref="C6:C7"/>
    <mergeCell ref="D6:D7"/>
    <mergeCell ref="E6:E7"/>
    <mergeCell ref="F6:F7"/>
    <mergeCell ref="G6:G7"/>
    <mergeCell ref="H6:H7"/>
    <mergeCell ref="I6:I7"/>
    <mergeCell ref="J6:J7"/>
  </mergeCells>
  <phoneticPr fontId="259" type="noConversion"/>
  <pageMargins left="0.43307086614173229" right="0.15748031496062992" top="0.35433070866141736" bottom="0.27559055118110237" header="0.31496062992125984" footer="0.19685039370078741"/>
  <pageSetup paperSize="9" orientation="landscape" verticalDpi="0" r:id="rId1"/>
  <headerFooter>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3"/>
  <sheetViews>
    <sheetView topLeftCell="A5" workbookViewId="0">
      <selection activeCell="N43" sqref="N43"/>
    </sheetView>
  </sheetViews>
  <sheetFormatPr defaultColWidth="9.33203125" defaultRowHeight="12.75"/>
  <cols>
    <col min="1" max="1" width="7.6640625" style="81" customWidth="1"/>
    <col min="2" max="2" width="54.6640625" style="81" customWidth="1"/>
    <col min="3" max="3" width="13.6640625" style="81" customWidth="1"/>
    <col min="4" max="4" width="18" style="81" customWidth="1"/>
    <col min="5" max="5" width="12.5" style="81" customWidth="1"/>
    <col min="6" max="6" width="15.33203125" style="81" customWidth="1"/>
    <col min="7" max="7" width="14" style="81" customWidth="1"/>
    <col min="8" max="8" width="5.5" style="81" hidden="1" customWidth="1"/>
    <col min="9" max="9" width="17.5" style="81" customWidth="1"/>
    <col min="10" max="10" width="7.5" style="81" hidden="1" customWidth="1"/>
    <col min="11" max="13" width="10" style="81" hidden="1" customWidth="1"/>
    <col min="14" max="14" width="13.1640625" style="81" customWidth="1"/>
    <col min="15" max="15" width="13.5" style="81" customWidth="1"/>
    <col min="16" max="16" width="15.1640625" style="81" customWidth="1"/>
    <col min="17" max="17" width="10.5" style="81" hidden="1" customWidth="1"/>
    <col min="18" max="18" width="21" style="81" customWidth="1"/>
    <col min="19" max="19" width="33.83203125" style="81" hidden="1" customWidth="1"/>
    <col min="20" max="20" width="20.1640625" style="81" customWidth="1"/>
    <col min="21" max="21" width="20.1640625" style="81" hidden="1" customWidth="1"/>
    <col min="22" max="22" width="13.33203125" style="81" hidden="1" customWidth="1"/>
    <col min="23" max="23" width="0" style="81" hidden="1" customWidth="1"/>
    <col min="24" max="24" width="9.33203125" style="81"/>
    <col min="25" max="25" width="20.33203125" style="81" customWidth="1"/>
    <col min="26" max="26" width="13.6640625" style="81" customWidth="1"/>
    <col min="27" max="29" width="14.1640625" style="81" bestFit="1" customWidth="1"/>
    <col min="30" max="16384" width="9.33203125" style="81"/>
  </cols>
  <sheetData>
    <row r="1" spans="1:29" s="80" customFormat="1" ht="18.75">
      <c r="A1" s="491" t="s">
        <v>643</v>
      </c>
      <c r="B1" s="491"/>
      <c r="C1" s="491"/>
      <c r="D1" s="491"/>
      <c r="E1" s="491"/>
      <c r="F1" s="491"/>
      <c r="G1" s="491"/>
      <c r="H1" s="491"/>
      <c r="I1" s="491"/>
      <c r="J1" s="491"/>
      <c r="K1" s="491"/>
      <c r="L1" s="491"/>
      <c r="M1" s="491"/>
      <c r="N1" s="491"/>
      <c r="O1" s="491"/>
      <c r="P1" s="491"/>
      <c r="Q1" s="491"/>
      <c r="R1" s="491"/>
      <c r="S1" s="491"/>
      <c r="T1" s="491"/>
      <c r="U1" s="294"/>
    </row>
    <row r="2" spans="1:29" ht="18.75">
      <c r="A2" s="471" t="s">
        <v>126</v>
      </c>
      <c r="B2" s="471"/>
      <c r="C2" s="471"/>
      <c r="D2" s="471"/>
      <c r="E2" s="471"/>
      <c r="F2" s="471"/>
      <c r="G2" s="471"/>
      <c r="H2" s="471"/>
      <c r="I2" s="471"/>
      <c r="J2" s="471"/>
      <c r="K2" s="471"/>
      <c r="L2" s="471"/>
      <c r="M2" s="471"/>
      <c r="N2" s="471"/>
      <c r="O2" s="471"/>
      <c r="P2" s="471"/>
      <c r="Q2" s="471"/>
      <c r="R2" s="471"/>
      <c r="S2" s="471"/>
      <c r="T2" s="471"/>
      <c r="U2" s="295"/>
    </row>
    <row r="3" spans="1:29" ht="18.75">
      <c r="A3" s="492" t="str">
        <f>'TH nguồn'!A4:G4</f>
        <v>(Kèm theo Nghị quyết số:         /NQ-HĐND ngày    /7/2022 của HĐND huyện Krông Nô)</v>
      </c>
      <c r="B3" s="492"/>
      <c r="C3" s="492"/>
      <c r="D3" s="492"/>
      <c r="E3" s="492"/>
      <c r="F3" s="492"/>
      <c r="G3" s="492"/>
      <c r="H3" s="492"/>
      <c r="I3" s="492"/>
      <c r="J3" s="492"/>
      <c r="K3" s="492"/>
      <c r="L3" s="492"/>
      <c r="M3" s="492"/>
      <c r="N3" s="492"/>
      <c r="O3" s="492"/>
      <c r="P3" s="492"/>
      <c r="Q3" s="492"/>
      <c r="R3" s="492"/>
      <c r="S3" s="492"/>
      <c r="T3" s="492"/>
      <c r="U3" s="292"/>
    </row>
    <row r="4" spans="1:29" ht="18.75" hidden="1">
      <c r="A4" s="492" t="str">
        <f>'TH nguồn'!A5:G5</f>
        <v>(Ban hành kèm theo Tờ trình số:       /TTr-UBND ngày    /11/2021 của UBND huyện Krông Nô)</v>
      </c>
      <c r="B4" s="492"/>
      <c r="C4" s="492"/>
      <c r="D4" s="492"/>
      <c r="E4" s="492"/>
      <c r="F4" s="492"/>
      <c r="G4" s="492"/>
      <c r="H4" s="492"/>
      <c r="I4" s="492"/>
      <c r="J4" s="492"/>
      <c r="K4" s="492"/>
      <c r="L4" s="492"/>
      <c r="M4" s="492"/>
      <c r="N4" s="492"/>
      <c r="O4" s="492"/>
      <c r="P4" s="492"/>
      <c r="Q4" s="492"/>
      <c r="R4" s="492"/>
      <c r="S4" s="492"/>
      <c r="T4" s="492"/>
      <c r="U4" s="292"/>
    </row>
    <row r="5" spans="1:29" ht="21.75" customHeight="1">
      <c r="A5" s="493" t="s">
        <v>0</v>
      </c>
      <c r="B5" s="493"/>
      <c r="C5" s="493"/>
      <c r="D5" s="493"/>
      <c r="E5" s="493"/>
      <c r="F5" s="493"/>
      <c r="G5" s="493"/>
      <c r="H5" s="493"/>
      <c r="I5" s="493"/>
      <c r="J5" s="493"/>
      <c r="K5" s="493"/>
      <c r="L5" s="493"/>
      <c r="M5" s="493"/>
      <c r="N5" s="493"/>
      <c r="O5" s="493"/>
      <c r="P5" s="493"/>
      <c r="Q5" s="493"/>
      <c r="R5" s="493"/>
      <c r="S5" s="493"/>
      <c r="T5" s="493"/>
      <c r="U5" s="198"/>
      <c r="Y5" s="261">
        <f>I13/5</f>
        <v>12764.997599999999</v>
      </c>
    </row>
    <row r="6" spans="1:29" s="116" customFormat="1" ht="69" customHeight="1">
      <c r="A6" s="494" t="s">
        <v>1</v>
      </c>
      <c r="B6" s="494" t="s">
        <v>10</v>
      </c>
      <c r="C6" s="494" t="s">
        <v>26</v>
      </c>
      <c r="D6" s="494" t="s">
        <v>220</v>
      </c>
      <c r="E6" s="494" t="s">
        <v>27</v>
      </c>
      <c r="F6" s="495" t="s">
        <v>651</v>
      </c>
      <c r="G6" s="497"/>
      <c r="H6" s="497"/>
      <c r="I6" s="496"/>
      <c r="J6" s="495" t="s">
        <v>657</v>
      </c>
      <c r="K6" s="496"/>
      <c r="L6" s="495" t="s">
        <v>738</v>
      </c>
      <c r="M6" s="496"/>
      <c r="N6" s="495" t="s">
        <v>653</v>
      </c>
      <c r="O6" s="496"/>
      <c r="P6" s="495" t="s">
        <v>656</v>
      </c>
      <c r="Q6" s="497"/>
      <c r="R6" s="496"/>
      <c r="S6" s="494" t="s">
        <v>128</v>
      </c>
      <c r="T6" s="494" t="s">
        <v>2</v>
      </c>
      <c r="U6" s="199"/>
      <c r="Y6" s="116">
        <f>69549-69552</f>
        <v>-3</v>
      </c>
    </row>
    <row r="7" spans="1:29" s="116" customFormat="1" ht="24.95" customHeight="1">
      <c r="A7" s="494"/>
      <c r="B7" s="494"/>
      <c r="C7" s="494"/>
      <c r="D7" s="494"/>
      <c r="E7" s="494"/>
      <c r="F7" s="494" t="s">
        <v>13</v>
      </c>
      <c r="G7" s="498" t="s">
        <v>652</v>
      </c>
      <c r="H7" s="498" t="s">
        <v>28</v>
      </c>
      <c r="I7" s="498" t="s">
        <v>143</v>
      </c>
      <c r="J7" s="505" t="s">
        <v>654</v>
      </c>
      <c r="K7" s="498" t="s">
        <v>655</v>
      </c>
      <c r="L7" s="505" t="s">
        <v>654</v>
      </c>
      <c r="M7" s="498" t="s">
        <v>655</v>
      </c>
      <c r="N7" s="505" t="s">
        <v>654</v>
      </c>
      <c r="O7" s="498" t="s">
        <v>655</v>
      </c>
      <c r="P7" s="498" t="s">
        <v>652</v>
      </c>
      <c r="Q7" s="498" t="s">
        <v>28</v>
      </c>
      <c r="R7" s="498" t="s">
        <v>143</v>
      </c>
      <c r="S7" s="494"/>
      <c r="T7" s="494"/>
      <c r="U7" s="236">
        <f>J12-K12</f>
        <v>-184.94499999999971</v>
      </c>
    </row>
    <row r="8" spans="1:29" s="116" customFormat="1" ht="24.95" customHeight="1">
      <c r="A8" s="494"/>
      <c r="B8" s="494"/>
      <c r="C8" s="494"/>
      <c r="D8" s="494"/>
      <c r="E8" s="494"/>
      <c r="F8" s="494"/>
      <c r="G8" s="499"/>
      <c r="H8" s="499"/>
      <c r="I8" s="499"/>
      <c r="J8" s="506"/>
      <c r="K8" s="499"/>
      <c r="L8" s="506"/>
      <c r="M8" s="499"/>
      <c r="N8" s="506"/>
      <c r="O8" s="499"/>
      <c r="P8" s="499"/>
      <c r="Q8" s="499"/>
      <c r="R8" s="499"/>
      <c r="S8" s="494"/>
      <c r="T8" s="494"/>
      <c r="U8" s="236">
        <f>H12+K12</f>
        <v>91325.358000000007</v>
      </c>
      <c r="Y8" s="250">
        <f>M12+G12</f>
        <v>340605.07</v>
      </c>
      <c r="Z8" s="250">
        <f>L12+P12</f>
        <v>334105.07</v>
      </c>
      <c r="AA8" s="250">
        <f>Y8-Z8</f>
        <v>6500</v>
      </c>
    </row>
    <row r="9" spans="1:29" s="116" customFormat="1" ht="21.75" customHeight="1">
      <c r="A9" s="494"/>
      <c r="B9" s="494"/>
      <c r="C9" s="494"/>
      <c r="D9" s="494"/>
      <c r="E9" s="494"/>
      <c r="F9" s="494"/>
      <c r="G9" s="499"/>
      <c r="H9" s="499"/>
      <c r="I9" s="499"/>
      <c r="J9" s="506"/>
      <c r="K9" s="499"/>
      <c r="L9" s="506"/>
      <c r="M9" s="499"/>
      <c r="N9" s="506"/>
      <c r="O9" s="499"/>
      <c r="P9" s="499"/>
      <c r="Q9" s="499"/>
      <c r="R9" s="499"/>
      <c r="S9" s="494"/>
      <c r="T9" s="494"/>
      <c r="U9" s="236">
        <f>Q12+J12</f>
        <v>91325.070999999996</v>
      </c>
      <c r="Y9" s="250">
        <f>P12-G12</f>
        <v>40562.505000000005</v>
      </c>
      <c r="AC9" s="250">
        <f>R13+R57</f>
        <v>227113.48300000001</v>
      </c>
    </row>
    <row r="10" spans="1:29" s="116" customFormat="1" ht="21" customHeight="1">
      <c r="A10" s="494"/>
      <c r="B10" s="494"/>
      <c r="C10" s="494"/>
      <c r="D10" s="494"/>
      <c r="E10" s="494"/>
      <c r="F10" s="494"/>
      <c r="G10" s="500"/>
      <c r="H10" s="500"/>
      <c r="I10" s="500"/>
      <c r="J10" s="507"/>
      <c r="K10" s="500"/>
      <c r="L10" s="507"/>
      <c r="M10" s="500"/>
      <c r="N10" s="507"/>
      <c r="O10" s="500"/>
      <c r="P10" s="500"/>
      <c r="Q10" s="500"/>
      <c r="R10" s="500"/>
      <c r="S10" s="494"/>
      <c r="T10" s="494"/>
      <c r="U10" s="199"/>
      <c r="V10" s="250">
        <f>N12-O12</f>
        <v>-42825.535999999993</v>
      </c>
      <c r="AA10" s="250">
        <f>R14+R31</f>
        <v>65026.054000000004</v>
      </c>
    </row>
    <row r="11" spans="1:29">
      <c r="A11" s="82">
        <v>1</v>
      </c>
      <c r="B11" s="82">
        <v>2</v>
      </c>
      <c r="C11" s="82">
        <v>3</v>
      </c>
      <c r="D11" s="82">
        <v>4</v>
      </c>
      <c r="E11" s="82">
        <v>5</v>
      </c>
      <c r="F11" s="82">
        <v>6</v>
      </c>
      <c r="G11" s="82">
        <v>7</v>
      </c>
      <c r="H11" s="82">
        <v>8</v>
      </c>
      <c r="I11" s="82">
        <v>8</v>
      </c>
      <c r="J11" s="82">
        <v>10</v>
      </c>
      <c r="K11" s="82">
        <v>11</v>
      </c>
      <c r="L11" s="82"/>
      <c r="M11" s="82"/>
      <c r="N11" s="82">
        <v>9</v>
      </c>
      <c r="O11" s="82">
        <v>10</v>
      </c>
      <c r="P11" s="82">
        <v>11</v>
      </c>
      <c r="Q11" s="82">
        <v>15</v>
      </c>
      <c r="R11" s="82">
        <v>12</v>
      </c>
      <c r="S11" s="82">
        <v>16</v>
      </c>
      <c r="T11" s="82">
        <v>13</v>
      </c>
      <c r="U11" s="200"/>
      <c r="Y11" s="261">
        <v>184288</v>
      </c>
      <c r="Z11" s="261"/>
      <c r="AA11" s="264"/>
    </row>
    <row r="12" spans="1:29" s="80" customFormat="1">
      <c r="A12" s="83"/>
      <c r="B12" s="84" t="s">
        <v>673</v>
      </c>
      <c r="C12" s="86"/>
      <c r="D12" s="86"/>
      <c r="E12" s="86"/>
      <c r="F12" s="86"/>
      <c r="G12" s="85">
        <f t="shared" ref="G12:S12" si="0">G13+G57</f>
        <v>257107.636</v>
      </c>
      <c r="H12" s="85">
        <f t="shared" si="0"/>
        <v>67911</v>
      </c>
      <c r="I12" s="85">
        <f t="shared" si="0"/>
        <v>184287.636</v>
      </c>
      <c r="J12" s="85">
        <f t="shared" si="0"/>
        <v>23229.413</v>
      </c>
      <c r="K12" s="85">
        <f t="shared" si="0"/>
        <v>23414.358</v>
      </c>
      <c r="L12" s="85">
        <f t="shared" si="0"/>
        <v>36434.929000000004</v>
      </c>
      <c r="M12" s="85">
        <f t="shared" si="0"/>
        <v>83497.434000000008</v>
      </c>
      <c r="N12" s="85">
        <f t="shared" si="0"/>
        <v>33223.649000000005</v>
      </c>
      <c r="O12" s="85">
        <f t="shared" si="0"/>
        <v>76049.184999999998</v>
      </c>
      <c r="P12" s="85">
        <f t="shared" si="0"/>
        <v>297670.141</v>
      </c>
      <c r="Q12" s="85">
        <f t="shared" si="0"/>
        <v>68095.657999999996</v>
      </c>
      <c r="R12" s="85">
        <f t="shared" si="0"/>
        <v>227113.48300000001</v>
      </c>
      <c r="S12" s="85" t="e">
        <f t="shared" si="0"/>
        <v>#VALUE!</v>
      </c>
      <c r="T12" s="86"/>
      <c r="U12" s="212">
        <f>I12-R12</f>
        <v>-42825.847000000009</v>
      </c>
      <c r="V12" s="87">
        <f>O12+K12</f>
        <v>99463.543000000005</v>
      </c>
      <c r="W12" s="87">
        <f>K12-J12</f>
        <v>184.94499999999971</v>
      </c>
      <c r="X12" s="87"/>
      <c r="Y12" s="87"/>
      <c r="Z12" s="87">
        <f>O12-N12</f>
        <v>42825.535999999993</v>
      </c>
    </row>
    <row r="13" spans="1:29" s="80" customFormat="1">
      <c r="A13" s="83" t="s">
        <v>8</v>
      </c>
      <c r="B13" s="84" t="s">
        <v>171</v>
      </c>
      <c r="C13" s="86"/>
      <c r="D13" s="86"/>
      <c r="E13" s="86"/>
      <c r="F13" s="86"/>
      <c r="G13" s="85">
        <f t="shared" ref="G13:R13" si="1">G14+G31+G56</f>
        <v>110386.988</v>
      </c>
      <c r="H13" s="85">
        <f t="shared" si="1"/>
        <v>39802</v>
      </c>
      <c r="I13" s="85">
        <f t="shared" si="1"/>
        <v>63824.987999999998</v>
      </c>
      <c r="J13" s="85">
        <f t="shared" si="1"/>
        <v>5802</v>
      </c>
      <c r="K13" s="85">
        <f t="shared" si="1"/>
        <v>10174.946</v>
      </c>
      <c r="L13" s="85">
        <f>L14+L31+L56</f>
        <v>16177.988000000001</v>
      </c>
      <c r="M13" s="85">
        <f>M14+M31+M56</f>
        <v>33012</v>
      </c>
      <c r="N13" s="85">
        <f t="shared" si="1"/>
        <v>23312.484</v>
      </c>
      <c r="O13" s="85">
        <f t="shared" si="1"/>
        <v>31738</v>
      </c>
      <c r="P13" s="85">
        <f t="shared" si="1"/>
        <v>120721</v>
      </c>
      <c r="Q13" s="85">
        <f t="shared" si="1"/>
        <v>44174.945999999996</v>
      </c>
      <c r="R13" s="85">
        <f t="shared" si="1"/>
        <v>72251.054000000004</v>
      </c>
      <c r="S13" s="85">
        <f t="shared" ref="S13" si="2">S14+S31</f>
        <v>0</v>
      </c>
      <c r="T13" s="86"/>
      <c r="U13" s="212">
        <f>I13-R13</f>
        <v>-8426.0660000000062</v>
      </c>
      <c r="V13" s="87">
        <f>V12-N12</f>
        <v>66239.894</v>
      </c>
      <c r="X13" s="87"/>
      <c r="Y13" s="87">
        <f>N12+R12</f>
        <v>260337.13200000001</v>
      </c>
      <c r="Z13" s="87">
        <f>O13-N13</f>
        <v>8425.5159999999996</v>
      </c>
      <c r="AA13" s="265">
        <f>14450.2*5</f>
        <v>72251</v>
      </c>
      <c r="AB13" s="269"/>
      <c r="AC13" s="268">
        <f>(14450.2*5)*10%</f>
        <v>7225.1</v>
      </c>
    </row>
    <row r="14" spans="1:29" s="91" customFormat="1" ht="39" customHeight="1">
      <c r="A14" s="88">
        <v>1</v>
      </c>
      <c r="B14" s="89" t="s">
        <v>385</v>
      </c>
      <c r="C14" s="89"/>
      <c r="D14" s="89"/>
      <c r="E14" s="89"/>
      <c r="F14" s="89"/>
      <c r="G14" s="90">
        <f>G15+G22+G24+G26</f>
        <v>48297.987999999998</v>
      </c>
      <c r="H14" s="90">
        <f t="shared" ref="H14:S14" si="3">H15+H22+H24+H26</f>
        <v>39802</v>
      </c>
      <c r="I14" s="90">
        <f t="shared" si="3"/>
        <v>8495.9880000000012</v>
      </c>
      <c r="J14" s="90">
        <f t="shared" si="3"/>
        <v>0</v>
      </c>
      <c r="K14" s="90">
        <f t="shared" si="3"/>
        <v>4372.9459999999999</v>
      </c>
      <c r="L14" s="90">
        <f t="shared" si="3"/>
        <v>1177.9880000000003</v>
      </c>
      <c r="M14" s="90">
        <f t="shared" si="3"/>
        <v>9312</v>
      </c>
      <c r="N14" s="90">
        <f t="shared" si="3"/>
        <v>3574.4840000000004</v>
      </c>
      <c r="O14" s="90">
        <f t="shared" si="3"/>
        <v>3716</v>
      </c>
      <c r="P14" s="90">
        <f t="shared" si="3"/>
        <v>56432</v>
      </c>
      <c r="Q14" s="90">
        <f t="shared" si="3"/>
        <v>44174.945999999996</v>
      </c>
      <c r="R14" s="90">
        <f t="shared" si="3"/>
        <v>8638.0540000000001</v>
      </c>
      <c r="S14" s="90">
        <f t="shared" si="3"/>
        <v>0</v>
      </c>
      <c r="T14" s="89"/>
      <c r="U14" s="213">
        <f>I15-R15</f>
        <v>1499.8519999999999</v>
      </c>
      <c r="W14" s="260"/>
      <c r="X14" s="260"/>
      <c r="Y14" s="260"/>
      <c r="Z14" s="260"/>
      <c r="AA14" s="263">
        <f>AA13-AC13</f>
        <v>65025.9</v>
      </c>
      <c r="AC14" s="263">
        <f>AC13-R13</f>
        <v>-65025.954000000005</v>
      </c>
    </row>
    <row r="15" spans="1:29" s="91" customFormat="1" ht="27.95" customHeight="1">
      <c r="A15" s="92" t="s">
        <v>161</v>
      </c>
      <c r="B15" s="93" t="s">
        <v>216</v>
      </c>
      <c r="C15" s="93"/>
      <c r="D15" s="93"/>
      <c r="E15" s="93"/>
      <c r="F15" s="93"/>
      <c r="G15" s="94">
        <f>SUM(G16:G21)</f>
        <v>28098</v>
      </c>
      <c r="H15" s="94">
        <f t="shared" ref="H15:S15" si="4">SUM(H16:H21)</f>
        <v>23014</v>
      </c>
      <c r="I15" s="94">
        <f t="shared" si="4"/>
        <v>5084</v>
      </c>
      <c r="J15" s="94">
        <f t="shared" si="4"/>
        <v>0</v>
      </c>
      <c r="K15" s="94">
        <f t="shared" si="4"/>
        <v>965.85199999999998</v>
      </c>
      <c r="L15" s="94">
        <f>SUM(L16:L21)</f>
        <v>544</v>
      </c>
      <c r="M15" s="94">
        <f>SUM(M16:M21)</f>
        <v>10</v>
      </c>
      <c r="N15" s="94">
        <f t="shared" si="4"/>
        <v>1510</v>
      </c>
      <c r="O15" s="94">
        <f t="shared" si="4"/>
        <v>10</v>
      </c>
      <c r="P15" s="94">
        <f t="shared" si="4"/>
        <v>27564</v>
      </c>
      <c r="Q15" s="94">
        <f t="shared" si="4"/>
        <v>23979.851999999999</v>
      </c>
      <c r="R15" s="94">
        <f t="shared" si="4"/>
        <v>3584.1480000000001</v>
      </c>
      <c r="S15" s="94">
        <f t="shared" si="4"/>
        <v>0</v>
      </c>
      <c r="T15" s="93"/>
      <c r="U15" s="237">
        <f>I13-R13</f>
        <v>-8426.0660000000062</v>
      </c>
      <c r="W15" s="260">
        <f t="shared" ref="W15:W30" si="5">H15+K15</f>
        <v>23979.851999999999</v>
      </c>
      <c r="X15" s="260"/>
      <c r="Y15" s="260"/>
      <c r="AA15" s="266">
        <f>AA14-AA10</f>
        <v>-0.1540000000022701</v>
      </c>
    </row>
    <row r="16" spans="1:29" s="225" customFormat="1" ht="102.75" customHeight="1">
      <c r="A16" s="69" t="s">
        <v>449</v>
      </c>
      <c r="B16" s="218" t="s">
        <v>680</v>
      </c>
      <c r="C16" s="219" t="s">
        <v>146</v>
      </c>
      <c r="D16" s="219" t="s">
        <v>681</v>
      </c>
      <c r="E16" s="219" t="s">
        <v>136</v>
      </c>
      <c r="F16" s="219" t="s">
        <v>137</v>
      </c>
      <c r="G16" s="220">
        <v>6200</v>
      </c>
      <c r="H16" s="220">
        <v>5290</v>
      </c>
      <c r="I16" s="220">
        <f t="shared" ref="I16:I21" si="6">G16-H16</f>
        <v>910</v>
      </c>
      <c r="J16" s="220"/>
      <c r="K16" s="220">
        <v>556</v>
      </c>
      <c r="L16" s="220">
        <f>G16-P16</f>
        <v>354</v>
      </c>
      <c r="M16" s="220"/>
      <c r="N16" s="220">
        <f>I16</f>
        <v>910</v>
      </c>
      <c r="O16" s="220"/>
      <c r="P16" s="220">
        <v>5846</v>
      </c>
      <c r="Q16" s="220">
        <f>H16+K16</f>
        <v>5846</v>
      </c>
      <c r="R16" s="220">
        <f t="shared" ref="R16:R21" si="7">P16-Q16</f>
        <v>0</v>
      </c>
      <c r="S16" s="221" t="s">
        <v>147</v>
      </c>
      <c r="T16" s="219" t="s">
        <v>658</v>
      </c>
      <c r="U16" s="252"/>
      <c r="V16" s="223"/>
      <c r="W16" s="258">
        <f t="shared" si="5"/>
        <v>5846</v>
      </c>
      <c r="X16" s="258">
        <f>K16+P16</f>
        <v>6402</v>
      </c>
      <c r="Y16" s="258"/>
      <c r="Z16" s="259">
        <f>K16+K60</f>
        <v>821</v>
      </c>
      <c r="AA16" s="266">
        <f>AA13-R13</f>
        <v>-5.400000000372529E-2</v>
      </c>
      <c r="AB16" s="263">
        <f>R13+AA15</f>
        <v>72250.899999999994</v>
      </c>
      <c r="AC16" s="267">
        <f>AA13*10%</f>
        <v>7225.1</v>
      </c>
    </row>
    <row r="17" spans="1:28" s="60" customFormat="1" ht="47.25" customHeight="1">
      <c r="A17" s="69" t="s">
        <v>450</v>
      </c>
      <c r="B17" s="65" t="s">
        <v>683</v>
      </c>
      <c r="C17" s="66" t="s">
        <v>179</v>
      </c>
      <c r="D17" s="66" t="s">
        <v>682</v>
      </c>
      <c r="E17" s="66">
        <v>2019</v>
      </c>
      <c r="F17" s="66" t="s">
        <v>180</v>
      </c>
      <c r="G17" s="67">
        <v>4932</v>
      </c>
      <c r="H17" s="68">
        <v>4424</v>
      </c>
      <c r="I17" s="68">
        <f t="shared" si="6"/>
        <v>508</v>
      </c>
      <c r="J17" s="68"/>
      <c r="K17" s="68"/>
      <c r="L17" s="220"/>
      <c r="M17" s="68"/>
      <c r="N17" s="68"/>
      <c r="O17" s="68"/>
      <c r="P17" s="68">
        <f t="shared" ref="P17:Q19" si="8">G17</f>
        <v>4932</v>
      </c>
      <c r="Q17" s="68">
        <f t="shared" si="8"/>
        <v>4424</v>
      </c>
      <c r="R17" s="68">
        <f t="shared" si="7"/>
        <v>508</v>
      </c>
      <c r="S17" s="62"/>
      <c r="T17" s="62"/>
      <c r="U17" s="214"/>
      <c r="W17" s="234">
        <f t="shared" si="5"/>
        <v>4424</v>
      </c>
      <c r="X17" s="234"/>
      <c r="Y17" s="234"/>
      <c r="Z17" s="91"/>
      <c r="AA17" s="91"/>
      <c r="AB17" s="91"/>
    </row>
    <row r="18" spans="1:28" s="60" customFormat="1" ht="42.75" customHeight="1">
      <c r="A18" s="69" t="s">
        <v>451</v>
      </c>
      <c r="B18" s="65" t="s">
        <v>685</v>
      </c>
      <c r="C18" s="66" t="s">
        <v>183</v>
      </c>
      <c r="D18" s="66" t="s">
        <v>684</v>
      </c>
      <c r="E18" s="66" t="s">
        <v>136</v>
      </c>
      <c r="F18" s="66" t="s">
        <v>645</v>
      </c>
      <c r="G18" s="67">
        <v>4509</v>
      </c>
      <c r="H18" s="68">
        <v>2700</v>
      </c>
      <c r="I18" s="68">
        <f t="shared" si="6"/>
        <v>1809</v>
      </c>
      <c r="J18" s="68"/>
      <c r="K18" s="68"/>
      <c r="L18" s="220"/>
      <c r="M18" s="68"/>
      <c r="N18" s="68"/>
      <c r="O18" s="68"/>
      <c r="P18" s="68">
        <f t="shared" si="8"/>
        <v>4509</v>
      </c>
      <c r="Q18" s="68">
        <f t="shared" si="8"/>
        <v>2700</v>
      </c>
      <c r="R18" s="68">
        <f t="shared" si="7"/>
        <v>1809</v>
      </c>
      <c r="S18" s="62"/>
      <c r="T18" s="62"/>
      <c r="U18" s="214"/>
      <c r="W18" s="234">
        <f t="shared" si="5"/>
        <v>2700</v>
      </c>
      <c r="X18" s="234"/>
      <c r="Y18" s="234"/>
      <c r="Z18" s="74"/>
      <c r="AA18" s="74"/>
      <c r="AB18" s="74"/>
    </row>
    <row r="19" spans="1:28" s="60" customFormat="1" ht="38.25" customHeight="1">
      <c r="A19" s="69" t="s">
        <v>452</v>
      </c>
      <c r="B19" s="65" t="s">
        <v>687</v>
      </c>
      <c r="C19" s="66" t="s">
        <v>177</v>
      </c>
      <c r="D19" s="66" t="s">
        <v>686</v>
      </c>
      <c r="E19" s="66">
        <v>2019</v>
      </c>
      <c r="F19" s="66" t="s">
        <v>178</v>
      </c>
      <c r="G19" s="67">
        <v>4467</v>
      </c>
      <c r="H19" s="68">
        <v>4000</v>
      </c>
      <c r="I19" s="68">
        <f t="shared" si="6"/>
        <v>467</v>
      </c>
      <c r="J19" s="68"/>
      <c r="K19" s="68"/>
      <c r="L19" s="220"/>
      <c r="M19" s="68"/>
      <c r="N19" s="68"/>
      <c r="O19" s="68"/>
      <c r="P19" s="68">
        <f t="shared" si="8"/>
        <v>4467</v>
      </c>
      <c r="Q19" s="68">
        <f t="shared" si="8"/>
        <v>4000</v>
      </c>
      <c r="R19" s="68">
        <f t="shared" si="7"/>
        <v>467</v>
      </c>
      <c r="S19" s="62"/>
      <c r="T19" s="62"/>
      <c r="U19" s="214"/>
      <c r="W19" s="234">
        <f t="shared" si="5"/>
        <v>4000</v>
      </c>
      <c r="X19" s="234"/>
      <c r="Y19" s="234"/>
      <c r="Z19" s="74"/>
      <c r="AA19" s="74"/>
      <c r="AB19" s="74"/>
    </row>
    <row r="20" spans="1:28" s="228" customFormat="1" ht="33.75">
      <c r="A20" s="69" t="s">
        <v>453</v>
      </c>
      <c r="B20" s="218" t="s">
        <v>689</v>
      </c>
      <c r="C20" s="219" t="s">
        <v>177</v>
      </c>
      <c r="D20" s="219" t="s">
        <v>688</v>
      </c>
      <c r="E20" s="219" t="s">
        <v>136</v>
      </c>
      <c r="F20" s="219" t="s">
        <v>196</v>
      </c>
      <c r="G20" s="220">
        <v>3000</v>
      </c>
      <c r="H20" s="226">
        <v>2400</v>
      </c>
      <c r="I20" s="226">
        <f t="shared" si="6"/>
        <v>600</v>
      </c>
      <c r="J20" s="226"/>
      <c r="K20" s="226">
        <v>409.85199999999998</v>
      </c>
      <c r="L20" s="220">
        <f>G20-P20</f>
        <v>190</v>
      </c>
      <c r="M20" s="226"/>
      <c r="N20" s="226">
        <f>I20</f>
        <v>600</v>
      </c>
      <c r="O20" s="226"/>
      <c r="P20" s="226">
        <v>2810</v>
      </c>
      <c r="Q20" s="226">
        <f>H20+K20</f>
        <v>2809.8519999999999</v>
      </c>
      <c r="R20" s="226">
        <f t="shared" si="7"/>
        <v>0.14800000000013824</v>
      </c>
      <c r="S20" s="227"/>
      <c r="T20" s="219" t="s">
        <v>659</v>
      </c>
      <c r="U20" s="222"/>
      <c r="W20" s="256">
        <f t="shared" si="5"/>
        <v>2809.8519999999999</v>
      </c>
      <c r="X20" s="256"/>
      <c r="Y20" s="256"/>
      <c r="Z20" s="91"/>
      <c r="AA20" s="91"/>
      <c r="AB20" s="91"/>
    </row>
    <row r="21" spans="1:28" s="60" customFormat="1" ht="22.5">
      <c r="A21" s="69" t="s">
        <v>454</v>
      </c>
      <c r="B21" s="65" t="s">
        <v>691</v>
      </c>
      <c r="C21" s="66"/>
      <c r="D21" s="66" t="s">
        <v>690</v>
      </c>
      <c r="E21" s="66"/>
      <c r="F21" s="66"/>
      <c r="G21" s="67">
        <v>4990</v>
      </c>
      <c r="H21" s="68">
        <v>4200</v>
      </c>
      <c r="I21" s="68">
        <f t="shared" si="6"/>
        <v>790</v>
      </c>
      <c r="J21" s="68"/>
      <c r="K21" s="68"/>
      <c r="L21" s="220"/>
      <c r="M21" s="68">
        <f>P21-G21</f>
        <v>10</v>
      </c>
      <c r="N21" s="68"/>
      <c r="O21" s="68">
        <v>10</v>
      </c>
      <c r="P21" s="68">
        <v>5000</v>
      </c>
      <c r="Q21" s="68">
        <f>H21</f>
        <v>4200</v>
      </c>
      <c r="R21" s="68">
        <f t="shared" si="7"/>
        <v>800</v>
      </c>
      <c r="S21" s="70" t="s">
        <v>409</v>
      </c>
      <c r="T21" s="62"/>
      <c r="U21" s="214"/>
      <c r="W21" s="234">
        <f t="shared" si="5"/>
        <v>4200</v>
      </c>
      <c r="X21" s="234">
        <f>O21</f>
        <v>10</v>
      </c>
      <c r="Y21" s="234"/>
      <c r="Z21" s="74"/>
      <c r="AA21" s="74"/>
      <c r="AB21" s="74"/>
    </row>
    <row r="22" spans="1:28" s="91" customFormat="1" ht="27.95" customHeight="1">
      <c r="A22" s="92" t="s">
        <v>241</v>
      </c>
      <c r="B22" s="93" t="s">
        <v>144</v>
      </c>
      <c r="C22" s="93"/>
      <c r="D22" s="93"/>
      <c r="E22" s="93"/>
      <c r="F22" s="93"/>
      <c r="G22" s="94">
        <f>SUM(G23)</f>
        <v>3000</v>
      </c>
      <c r="H22" s="94">
        <f t="shared" ref="H22:S22" si="9">SUM(H23)</f>
        <v>1502</v>
      </c>
      <c r="I22" s="94">
        <f t="shared" si="9"/>
        <v>1498</v>
      </c>
      <c r="J22" s="94">
        <f t="shared" si="9"/>
        <v>0</v>
      </c>
      <c r="K22" s="94">
        <f t="shared" si="9"/>
        <v>697.49599999999998</v>
      </c>
      <c r="L22" s="94">
        <f t="shared" si="9"/>
        <v>167</v>
      </c>
      <c r="M22" s="94">
        <f t="shared" si="9"/>
        <v>0</v>
      </c>
      <c r="N22" s="94">
        <f t="shared" si="9"/>
        <v>864.49600000000009</v>
      </c>
      <c r="O22" s="94">
        <f t="shared" si="9"/>
        <v>0</v>
      </c>
      <c r="P22" s="94">
        <f t="shared" si="9"/>
        <v>2833</v>
      </c>
      <c r="Q22" s="94">
        <f t="shared" si="9"/>
        <v>2199.4960000000001</v>
      </c>
      <c r="R22" s="94">
        <f t="shared" si="9"/>
        <v>633.50399999999991</v>
      </c>
      <c r="S22" s="94">
        <f t="shared" si="9"/>
        <v>0</v>
      </c>
      <c r="T22" s="93"/>
      <c r="U22" s="203"/>
      <c r="W22" s="260">
        <f t="shared" si="5"/>
        <v>2199.4960000000001</v>
      </c>
      <c r="X22" s="260"/>
      <c r="Y22" s="260"/>
      <c r="Z22" s="74"/>
      <c r="AA22" s="74"/>
      <c r="AB22" s="74"/>
    </row>
    <row r="23" spans="1:28" s="74" customFormat="1" ht="51.75" customHeight="1">
      <c r="A23" s="71" t="s">
        <v>456</v>
      </c>
      <c r="B23" s="65" t="s">
        <v>151</v>
      </c>
      <c r="C23" s="66" t="s">
        <v>152</v>
      </c>
      <c r="D23" s="66" t="s">
        <v>692</v>
      </c>
      <c r="E23" s="66">
        <v>2020</v>
      </c>
      <c r="F23" s="66" t="s">
        <v>153</v>
      </c>
      <c r="G23" s="67">
        <v>3000</v>
      </c>
      <c r="H23" s="67">
        <v>1502</v>
      </c>
      <c r="I23" s="67">
        <f>G23-H23</f>
        <v>1498</v>
      </c>
      <c r="J23" s="67"/>
      <c r="K23" s="67">
        <v>697.49599999999998</v>
      </c>
      <c r="L23" s="67">
        <f>G23-P23</f>
        <v>167</v>
      </c>
      <c r="M23" s="67"/>
      <c r="N23" s="67">
        <f>I23-R23</f>
        <v>864.49600000000009</v>
      </c>
      <c r="O23" s="67"/>
      <c r="P23" s="67">
        <v>2833</v>
      </c>
      <c r="Q23" s="67">
        <f>H23+K23</f>
        <v>2199.4960000000001</v>
      </c>
      <c r="R23" s="67">
        <f>P23-Q23</f>
        <v>633.50399999999991</v>
      </c>
      <c r="S23" s="71"/>
      <c r="T23" s="66" t="s">
        <v>659</v>
      </c>
      <c r="U23" s="235"/>
      <c r="V23" s="73"/>
      <c r="W23" s="257">
        <f t="shared" si="5"/>
        <v>2199.4960000000001</v>
      </c>
      <c r="X23" s="257"/>
      <c r="Y23" s="257"/>
      <c r="Z23" s="257">
        <f>H23+K23</f>
        <v>2199.4960000000001</v>
      </c>
      <c r="AA23" s="257">
        <f>I23-Q23</f>
        <v>-701.49600000000009</v>
      </c>
    </row>
    <row r="24" spans="1:28" s="91" customFormat="1" ht="27.95" customHeight="1">
      <c r="A24" s="92" t="s">
        <v>242</v>
      </c>
      <c r="B24" s="93" t="s">
        <v>217</v>
      </c>
      <c r="C24" s="93"/>
      <c r="D24" s="93"/>
      <c r="E24" s="93"/>
      <c r="F24" s="93"/>
      <c r="G24" s="94">
        <f>SUM(G25)</f>
        <v>2200</v>
      </c>
      <c r="H24" s="94">
        <f t="shared" ref="H24:S24" si="10">SUM(H25)</f>
        <v>1486</v>
      </c>
      <c r="I24" s="94">
        <f t="shared" si="10"/>
        <v>714</v>
      </c>
      <c r="J24" s="94">
        <f t="shared" si="10"/>
        <v>0</v>
      </c>
      <c r="K24" s="94">
        <f t="shared" si="10"/>
        <v>0</v>
      </c>
      <c r="L24" s="94">
        <f t="shared" si="10"/>
        <v>0</v>
      </c>
      <c r="M24" s="94">
        <f t="shared" si="10"/>
        <v>0</v>
      </c>
      <c r="N24" s="94">
        <f t="shared" si="10"/>
        <v>0</v>
      </c>
      <c r="O24" s="94">
        <f t="shared" si="10"/>
        <v>0</v>
      </c>
      <c r="P24" s="94">
        <f t="shared" si="10"/>
        <v>2200</v>
      </c>
      <c r="Q24" s="94">
        <f t="shared" si="10"/>
        <v>1486</v>
      </c>
      <c r="R24" s="94">
        <f t="shared" si="10"/>
        <v>714</v>
      </c>
      <c r="S24" s="94">
        <f t="shared" si="10"/>
        <v>0</v>
      </c>
      <c r="T24" s="93"/>
      <c r="U24" s="203"/>
      <c r="W24" s="260">
        <f t="shared" si="5"/>
        <v>1486</v>
      </c>
      <c r="X24" s="260"/>
      <c r="Y24" s="260"/>
      <c r="Z24" s="74"/>
      <c r="AA24" s="74"/>
      <c r="AB24" s="74"/>
    </row>
    <row r="25" spans="1:28" s="60" customFormat="1">
      <c r="A25" s="71" t="s">
        <v>457</v>
      </c>
      <c r="B25" s="65" t="s">
        <v>218</v>
      </c>
      <c r="C25" s="66" t="s">
        <v>219</v>
      </c>
      <c r="D25" s="66" t="s">
        <v>693</v>
      </c>
      <c r="E25" s="66">
        <v>2020</v>
      </c>
      <c r="F25" s="66"/>
      <c r="G25" s="67">
        <v>2200</v>
      </c>
      <c r="H25" s="68">
        <v>1486</v>
      </c>
      <c r="I25" s="68">
        <f>G25-H25</f>
        <v>714</v>
      </c>
      <c r="J25" s="68"/>
      <c r="K25" s="68"/>
      <c r="L25" s="68"/>
      <c r="M25" s="68"/>
      <c r="N25" s="68"/>
      <c r="O25" s="68"/>
      <c r="P25" s="68">
        <f>G25</f>
        <v>2200</v>
      </c>
      <c r="Q25" s="68">
        <f>H25</f>
        <v>1486</v>
      </c>
      <c r="R25" s="68">
        <f>I25</f>
        <v>714</v>
      </c>
      <c r="S25" s="70"/>
      <c r="T25" s="75"/>
      <c r="U25" s="216"/>
      <c r="V25" s="46"/>
      <c r="W25" s="234">
        <f t="shared" si="5"/>
        <v>1486</v>
      </c>
      <c r="X25" s="234"/>
      <c r="Y25" s="234"/>
      <c r="Z25" s="91"/>
      <c r="AA25" s="91"/>
      <c r="AB25" s="91"/>
    </row>
    <row r="26" spans="1:28" s="91" customFormat="1" ht="27.95" customHeight="1">
      <c r="A26" s="92" t="s">
        <v>243</v>
      </c>
      <c r="B26" s="93" t="s">
        <v>194</v>
      </c>
      <c r="C26" s="93"/>
      <c r="D26" s="93"/>
      <c r="E26" s="93"/>
      <c r="F26" s="93"/>
      <c r="G26" s="94">
        <f>SUM(G27:G30)</f>
        <v>14999.988000000001</v>
      </c>
      <c r="H26" s="94">
        <f t="shared" ref="H26:S26" si="11">SUM(H27:H30)</f>
        <v>13800</v>
      </c>
      <c r="I26" s="94">
        <f t="shared" si="11"/>
        <v>1199.9880000000003</v>
      </c>
      <c r="J26" s="94">
        <f t="shared" si="11"/>
        <v>0</v>
      </c>
      <c r="K26" s="94">
        <f t="shared" si="11"/>
        <v>2709.598</v>
      </c>
      <c r="L26" s="94">
        <f t="shared" si="11"/>
        <v>466.98800000000028</v>
      </c>
      <c r="M26" s="94">
        <f t="shared" si="11"/>
        <v>9302</v>
      </c>
      <c r="N26" s="94">
        <f t="shared" si="11"/>
        <v>1199.9880000000003</v>
      </c>
      <c r="O26" s="94">
        <f t="shared" si="11"/>
        <v>3706</v>
      </c>
      <c r="P26" s="94">
        <f t="shared" si="11"/>
        <v>23835</v>
      </c>
      <c r="Q26" s="94">
        <f t="shared" si="11"/>
        <v>16509.597999999998</v>
      </c>
      <c r="R26" s="94">
        <f t="shared" si="11"/>
        <v>3706.402</v>
      </c>
      <c r="S26" s="94">
        <f t="shared" si="11"/>
        <v>0</v>
      </c>
      <c r="T26" s="93"/>
      <c r="U26" s="203"/>
      <c r="W26" s="260">
        <f t="shared" si="5"/>
        <v>16509.597999999998</v>
      </c>
      <c r="X26" s="260"/>
      <c r="Y26" s="260"/>
      <c r="Z26" s="74"/>
      <c r="AA26" s="74"/>
      <c r="AB26" s="74"/>
    </row>
    <row r="27" spans="1:28" s="60" customFormat="1" ht="33.75">
      <c r="A27" s="56" t="s">
        <v>458</v>
      </c>
      <c r="B27" s="65" t="s">
        <v>197</v>
      </c>
      <c r="C27" s="66" t="s">
        <v>152</v>
      </c>
      <c r="D27" s="66" t="s">
        <v>694</v>
      </c>
      <c r="E27" s="66" t="s">
        <v>136</v>
      </c>
      <c r="F27" s="66" t="s">
        <v>199</v>
      </c>
      <c r="G27" s="67">
        <v>4999.9880000000003</v>
      </c>
      <c r="H27" s="68">
        <v>4500</v>
      </c>
      <c r="I27" s="68">
        <f>G27-H27</f>
        <v>499.98800000000028</v>
      </c>
      <c r="J27" s="68"/>
      <c r="K27" s="68">
        <v>257.59300000000002</v>
      </c>
      <c r="L27" s="68">
        <f>G27-P27</f>
        <v>241.98800000000028</v>
      </c>
      <c r="M27" s="68"/>
      <c r="N27" s="68">
        <f>I27</f>
        <v>499.98800000000028</v>
      </c>
      <c r="O27" s="68"/>
      <c r="P27" s="68">
        <v>4758</v>
      </c>
      <c r="Q27" s="68">
        <f>H27+K27</f>
        <v>4757.5929999999998</v>
      </c>
      <c r="R27" s="68">
        <f>P27-Q27</f>
        <v>0.4070000000001528</v>
      </c>
      <c r="S27" s="62"/>
      <c r="T27" s="66" t="s">
        <v>659</v>
      </c>
      <c r="U27" s="215"/>
      <c r="W27" s="234">
        <f t="shared" si="5"/>
        <v>4757.5929999999998</v>
      </c>
      <c r="X27" s="234"/>
      <c r="Y27" s="234"/>
      <c r="Z27" s="74"/>
      <c r="AA27" s="74"/>
      <c r="AB27" s="74"/>
    </row>
    <row r="28" spans="1:28" s="60" customFormat="1" ht="33.75">
      <c r="A28" s="56" t="s">
        <v>459</v>
      </c>
      <c r="B28" s="65" t="s">
        <v>198</v>
      </c>
      <c r="C28" s="66" t="s">
        <v>200</v>
      </c>
      <c r="D28" s="66" t="s">
        <v>694</v>
      </c>
      <c r="E28" s="66" t="s">
        <v>136</v>
      </c>
      <c r="F28" s="66" t="s">
        <v>201</v>
      </c>
      <c r="G28" s="67">
        <v>5000</v>
      </c>
      <c r="H28" s="68">
        <v>4500</v>
      </c>
      <c r="I28" s="68">
        <f>G28-H28</f>
        <v>500</v>
      </c>
      <c r="J28" s="68"/>
      <c r="K28" s="68">
        <v>346.774</v>
      </c>
      <c r="L28" s="68">
        <f t="shared" ref="L28:L29" si="12">G28-P28</f>
        <v>153</v>
      </c>
      <c r="M28" s="68"/>
      <c r="N28" s="68">
        <f>I28</f>
        <v>500</v>
      </c>
      <c r="O28" s="68"/>
      <c r="P28" s="68">
        <v>4847</v>
      </c>
      <c r="Q28" s="68">
        <f t="shared" ref="Q28:Q29" si="13">H28+K28</f>
        <v>4846.7740000000003</v>
      </c>
      <c r="R28" s="68">
        <f t="shared" ref="R28:R29" si="14">P28-Q28</f>
        <v>0.22599999999965803</v>
      </c>
      <c r="S28" s="62"/>
      <c r="T28" s="66" t="s">
        <v>659</v>
      </c>
      <c r="U28" s="251">
        <f>P30-Q30-R70</f>
        <v>3706</v>
      </c>
      <c r="W28" s="234">
        <f t="shared" si="5"/>
        <v>4846.7740000000003</v>
      </c>
      <c r="X28" s="234"/>
      <c r="Y28" s="234"/>
      <c r="Z28" s="91"/>
      <c r="AA28" s="91"/>
      <c r="AB28" s="91"/>
    </row>
    <row r="29" spans="1:28" s="60" customFormat="1" ht="33.75">
      <c r="A29" s="56" t="s">
        <v>460</v>
      </c>
      <c r="B29" s="65" t="s">
        <v>202</v>
      </c>
      <c r="C29" s="66" t="s">
        <v>203</v>
      </c>
      <c r="D29" s="66" t="s">
        <v>694</v>
      </c>
      <c r="E29" s="66" t="s">
        <v>136</v>
      </c>
      <c r="F29" s="66" t="s">
        <v>204</v>
      </c>
      <c r="G29" s="67">
        <v>5000</v>
      </c>
      <c r="H29" s="68">
        <v>4800</v>
      </c>
      <c r="I29" s="68">
        <f>G29-H29</f>
        <v>200</v>
      </c>
      <c r="J29" s="68"/>
      <c r="K29" s="68">
        <v>128.23099999999999</v>
      </c>
      <c r="L29" s="68">
        <f t="shared" si="12"/>
        <v>72</v>
      </c>
      <c r="M29" s="68"/>
      <c r="N29" s="68">
        <f>I29</f>
        <v>200</v>
      </c>
      <c r="O29" s="68"/>
      <c r="P29" s="68">
        <v>4928</v>
      </c>
      <c r="Q29" s="68">
        <f t="shared" si="13"/>
        <v>4928.2309999999998</v>
      </c>
      <c r="R29" s="68">
        <f t="shared" si="14"/>
        <v>-0.23099999999976717</v>
      </c>
      <c r="S29" s="62"/>
      <c r="T29" s="66" t="s">
        <v>659</v>
      </c>
      <c r="U29" s="235">
        <f>R30+Q30+R70</f>
        <v>9302</v>
      </c>
      <c r="W29" s="234">
        <f t="shared" si="5"/>
        <v>4928.2309999999998</v>
      </c>
      <c r="X29" s="234"/>
      <c r="Y29" s="234"/>
      <c r="Z29" s="228"/>
      <c r="AA29" s="228"/>
      <c r="AB29" s="228"/>
    </row>
    <row r="30" spans="1:28" s="228" customFormat="1" ht="22.5">
      <c r="A30" s="243" t="s">
        <v>586</v>
      </c>
      <c r="B30" s="218" t="s">
        <v>663</v>
      </c>
      <c r="C30" s="219" t="s">
        <v>660</v>
      </c>
      <c r="D30" s="66" t="s">
        <v>694</v>
      </c>
      <c r="E30" s="219" t="s">
        <v>191</v>
      </c>
      <c r="F30" s="219" t="s">
        <v>206</v>
      </c>
      <c r="G30" s="220"/>
      <c r="H30" s="226"/>
      <c r="I30" s="226"/>
      <c r="J30" s="226"/>
      <c r="K30" s="226">
        <v>1977</v>
      </c>
      <c r="L30" s="226"/>
      <c r="M30" s="226">
        <f>P30</f>
        <v>9302</v>
      </c>
      <c r="N30" s="226"/>
      <c r="O30" s="226">
        <v>3706</v>
      </c>
      <c r="P30" s="244">
        <v>9302</v>
      </c>
      <c r="Q30" s="226">
        <f>4000-2023</f>
        <v>1977</v>
      </c>
      <c r="R30" s="226">
        <v>3706</v>
      </c>
      <c r="S30" s="227"/>
      <c r="T30" s="248" t="s">
        <v>664</v>
      </c>
      <c r="U30" s="245">
        <f>P30-Q30</f>
        <v>7325</v>
      </c>
      <c r="V30" s="246">
        <f>U30-R30</f>
        <v>3619</v>
      </c>
      <c r="W30" s="256">
        <f t="shared" si="5"/>
        <v>1977</v>
      </c>
      <c r="X30" s="256">
        <f>O30</f>
        <v>3706</v>
      </c>
      <c r="Y30" s="256"/>
      <c r="Z30" s="74"/>
      <c r="AA30" s="74"/>
      <c r="AB30" s="74"/>
    </row>
    <row r="31" spans="1:28" s="91" customFormat="1" ht="27.95" customHeight="1">
      <c r="A31" s="88">
        <v>2</v>
      </c>
      <c r="B31" s="89" t="s">
        <v>124</v>
      </c>
      <c r="C31" s="89"/>
      <c r="D31" s="89"/>
      <c r="E31" s="89"/>
      <c r="F31" s="89"/>
      <c r="G31" s="90">
        <f>G32+G35+G41+G44+G47+G50+G52</f>
        <v>62089</v>
      </c>
      <c r="H31" s="90">
        <f t="shared" ref="H31:S31" si="15">H32+H35+H41+H44+H47+H50+H52</f>
        <v>0</v>
      </c>
      <c r="I31" s="90">
        <f t="shared" si="15"/>
        <v>49527</v>
      </c>
      <c r="J31" s="90">
        <f t="shared" si="15"/>
        <v>0</v>
      </c>
      <c r="K31" s="90">
        <f t="shared" si="15"/>
        <v>0</v>
      </c>
      <c r="L31" s="90">
        <f t="shared" si="15"/>
        <v>15000</v>
      </c>
      <c r="M31" s="90">
        <f t="shared" si="15"/>
        <v>23700</v>
      </c>
      <c r="N31" s="90">
        <f t="shared" si="15"/>
        <v>19738</v>
      </c>
      <c r="O31" s="90">
        <f t="shared" si="15"/>
        <v>26599</v>
      </c>
      <c r="P31" s="90">
        <f t="shared" si="15"/>
        <v>64289</v>
      </c>
      <c r="Q31" s="90">
        <f t="shared" si="15"/>
        <v>0</v>
      </c>
      <c r="R31" s="90">
        <f t="shared" si="15"/>
        <v>56388</v>
      </c>
      <c r="S31" s="90">
        <f t="shared" si="15"/>
        <v>0</v>
      </c>
      <c r="T31" s="89"/>
      <c r="U31" s="213">
        <f>I31-R31</f>
        <v>-6861</v>
      </c>
    </row>
    <row r="32" spans="1:28" s="91" customFormat="1" ht="27.95" customHeight="1">
      <c r="A32" s="92" t="s">
        <v>162</v>
      </c>
      <c r="B32" s="93" t="s">
        <v>247</v>
      </c>
      <c r="C32" s="93"/>
      <c r="D32" s="93"/>
      <c r="E32" s="93"/>
      <c r="F32" s="93"/>
      <c r="G32" s="94">
        <f>SUM(G33:G34)</f>
        <v>6500</v>
      </c>
      <c r="H32" s="94">
        <f t="shared" ref="H32:S32" si="16">SUM(H33:H34)</f>
        <v>0</v>
      </c>
      <c r="I32" s="94">
        <f t="shared" si="16"/>
        <v>6500</v>
      </c>
      <c r="J32" s="94">
        <f t="shared" si="16"/>
        <v>0</v>
      </c>
      <c r="K32" s="94">
        <f t="shared" si="16"/>
        <v>0</v>
      </c>
      <c r="L32" s="94">
        <f t="shared" si="16"/>
        <v>0</v>
      </c>
      <c r="M32" s="94"/>
      <c r="N32" s="94">
        <f t="shared" si="16"/>
        <v>6500</v>
      </c>
      <c r="O32" s="94">
        <f t="shared" si="16"/>
        <v>0</v>
      </c>
      <c r="P32" s="94">
        <f t="shared" si="16"/>
        <v>0</v>
      </c>
      <c r="Q32" s="94">
        <f t="shared" si="16"/>
        <v>0</v>
      </c>
      <c r="R32" s="94">
        <f t="shared" si="16"/>
        <v>0</v>
      </c>
      <c r="S32" s="94">
        <f t="shared" si="16"/>
        <v>0</v>
      </c>
      <c r="T32" s="93"/>
      <c r="U32" s="242">
        <f>R30+Q30+R70</f>
        <v>9302</v>
      </c>
      <c r="Z32" s="74"/>
      <c r="AA32" s="74"/>
      <c r="AB32" s="74"/>
    </row>
    <row r="33" spans="1:28" s="74" customFormat="1" ht="44.25" customHeight="1">
      <c r="A33" s="69" t="s">
        <v>461</v>
      </c>
      <c r="B33" s="65" t="s">
        <v>644</v>
      </c>
      <c r="C33" s="66" t="s">
        <v>156</v>
      </c>
      <c r="D33" s="66" t="s">
        <v>650</v>
      </c>
      <c r="E33" s="66" t="s">
        <v>642</v>
      </c>
      <c r="F33" s="66"/>
      <c r="G33" s="67">
        <v>3500</v>
      </c>
      <c r="H33" s="67"/>
      <c r="I33" s="67">
        <v>3500</v>
      </c>
      <c r="J33" s="67"/>
      <c r="K33" s="67"/>
      <c r="L33" s="67"/>
      <c r="M33" s="67"/>
      <c r="N33" s="67">
        <v>3500</v>
      </c>
      <c r="O33" s="67"/>
      <c r="P33" s="67"/>
      <c r="Q33" s="67"/>
      <c r="R33" s="67"/>
      <c r="S33" s="501" t="s">
        <v>252</v>
      </c>
      <c r="T33" s="71"/>
      <c r="U33" s="205"/>
      <c r="V33" s="72"/>
    </row>
    <row r="34" spans="1:28" s="74" customFormat="1" ht="44.25" customHeight="1">
      <c r="A34" s="69" t="s">
        <v>462</v>
      </c>
      <c r="B34" s="65" t="s">
        <v>665</v>
      </c>
      <c r="C34" s="66" t="s">
        <v>156</v>
      </c>
      <c r="D34" s="66" t="s">
        <v>383</v>
      </c>
      <c r="E34" s="66" t="s">
        <v>250</v>
      </c>
      <c r="F34" s="66"/>
      <c r="G34" s="67">
        <v>3000</v>
      </c>
      <c r="H34" s="67"/>
      <c r="I34" s="67">
        <v>3000</v>
      </c>
      <c r="J34" s="67"/>
      <c r="K34" s="67"/>
      <c r="L34" s="67"/>
      <c r="M34" s="67"/>
      <c r="N34" s="67">
        <v>3000</v>
      </c>
      <c r="O34" s="67"/>
      <c r="P34" s="67"/>
      <c r="Q34" s="67"/>
      <c r="R34" s="67"/>
      <c r="S34" s="502"/>
      <c r="T34" s="71"/>
      <c r="U34" s="205"/>
      <c r="V34" s="72"/>
      <c r="Z34" s="91"/>
      <c r="AA34" s="91"/>
      <c r="AB34" s="91"/>
    </row>
    <row r="35" spans="1:28" s="91" customFormat="1" ht="27.95" customHeight="1">
      <c r="A35" s="92" t="s">
        <v>163</v>
      </c>
      <c r="B35" s="93" t="s">
        <v>216</v>
      </c>
      <c r="C35" s="93"/>
      <c r="D35" s="93"/>
      <c r="E35" s="93"/>
      <c r="F35" s="93"/>
      <c r="G35" s="94">
        <f>SUM(G36:G40)</f>
        <v>15000</v>
      </c>
      <c r="H35" s="94">
        <f t="shared" ref="H35:S35" si="17">SUM(H36:H40)</f>
        <v>0</v>
      </c>
      <c r="I35" s="94">
        <f t="shared" si="17"/>
        <v>12000</v>
      </c>
      <c r="J35" s="94">
        <f t="shared" si="17"/>
        <v>0</v>
      </c>
      <c r="K35" s="94">
        <f t="shared" si="17"/>
        <v>0</v>
      </c>
      <c r="L35" s="94">
        <f t="shared" si="17"/>
        <v>0</v>
      </c>
      <c r="M35" s="94">
        <f t="shared" si="17"/>
        <v>500</v>
      </c>
      <c r="N35" s="94">
        <f t="shared" si="17"/>
        <v>1300</v>
      </c>
      <c r="O35" s="94">
        <f t="shared" si="17"/>
        <v>3000</v>
      </c>
      <c r="P35" s="94">
        <f t="shared" si="17"/>
        <v>15500</v>
      </c>
      <c r="Q35" s="94">
        <f t="shared" si="17"/>
        <v>0</v>
      </c>
      <c r="R35" s="94">
        <f t="shared" si="17"/>
        <v>13700</v>
      </c>
      <c r="S35" s="94">
        <f t="shared" si="17"/>
        <v>0</v>
      </c>
      <c r="T35" s="93"/>
      <c r="U35" s="203"/>
      <c r="Z35" s="60"/>
      <c r="AA35" s="60"/>
      <c r="AB35" s="60"/>
    </row>
    <row r="36" spans="1:28" s="74" customFormat="1" ht="35.25" customHeight="1">
      <c r="A36" s="69" t="s">
        <v>463</v>
      </c>
      <c r="B36" s="65" t="s">
        <v>221</v>
      </c>
      <c r="C36" s="66" t="s">
        <v>245</v>
      </c>
      <c r="D36" s="66" t="s">
        <v>222</v>
      </c>
      <c r="E36" s="66" t="s">
        <v>254</v>
      </c>
      <c r="F36" s="66"/>
      <c r="G36" s="67">
        <v>4000</v>
      </c>
      <c r="H36" s="67"/>
      <c r="I36" s="67">
        <v>4000</v>
      </c>
      <c r="J36" s="67"/>
      <c r="K36" s="67"/>
      <c r="L36" s="67"/>
      <c r="M36" s="67"/>
      <c r="N36" s="67"/>
      <c r="O36" s="67"/>
      <c r="P36" s="67">
        <f>G36</f>
        <v>4000</v>
      </c>
      <c r="Q36" s="67"/>
      <c r="R36" s="67">
        <f>I36</f>
        <v>4000</v>
      </c>
      <c r="S36" s="70" t="s">
        <v>231</v>
      </c>
      <c r="T36" s="71"/>
      <c r="U36" s="205"/>
      <c r="V36" s="72"/>
      <c r="Z36" s="259"/>
      <c r="AA36" s="91"/>
      <c r="AB36" s="91"/>
    </row>
    <row r="37" spans="1:28" s="225" customFormat="1" ht="30.75" customHeight="1">
      <c r="A37" s="69" t="s">
        <v>464</v>
      </c>
      <c r="B37" s="218" t="s">
        <v>414</v>
      </c>
      <c r="C37" s="219" t="s">
        <v>203</v>
      </c>
      <c r="D37" s="219" t="s">
        <v>222</v>
      </c>
      <c r="E37" s="219" t="s">
        <v>251</v>
      </c>
      <c r="F37" s="219"/>
      <c r="G37" s="220">
        <v>4000</v>
      </c>
      <c r="H37" s="220"/>
      <c r="I37" s="220">
        <v>4000</v>
      </c>
      <c r="J37" s="220"/>
      <c r="K37" s="220"/>
      <c r="L37" s="220"/>
      <c r="M37" s="220">
        <f>P37-G37</f>
        <v>500</v>
      </c>
      <c r="N37" s="220">
        <v>1300</v>
      </c>
      <c r="O37" s="220"/>
      <c r="P37" s="220">
        <v>4500</v>
      </c>
      <c r="Q37" s="220"/>
      <c r="R37" s="220">
        <v>2700</v>
      </c>
      <c r="S37" s="221" t="s">
        <v>440</v>
      </c>
      <c r="T37" s="221" t="s">
        <v>704</v>
      </c>
      <c r="U37" s="262"/>
      <c r="V37" s="223"/>
      <c r="Z37" s="228"/>
      <c r="AA37" s="228"/>
      <c r="AB37" s="228"/>
    </row>
    <row r="38" spans="1:28" s="74" customFormat="1" ht="39.75" customHeight="1">
      <c r="A38" s="69" t="s">
        <v>465</v>
      </c>
      <c r="B38" s="65" t="s">
        <v>228</v>
      </c>
      <c r="C38" s="66" t="s">
        <v>203</v>
      </c>
      <c r="D38" s="66" t="s">
        <v>602</v>
      </c>
      <c r="E38" s="66">
        <v>2024</v>
      </c>
      <c r="F38" s="66"/>
      <c r="G38" s="67">
        <v>1000</v>
      </c>
      <c r="H38" s="67"/>
      <c r="I38" s="67">
        <v>1000</v>
      </c>
      <c r="J38" s="67"/>
      <c r="K38" s="67"/>
      <c r="L38" s="67"/>
      <c r="M38" s="67"/>
      <c r="N38" s="67"/>
      <c r="O38" s="67"/>
      <c r="P38" s="67">
        <v>1000</v>
      </c>
      <c r="Q38" s="67"/>
      <c r="R38" s="67">
        <f>I38</f>
        <v>1000</v>
      </c>
      <c r="S38" s="70" t="s">
        <v>441</v>
      </c>
      <c r="T38" s="71"/>
      <c r="U38" s="205"/>
      <c r="V38" s="72"/>
      <c r="Z38" s="60"/>
      <c r="AA38" s="60"/>
      <c r="AB38" s="60"/>
    </row>
    <row r="39" spans="1:28" s="74" customFormat="1" ht="32.25" customHeight="1">
      <c r="A39" s="69" t="s">
        <v>466</v>
      </c>
      <c r="B39" s="65" t="s">
        <v>225</v>
      </c>
      <c r="C39" s="66" t="s">
        <v>152</v>
      </c>
      <c r="D39" s="66" t="s">
        <v>226</v>
      </c>
      <c r="E39" s="66" t="s">
        <v>250</v>
      </c>
      <c r="F39" s="66"/>
      <c r="G39" s="67">
        <v>3000</v>
      </c>
      <c r="H39" s="67"/>
      <c r="I39" s="67">
        <v>3000</v>
      </c>
      <c r="J39" s="67"/>
      <c r="K39" s="67"/>
      <c r="L39" s="67"/>
      <c r="M39" s="67"/>
      <c r="N39" s="67"/>
      <c r="O39" s="67"/>
      <c r="P39" s="67">
        <f>G39</f>
        <v>3000</v>
      </c>
      <c r="Q39" s="67"/>
      <c r="R39" s="67">
        <f>I39</f>
        <v>3000</v>
      </c>
      <c r="S39" s="70" t="s">
        <v>233</v>
      </c>
      <c r="T39" s="71"/>
      <c r="U39" s="205"/>
      <c r="V39" s="72"/>
      <c r="Z39" s="60"/>
      <c r="AA39" s="60"/>
      <c r="AB39" s="60"/>
    </row>
    <row r="40" spans="1:28" s="103" customFormat="1" ht="43.5" customHeight="1">
      <c r="A40" s="95" t="s">
        <v>450</v>
      </c>
      <c r="B40" s="96" t="s">
        <v>313</v>
      </c>
      <c r="C40" s="97" t="s">
        <v>152</v>
      </c>
      <c r="D40" s="97" t="s">
        <v>226</v>
      </c>
      <c r="E40" s="97"/>
      <c r="F40" s="97"/>
      <c r="G40" s="98">
        <v>3000</v>
      </c>
      <c r="H40" s="98"/>
      <c r="I40" s="98"/>
      <c r="J40" s="98"/>
      <c r="K40" s="98"/>
      <c r="L40" s="98"/>
      <c r="M40" s="98"/>
      <c r="N40" s="98"/>
      <c r="O40" s="98">
        <v>3000</v>
      </c>
      <c r="P40" s="98">
        <v>3000</v>
      </c>
      <c r="Q40" s="98"/>
      <c r="R40" s="98">
        <f>P40</f>
        <v>3000</v>
      </c>
      <c r="S40" s="99" t="s">
        <v>235</v>
      </c>
      <c r="T40" s="239" t="s">
        <v>676</v>
      </c>
      <c r="U40" s="206"/>
      <c r="V40" s="101"/>
      <c r="X40" s="272">
        <f>O40</f>
        <v>3000</v>
      </c>
    </row>
    <row r="41" spans="1:28" s="91" customFormat="1" ht="27.95" customHeight="1">
      <c r="A41" s="92" t="s">
        <v>164</v>
      </c>
      <c r="B41" s="93" t="s">
        <v>144</v>
      </c>
      <c r="C41" s="93"/>
      <c r="D41" s="93"/>
      <c r="E41" s="93"/>
      <c r="F41" s="93"/>
      <c r="G41" s="94">
        <f>SUM(G42:G43)</f>
        <v>15000</v>
      </c>
      <c r="H41" s="94">
        <f t="shared" ref="H41:R41" si="18">SUM(H42:H43)</f>
        <v>0</v>
      </c>
      <c r="I41" s="94">
        <f t="shared" si="18"/>
        <v>11938</v>
      </c>
      <c r="J41" s="94">
        <f t="shared" si="18"/>
        <v>0</v>
      </c>
      <c r="K41" s="94">
        <f t="shared" si="18"/>
        <v>0</v>
      </c>
      <c r="L41" s="94">
        <f>SUM(L42:L43)</f>
        <v>15000</v>
      </c>
      <c r="M41" s="94">
        <f t="shared" si="18"/>
        <v>20000</v>
      </c>
      <c r="N41" s="94">
        <f t="shared" si="18"/>
        <v>11938</v>
      </c>
      <c r="O41" s="94">
        <f t="shared" si="18"/>
        <v>17749</v>
      </c>
      <c r="P41" s="94">
        <f t="shared" si="18"/>
        <v>20000</v>
      </c>
      <c r="Q41" s="94">
        <f t="shared" si="18"/>
        <v>0</v>
      </c>
      <c r="R41" s="94">
        <f t="shared" si="18"/>
        <v>17749</v>
      </c>
      <c r="S41" s="93"/>
      <c r="T41" s="93"/>
      <c r="U41" s="203"/>
    </row>
    <row r="42" spans="1:28" s="225" customFormat="1" ht="56.25">
      <c r="A42" s="69" t="s">
        <v>474</v>
      </c>
      <c r="B42" s="218" t="s">
        <v>415</v>
      </c>
      <c r="C42" s="219" t="s">
        <v>237</v>
      </c>
      <c r="D42" s="219" t="s">
        <v>416</v>
      </c>
      <c r="E42" s="219" t="s">
        <v>250</v>
      </c>
      <c r="F42" s="219"/>
      <c r="G42" s="220">
        <v>15000</v>
      </c>
      <c r="H42" s="220"/>
      <c r="I42" s="220">
        <v>11938</v>
      </c>
      <c r="J42" s="220"/>
      <c r="K42" s="220"/>
      <c r="L42" s="220">
        <f>G42</f>
        <v>15000</v>
      </c>
      <c r="M42" s="220"/>
      <c r="N42" s="220">
        <v>11938</v>
      </c>
      <c r="O42" s="220"/>
      <c r="P42" s="220"/>
      <c r="Q42" s="220"/>
      <c r="R42" s="220"/>
      <c r="S42" s="273" t="s">
        <v>433</v>
      </c>
      <c r="T42" s="219" t="s">
        <v>661</v>
      </c>
      <c r="U42" s="222"/>
      <c r="V42" s="224"/>
      <c r="Z42" s="117"/>
      <c r="AA42" s="274"/>
      <c r="AB42" s="117"/>
    </row>
    <row r="43" spans="1:28" s="74" customFormat="1" ht="33.75">
      <c r="A43" s="71" t="s">
        <v>678</v>
      </c>
      <c r="B43" s="65" t="s">
        <v>712</v>
      </c>
      <c r="C43" s="66" t="s">
        <v>237</v>
      </c>
      <c r="D43" s="66" t="s">
        <v>713</v>
      </c>
      <c r="E43" s="66" t="s">
        <v>250</v>
      </c>
      <c r="F43" s="66"/>
      <c r="G43" s="67"/>
      <c r="H43" s="67"/>
      <c r="I43" s="67"/>
      <c r="J43" s="67"/>
      <c r="K43" s="67"/>
      <c r="L43" s="67"/>
      <c r="M43" s="67">
        <f>P43</f>
        <v>20000</v>
      </c>
      <c r="N43" s="67"/>
      <c r="O43" s="67">
        <f>8249+3000+3500+3000</f>
        <v>17749</v>
      </c>
      <c r="P43" s="67">
        <v>20000</v>
      </c>
      <c r="Q43" s="67"/>
      <c r="R43" s="67">
        <f>O43</f>
        <v>17749</v>
      </c>
      <c r="S43" s="217"/>
      <c r="T43" s="66" t="s">
        <v>714</v>
      </c>
      <c r="U43" s="215"/>
      <c r="V43" s="73"/>
      <c r="X43" s="257">
        <f>O43</f>
        <v>17749</v>
      </c>
      <c r="Z43" s="80"/>
      <c r="AA43" s="87"/>
      <c r="AB43" s="80"/>
    </row>
    <row r="44" spans="1:28" s="91" customFormat="1" ht="27.95" customHeight="1">
      <c r="A44" s="92" t="s">
        <v>165</v>
      </c>
      <c r="B44" s="93" t="s">
        <v>145</v>
      </c>
      <c r="C44" s="93"/>
      <c r="D44" s="93"/>
      <c r="E44" s="93"/>
      <c r="F44" s="93"/>
      <c r="G44" s="94">
        <f>SUM(G45:G46)</f>
        <v>5200</v>
      </c>
      <c r="H44" s="94">
        <f t="shared" ref="H44:S44" si="19">SUM(H45:H46)</f>
        <v>0</v>
      </c>
      <c r="I44" s="94">
        <f t="shared" si="19"/>
        <v>5200</v>
      </c>
      <c r="J44" s="94">
        <f t="shared" si="19"/>
        <v>0</v>
      </c>
      <c r="K44" s="94">
        <f t="shared" si="19"/>
        <v>0</v>
      </c>
      <c r="L44" s="94">
        <f t="shared" si="19"/>
        <v>0</v>
      </c>
      <c r="M44" s="94">
        <f t="shared" si="19"/>
        <v>1000</v>
      </c>
      <c r="N44" s="94">
        <f t="shared" si="19"/>
        <v>0</v>
      </c>
      <c r="O44" s="94">
        <f t="shared" si="19"/>
        <v>1000</v>
      </c>
      <c r="P44" s="94">
        <f t="shared" si="19"/>
        <v>6200</v>
      </c>
      <c r="Q44" s="94">
        <f t="shared" si="19"/>
        <v>0</v>
      </c>
      <c r="R44" s="94">
        <f t="shared" si="19"/>
        <v>6200</v>
      </c>
      <c r="S44" s="94">
        <f t="shared" si="19"/>
        <v>0</v>
      </c>
      <c r="T44" s="93"/>
      <c r="U44" s="203"/>
    </row>
    <row r="45" spans="1:28" s="228" customFormat="1" ht="33.75">
      <c r="A45" s="69" t="s">
        <v>467</v>
      </c>
      <c r="B45" s="218" t="s">
        <v>276</v>
      </c>
      <c r="C45" s="219" t="s">
        <v>277</v>
      </c>
      <c r="D45" s="219" t="s">
        <v>372</v>
      </c>
      <c r="E45" s="219" t="s">
        <v>251</v>
      </c>
      <c r="F45" s="219"/>
      <c r="G45" s="220">
        <v>2200</v>
      </c>
      <c r="H45" s="226"/>
      <c r="I45" s="226">
        <v>2200</v>
      </c>
      <c r="J45" s="226"/>
      <c r="K45" s="226"/>
      <c r="L45" s="226"/>
      <c r="M45" s="226"/>
      <c r="N45" s="226"/>
      <c r="O45" s="226"/>
      <c r="P45" s="226">
        <f>G45+O45</f>
        <v>2200</v>
      </c>
      <c r="Q45" s="226"/>
      <c r="R45" s="226">
        <f>P45</f>
        <v>2200</v>
      </c>
      <c r="S45" s="221" t="s">
        <v>353</v>
      </c>
      <c r="T45" s="229"/>
      <c r="U45" s="230"/>
      <c r="V45" s="231"/>
      <c r="Z45" s="60"/>
    </row>
    <row r="46" spans="1:28" s="74" customFormat="1" ht="32.25" customHeight="1">
      <c r="A46" s="69" t="s">
        <v>468</v>
      </c>
      <c r="B46" s="65" t="s">
        <v>279</v>
      </c>
      <c r="C46" s="66" t="s">
        <v>277</v>
      </c>
      <c r="D46" s="66" t="s">
        <v>666</v>
      </c>
      <c r="E46" s="97" t="s">
        <v>254</v>
      </c>
      <c r="F46" s="66"/>
      <c r="G46" s="67">
        <v>3000</v>
      </c>
      <c r="H46" s="67"/>
      <c r="I46" s="67">
        <v>3000</v>
      </c>
      <c r="J46" s="67"/>
      <c r="K46" s="67"/>
      <c r="L46" s="67"/>
      <c r="M46" s="67">
        <f>P46-G46</f>
        <v>1000</v>
      </c>
      <c r="N46" s="67"/>
      <c r="O46" s="67">
        <v>1000</v>
      </c>
      <c r="P46" s="67">
        <v>4000</v>
      </c>
      <c r="Q46" s="67"/>
      <c r="R46" s="67">
        <v>4000</v>
      </c>
      <c r="S46" s="70" t="s">
        <v>374</v>
      </c>
      <c r="T46" s="232" t="s">
        <v>667</v>
      </c>
      <c r="U46" s="205"/>
      <c r="V46" s="73"/>
      <c r="X46" s="257">
        <f>O46</f>
        <v>1000</v>
      </c>
      <c r="Z46" s="60"/>
    </row>
    <row r="47" spans="1:28" s="91" customFormat="1" ht="27.95" customHeight="1">
      <c r="A47" s="92" t="s">
        <v>185</v>
      </c>
      <c r="B47" s="93" t="s">
        <v>217</v>
      </c>
      <c r="C47" s="93"/>
      <c r="D47" s="93"/>
      <c r="E47" s="93"/>
      <c r="F47" s="93"/>
      <c r="G47" s="94">
        <f>SUM(G48:G49)</f>
        <v>6300</v>
      </c>
      <c r="H47" s="94">
        <f t="shared" ref="H47:S47" si="20">SUM(H48:H49)</f>
        <v>0</v>
      </c>
      <c r="I47" s="94">
        <f t="shared" si="20"/>
        <v>6300</v>
      </c>
      <c r="J47" s="94">
        <f t="shared" si="20"/>
        <v>0</v>
      </c>
      <c r="K47" s="94">
        <f t="shared" si="20"/>
        <v>0</v>
      </c>
      <c r="L47" s="94">
        <f t="shared" si="20"/>
        <v>0</v>
      </c>
      <c r="M47" s="94">
        <f t="shared" si="20"/>
        <v>0</v>
      </c>
      <c r="N47" s="94">
        <f t="shared" si="20"/>
        <v>0</v>
      </c>
      <c r="O47" s="94">
        <f t="shared" si="20"/>
        <v>0</v>
      </c>
      <c r="P47" s="94">
        <f t="shared" si="20"/>
        <v>6300</v>
      </c>
      <c r="Q47" s="94">
        <f t="shared" si="20"/>
        <v>0</v>
      </c>
      <c r="R47" s="94">
        <f t="shared" si="20"/>
        <v>6300</v>
      </c>
      <c r="S47" s="94">
        <f t="shared" si="20"/>
        <v>0</v>
      </c>
      <c r="T47" s="93"/>
      <c r="U47" s="203"/>
    </row>
    <row r="48" spans="1:28" s="74" customFormat="1" ht="33.75">
      <c r="A48" s="71" t="s">
        <v>469</v>
      </c>
      <c r="B48" s="65" t="s">
        <v>640</v>
      </c>
      <c r="C48" s="66" t="s">
        <v>338</v>
      </c>
      <c r="D48" s="66" t="s">
        <v>339</v>
      </c>
      <c r="E48" s="66" t="s">
        <v>254</v>
      </c>
      <c r="F48" s="66"/>
      <c r="G48" s="67">
        <v>4500</v>
      </c>
      <c r="H48" s="68"/>
      <c r="I48" s="68">
        <v>4500</v>
      </c>
      <c r="J48" s="68"/>
      <c r="K48" s="68"/>
      <c r="L48" s="68"/>
      <c r="M48" s="68"/>
      <c r="N48" s="68"/>
      <c r="O48" s="68"/>
      <c r="P48" s="68">
        <f>G48</f>
        <v>4500</v>
      </c>
      <c r="Q48" s="68"/>
      <c r="R48" s="68">
        <f>I48</f>
        <v>4500</v>
      </c>
      <c r="S48" s="70" t="s">
        <v>340</v>
      </c>
      <c r="T48" s="71"/>
      <c r="U48" s="205"/>
      <c r="V48" s="73"/>
    </row>
    <row r="49" spans="1:28" s="74" customFormat="1" ht="33.75">
      <c r="A49" s="71" t="s">
        <v>471</v>
      </c>
      <c r="B49" s="65" t="s">
        <v>639</v>
      </c>
      <c r="C49" s="66" t="s">
        <v>338</v>
      </c>
      <c r="D49" s="66" t="s">
        <v>345</v>
      </c>
      <c r="E49" s="66">
        <v>2024</v>
      </c>
      <c r="F49" s="66"/>
      <c r="G49" s="67">
        <v>1800</v>
      </c>
      <c r="H49" s="68"/>
      <c r="I49" s="68">
        <v>1800</v>
      </c>
      <c r="J49" s="68"/>
      <c r="K49" s="68"/>
      <c r="L49" s="68"/>
      <c r="M49" s="68"/>
      <c r="N49" s="68"/>
      <c r="O49" s="68"/>
      <c r="P49" s="68">
        <f>G49</f>
        <v>1800</v>
      </c>
      <c r="Q49" s="68"/>
      <c r="R49" s="68">
        <f>I49</f>
        <v>1800</v>
      </c>
      <c r="S49" s="70" t="s">
        <v>353</v>
      </c>
      <c r="T49" s="71"/>
      <c r="U49" s="205"/>
      <c r="V49" s="73"/>
    </row>
    <row r="50" spans="1:28" s="91" customFormat="1" ht="27.95" customHeight="1">
      <c r="A50" s="92" t="s">
        <v>186</v>
      </c>
      <c r="B50" s="93" t="s">
        <v>194</v>
      </c>
      <c r="C50" s="93"/>
      <c r="D50" s="93"/>
      <c r="E50" s="93"/>
      <c r="F50" s="93"/>
      <c r="G50" s="94">
        <f>SUM(G51:G51)</f>
        <v>1089</v>
      </c>
      <c r="H50" s="94">
        <f t="shared" ref="H50:S50" si="21">SUM(H51:H51)</f>
        <v>0</v>
      </c>
      <c r="I50" s="94">
        <f t="shared" si="21"/>
        <v>1089</v>
      </c>
      <c r="J50" s="94">
        <f t="shared" si="21"/>
        <v>0</v>
      </c>
      <c r="K50" s="94">
        <f t="shared" si="21"/>
        <v>0</v>
      </c>
      <c r="L50" s="94">
        <f t="shared" si="21"/>
        <v>0</v>
      </c>
      <c r="M50" s="94">
        <f t="shared" si="21"/>
        <v>0</v>
      </c>
      <c r="N50" s="94">
        <f t="shared" si="21"/>
        <v>0</v>
      </c>
      <c r="O50" s="94">
        <f t="shared" si="21"/>
        <v>0</v>
      </c>
      <c r="P50" s="94">
        <f t="shared" si="21"/>
        <v>1089</v>
      </c>
      <c r="Q50" s="94">
        <f t="shared" si="21"/>
        <v>0</v>
      </c>
      <c r="R50" s="94">
        <f t="shared" si="21"/>
        <v>1089</v>
      </c>
      <c r="S50" s="94">
        <f t="shared" si="21"/>
        <v>0</v>
      </c>
      <c r="T50" s="93"/>
      <c r="U50" s="203"/>
      <c r="Z50" s="74"/>
    </row>
    <row r="51" spans="1:28" s="60" customFormat="1" ht="36">
      <c r="A51" s="56" t="s">
        <v>472</v>
      </c>
      <c r="B51" s="65" t="s">
        <v>446</v>
      </c>
      <c r="C51" s="66" t="s">
        <v>447</v>
      </c>
      <c r="D51" s="233" t="s">
        <v>668</v>
      </c>
      <c r="E51" s="66">
        <v>2021</v>
      </c>
      <c r="F51" s="66"/>
      <c r="G51" s="67">
        <v>1089</v>
      </c>
      <c r="H51" s="68"/>
      <c r="I51" s="68">
        <v>1089</v>
      </c>
      <c r="J51" s="68"/>
      <c r="K51" s="68"/>
      <c r="L51" s="68"/>
      <c r="M51" s="68"/>
      <c r="N51" s="68"/>
      <c r="O51" s="68"/>
      <c r="P51" s="68">
        <v>1089</v>
      </c>
      <c r="Q51" s="68"/>
      <c r="R51" s="68">
        <v>1089</v>
      </c>
      <c r="S51" s="70" t="s">
        <v>448</v>
      </c>
      <c r="T51" s="62"/>
      <c r="U51" s="214">
        <f>1200*11</f>
        <v>13200</v>
      </c>
      <c r="V51" s="60">
        <f>350*11</f>
        <v>3850</v>
      </c>
      <c r="Z51" s="225"/>
    </row>
    <row r="52" spans="1:28" s="91" customFormat="1" ht="27.95" customHeight="1">
      <c r="A52" s="92" t="s">
        <v>432</v>
      </c>
      <c r="B52" s="93" t="s">
        <v>355</v>
      </c>
      <c r="C52" s="93"/>
      <c r="D52" s="93"/>
      <c r="E52" s="93"/>
      <c r="F52" s="93"/>
      <c r="G52" s="94">
        <f t="shared" ref="G52:R52" si="22">SUM(G53:G55)</f>
        <v>13000</v>
      </c>
      <c r="H52" s="94">
        <f t="shared" si="22"/>
        <v>0</v>
      </c>
      <c r="I52" s="94">
        <f t="shared" si="22"/>
        <v>6500</v>
      </c>
      <c r="J52" s="94">
        <f t="shared" si="22"/>
        <v>0</v>
      </c>
      <c r="K52" s="94">
        <f t="shared" si="22"/>
        <v>0</v>
      </c>
      <c r="L52" s="94">
        <f t="shared" si="22"/>
        <v>0</v>
      </c>
      <c r="M52" s="94">
        <f t="shared" si="22"/>
        <v>2200</v>
      </c>
      <c r="N52" s="94">
        <f t="shared" si="22"/>
        <v>0</v>
      </c>
      <c r="O52" s="94">
        <f t="shared" si="22"/>
        <v>4850</v>
      </c>
      <c r="P52" s="94">
        <f t="shared" si="22"/>
        <v>15200</v>
      </c>
      <c r="Q52" s="94">
        <f t="shared" si="22"/>
        <v>0</v>
      </c>
      <c r="R52" s="94">
        <f t="shared" si="22"/>
        <v>11350</v>
      </c>
      <c r="S52" s="94">
        <f t="shared" ref="S52" si="23">SUM(S53:S53)</f>
        <v>0</v>
      </c>
      <c r="T52" s="93"/>
      <c r="U52" s="203"/>
      <c r="V52" s="91" t="e">
        <f>(#REF!+#REF!)*10%</f>
        <v>#REF!</v>
      </c>
      <c r="Z52" s="225"/>
    </row>
    <row r="53" spans="1:28" s="60" customFormat="1" ht="22.5">
      <c r="A53" s="56" t="s">
        <v>473</v>
      </c>
      <c r="B53" s="65" t="s">
        <v>358</v>
      </c>
      <c r="C53" s="66" t="s">
        <v>359</v>
      </c>
      <c r="D53" s="66" t="s">
        <v>363</v>
      </c>
      <c r="E53" s="66" t="s">
        <v>304</v>
      </c>
      <c r="F53" s="66"/>
      <c r="G53" s="67">
        <v>11000</v>
      </c>
      <c r="H53" s="68"/>
      <c r="I53" s="68">
        <v>6500</v>
      </c>
      <c r="J53" s="68"/>
      <c r="K53" s="68"/>
      <c r="L53" s="68"/>
      <c r="M53" s="68">
        <f>P53-G53</f>
        <v>2200</v>
      </c>
      <c r="N53" s="68"/>
      <c r="O53" s="68">
        <v>2850</v>
      </c>
      <c r="P53" s="68">
        <v>13200</v>
      </c>
      <c r="Q53" s="68"/>
      <c r="R53" s="68">
        <f>I53+O53</f>
        <v>9350</v>
      </c>
      <c r="S53" s="70" t="s">
        <v>436</v>
      </c>
      <c r="T53" s="66" t="s">
        <v>361</v>
      </c>
      <c r="U53" s="215"/>
      <c r="X53" s="234">
        <f>O53</f>
        <v>2850</v>
      </c>
      <c r="Z53" s="74"/>
    </row>
    <row r="54" spans="1:28" s="60" customFormat="1" ht="45">
      <c r="A54" s="56" t="s">
        <v>674</v>
      </c>
      <c r="B54" s="65" t="s">
        <v>362</v>
      </c>
      <c r="C54" s="66" t="s">
        <v>152</v>
      </c>
      <c r="D54" s="66" t="s">
        <v>363</v>
      </c>
      <c r="E54" s="66" t="s">
        <v>675</v>
      </c>
      <c r="F54" s="66"/>
      <c r="G54" s="67">
        <v>1000</v>
      </c>
      <c r="H54" s="68"/>
      <c r="I54" s="68"/>
      <c r="J54" s="68"/>
      <c r="K54" s="68"/>
      <c r="L54" s="68"/>
      <c r="M54" s="68"/>
      <c r="N54" s="68"/>
      <c r="O54" s="68">
        <f>P54</f>
        <v>1000</v>
      </c>
      <c r="P54" s="68">
        <v>1000</v>
      </c>
      <c r="Q54" s="68"/>
      <c r="R54" s="68">
        <v>1000</v>
      </c>
      <c r="S54" s="238"/>
      <c r="T54" s="239" t="s">
        <v>676</v>
      </c>
      <c r="U54" s="215"/>
      <c r="X54" s="234">
        <f t="shared" ref="X54:X55" si="24">O54</f>
        <v>1000</v>
      </c>
      <c r="Z54" s="260"/>
      <c r="AA54" s="91"/>
      <c r="AB54" s="91"/>
    </row>
    <row r="55" spans="1:28" s="60" customFormat="1" ht="45">
      <c r="A55" s="56" t="s">
        <v>677</v>
      </c>
      <c r="B55" s="65" t="s">
        <v>366</v>
      </c>
      <c r="C55" s="66" t="s">
        <v>338</v>
      </c>
      <c r="D55" s="66" t="s">
        <v>363</v>
      </c>
      <c r="E55" s="66" t="s">
        <v>675</v>
      </c>
      <c r="F55" s="66"/>
      <c r="G55" s="67">
        <v>1000</v>
      </c>
      <c r="H55" s="68"/>
      <c r="I55" s="68"/>
      <c r="J55" s="68"/>
      <c r="K55" s="68"/>
      <c r="L55" s="68"/>
      <c r="M55" s="68"/>
      <c r="N55" s="68"/>
      <c r="O55" s="68">
        <f>P55</f>
        <v>1000</v>
      </c>
      <c r="P55" s="68">
        <v>1000</v>
      </c>
      <c r="Q55" s="68"/>
      <c r="R55" s="68">
        <v>1000</v>
      </c>
      <c r="S55" s="238"/>
      <c r="T55" s="239" t="s">
        <v>676</v>
      </c>
      <c r="U55" s="215"/>
      <c r="X55" s="234">
        <f t="shared" si="24"/>
        <v>1000</v>
      </c>
      <c r="Z55" s="256"/>
      <c r="AA55" s="228"/>
      <c r="AB55" s="228"/>
    </row>
    <row r="56" spans="1:28" s="91" customFormat="1" ht="42" customHeight="1">
      <c r="A56" s="92">
        <v>3</v>
      </c>
      <c r="B56" s="93" t="s">
        <v>312</v>
      </c>
      <c r="C56" s="93"/>
      <c r="D56" s="93"/>
      <c r="E56" s="93"/>
      <c r="F56" s="93"/>
      <c r="G56" s="94"/>
      <c r="H56" s="94"/>
      <c r="I56" s="94">
        <v>5802</v>
      </c>
      <c r="J56" s="94">
        <v>5802</v>
      </c>
      <c r="K56" s="94">
        <v>5802</v>
      </c>
      <c r="L56" s="94"/>
      <c r="M56" s="94"/>
      <c r="N56" s="94"/>
      <c r="O56" s="94">
        <f>R56-I56</f>
        <v>1423</v>
      </c>
      <c r="P56" s="94"/>
      <c r="Q56" s="94"/>
      <c r="R56" s="94">
        <v>7225</v>
      </c>
      <c r="S56" s="503" t="s">
        <v>435</v>
      </c>
      <c r="T56" s="504"/>
      <c r="U56" s="207"/>
      <c r="X56" s="260">
        <f>O56</f>
        <v>1423</v>
      </c>
    </row>
    <row r="57" spans="1:28" s="80" customFormat="1">
      <c r="A57" s="83" t="s">
        <v>9</v>
      </c>
      <c r="B57" s="84" t="s">
        <v>384</v>
      </c>
      <c r="C57" s="86"/>
      <c r="D57" s="86"/>
      <c r="E57" s="86"/>
      <c r="F57" s="86"/>
      <c r="G57" s="85">
        <f>G58+G73+G96</f>
        <v>146720.64800000002</v>
      </c>
      <c r="H57" s="85">
        <f t="shared" ref="H57:S57" si="25">H58+H73+H96</f>
        <v>28109</v>
      </c>
      <c r="I57" s="85">
        <f t="shared" si="25"/>
        <v>120462.64800000002</v>
      </c>
      <c r="J57" s="85">
        <f t="shared" si="25"/>
        <v>17427.413</v>
      </c>
      <c r="K57" s="85">
        <f t="shared" si="25"/>
        <v>13239.412</v>
      </c>
      <c r="L57" s="85">
        <f t="shared" si="25"/>
        <v>20256.940999999999</v>
      </c>
      <c r="M57" s="85">
        <f t="shared" si="25"/>
        <v>50485.434000000001</v>
      </c>
      <c r="N57" s="85">
        <f t="shared" si="25"/>
        <v>9911.1650000000009</v>
      </c>
      <c r="O57" s="85">
        <f t="shared" si="25"/>
        <v>44311.184999999998</v>
      </c>
      <c r="P57" s="85">
        <f t="shared" si="25"/>
        <v>176949.141</v>
      </c>
      <c r="Q57" s="85">
        <f t="shared" si="25"/>
        <v>23920.712</v>
      </c>
      <c r="R57" s="85">
        <f t="shared" si="25"/>
        <v>154862.429</v>
      </c>
      <c r="S57" s="85" t="e">
        <f t="shared" si="25"/>
        <v>#VALUE!</v>
      </c>
      <c r="T57" s="86"/>
      <c r="U57" s="212">
        <f>I57-R57</f>
        <v>-34399.780999999988</v>
      </c>
      <c r="V57" s="87" t="e">
        <f>'TH nguồn'!F17-'Biểu KH'!#REF!</f>
        <v>#REF!</v>
      </c>
      <c r="Z57" s="270">
        <f>R57-I57</f>
        <v>34399.780999999988</v>
      </c>
      <c r="AA57" s="270">
        <f>O57-N57</f>
        <v>34400.019999999997</v>
      </c>
      <c r="AB57" s="60"/>
    </row>
    <row r="58" spans="1:28" s="91" customFormat="1" ht="40.5" customHeight="1">
      <c r="A58" s="88">
        <v>1</v>
      </c>
      <c r="B58" s="89" t="s">
        <v>385</v>
      </c>
      <c r="C58" s="89"/>
      <c r="D58" s="89"/>
      <c r="E58" s="89"/>
      <c r="F58" s="89"/>
      <c r="G58" s="90">
        <f>G59+G62+G69</f>
        <v>44792.948000000004</v>
      </c>
      <c r="H58" s="90">
        <f t="shared" ref="H58:S58" si="26">H59+H62+H69</f>
        <v>28109</v>
      </c>
      <c r="I58" s="90">
        <f t="shared" si="26"/>
        <v>16683.948</v>
      </c>
      <c r="J58" s="90">
        <f t="shared" si="26"/>
        <v>6476.4129999999996</v>
      </c>
      <c r="K58" s="90">
        <f t="shared" si="26"/>
        <v>2288.4120000000003</v>
      </c>
      <c r="L58" s="90">
        <f t="shared" si="26"/>
        <v>1305.9409999999998</v>
      </c>
      <c r="M58" s="90">
        <f t="shared" si="26"/>
        <v>634.43399999999974</v>
      </c>
      <c r="N58" s="90">
        <f t="shared" si="26"/>
        <v>1911.165</v>
      </c>
      <c r="O58" s="90">
        <f t="shared" si="26"/>
        <v>980.18499999999949</v>
      </c>
      <c r="P58" s="90">
        <f t="shared" si="26"/>
        <v>44121.440999999999</v>
      </c>
      <c r="Q58" s="90">
        <f t="shared" si="26"/>
        <v>23920.712</v>
      </c>
      <c r="R58" s="90">
        <f t="shared" si="26"/>
        <v>15752.728999999999</v>
      </c>
      <c r="S58" s="90">
        <f t="shared" si="26"/>
        <v>0</v>
      </c>
      <c r="T58" s="89"/>
      <c r="U58" s="202"/>
      <c r="W58" s="260">
        <f t="shared" ref="W58:W65" si="27">H58+K58</f>
        <v>30397.412</v>
      </c>
      <c r="X58" s="260"/>
      <c r="Y58" s="260"/>
      <c r="Z58" s="260">
        <f>O57-N57</f>
        <v>34400.019999999997</v>
      </c>
    </row>
    <row r="59" spans="1:28" s="91" customFormat="1" ht="27.95" customHeight="1">
      <c r="A59" s="92" t="s">
        <v>161</v>
      </c>
      <c r="B59" s="93" t="s">
        <v>216</v>
      </c>
      <c r="C59" s="93"/>
      <c r="D59" s="93"/>
      <c r="E59" s="93"/>
      <c r="F59" s="93"/>
      <c r="G59" s="94">
        <f>SUM(G60:G61)</f>
        <v>6700</v>
      </c>
      <c r="H59" s="94">
        <f t="shared" ref="H59:R59" si="28">SUM(H60:H61)</f>
        <v>5050</v>
      </c>
      <c r="I59" s="94">
        <f t="shared" si="28"/>
        <v>1650</v>
      </c>
      <c r="J59" s="94">
        <f t="shared" si="28"/>
        <v>0</v>
      </c>
      <c r="K59" s="94">
        <f t="shared" si="28"/>
        <v>265</v>
      </c>
      <c r="L59" s="94">
        <f t="shared" si="28"/>
        <v>0</v>
      </c>
      <c r="M59" s="94">
        <f t="shared" si="28"/>
        <v>0</v>
      </c>
      <c r="N59" s="94">
        <f t="shared" si="28"/>
        <v>265</v>
      </c>
      <c r="O59" s="94">
        <f t="shared" si="28"/>
        <v>0</v>
      </c>
      <c r="P59" s="94">
        <f t="shared" si="28"/>
        <v>6700</v>
      </c>
      <c r="Q59" s="94">
        <f t="shared" si="28"/>
        <v>5315</v>
      </c>
      <c r="R59" s="94">
        <f t="shared" si="28"/>
        <v>1385</v>
      </c>
      <c r="S59" s="93"/>
      <c r="T59" s="93"/>
      <c r="U59" s="203"/>
      <c r="W59" s="260">
        <f t="shared" si="27"/>
        <v>5315</v>
      </c>
      <c r="X59" s="260"/>
      <c r="Y59" s="260"/>
    </row>
    <row r="60" spans="1:28" s="60" customFormat="1" ht="67.5">
      <c r="A60" s="64" t="s">
        <v>449</v>
      </c>
      <c r="B60" s="65" t="s">
        <v>696</v>
      </c>
      <c r="C60" s="66" t="s">
        <v>181</v>
      </c>
      <c r="D60" s="66" t="s">
        <v>695</v>
      </c>
      <c r="E60" s="66" t="s">
        <v>136</v>
      </c>
      <c r="F60" s="66" t="s">
        <v>182</v>
      </c>
      <c r="G60" s="67">
        <v>1500</v>
      </c>
      <c r="H60" s="68">
        <v>1050</v>
      </c>
      <c r="I60" s="68">
        <f>G60-H60</f>
        <v>450</v>
      </c>
      <c r="J60" s="68"/>
      <c r="K60" s="68">
        <v>265</v>
      </c>
      <c r="L60" s="68"/>
      <c r="M60" s="68"/>
      <c r="N60" s="68">
        <f>I60-R60</f>
        <v>265</v>
      </c>
      <c r="O60" s="68"/>
      <c r="P60" s="68">
        <f>G60</f>
        <v>1500</v>
      </c>
      <c r="Q60" s="68">
        <f>H60+K60</f>
        <v>1315</v>
      </c>
      <c r="R60" s="68">
        <f>P60-Q60</f>
        <v>185</v>
      </c>
      <c r="S60" s="62"/>
      <c r="T60" s="217" t="s">
        <v>658</v>
      </c>
      <c r="U60" s="253"/>
      <c r="W60" s="234">
        <f t="shared" si="27"/>
        <v>1315</v>
      </c>
      <c r="X60" s="234"/>
      <c r="Y60" s="234"/>
      <c r="Z60" s="91"/>
      <c r="AA60" s="91"/>
      <c r="AB60" s="91"/>
    </row>
    <row r="61" spans="1:28" s="60" customFormat="1" ht="22.5">
      <c r="A61" s="64" t="s">
        <v>450</v>
      </c>
      <c r="B61" s="65" t="s">
        <v>187</v>
      </c>
      <c r="C61" s="66" t="s">
        <v>188</v>
      </c>
      <c r="D61" s="66" t="s">
        <v>697</v>
      </c>
      <c r="E61" s="66" t="s">
        <v>136</v>
      </c>
      <c r="F61" s="66" t="s">
        <v>189</v>
      </c>
      <c r="G61" s="67">
        <v>5200</v>
      </c>
      <c r="H61" s="68">
        <v>4000</v>
      </c>
      <c r="I61" s="68">
        <f>G61-H61</f>
        <v>1200</v>
      </c>
      <c r="J61" s="68"/>
      <c r="K61" s="68"/>
      <c r="L61" s="68"/>
      <c r="M61" s="68"/>
      <c r="N61" s="68"/>
      <c r="O61" s="68"/>
      <c r="P61" s="68">
        <f>G61</f>
        <v>5200</v>
      </c>
      <c r="Q61" s="68">
        <f>H61</f>
        <v>4000</v>
      </c>
      <c r="R61" s="68">
        <f>P61-Q61</f>
        <v>1200</v>
      </c>
      <c r="S61" s="62"/>
      <c r="T61" s="62"/>
      <c r="U61" s="214"/>
      <c r="W61" s="234">
        <f t="shared" si="27"/>
        <v>4000</v>
      </c>
      <c r="X61" s="234"/>
      <c r="Y61" s="234"/>
      <c r="Z61" s="260">
        <f>I78+I80+I83+I85+I88+I93</f>
        <v>92827.700000000012</v>
      </c>
      <c r="AA61" s="91"/>
      <c r="AB61" s="91"/>
    </row>
    <row r="62" spans="1:28" s="91" customFormat="1" ht="27.95" customHeight="1">
      <c r="A62" s="92" t="s">
        <v>241</v>
      </c>
      <c r="B62" s="93" t="s">
        <v>144</v>
      </c>
      <c r="C62" s="93"/>
      <c r="D62" s="93"/>
      <c r="E62" s="93"/>
      <c r="F62" s="93"/>
      <c r="G62" s="94">
        <f>SUM(G63:G68)</f>
        <v>22295.948</v>
      </c>
      <c r="H62" s="94">
        <f t="shared" ref="H62:R62" si="29">SUM(H63:H68)</f>
        <v>17376</v>
      </c>
      <c r="I62" s="94">
        <f t="shared" si="29"/>
        <v>4919.9480000000003</v>
      </c>
      <c r="J62" s="94">
        <f t="shared" si="29"/>
        <v>793.41299999999956</v>
      </c>
      <c r="K62" s="94">
        <f t="shared" si="29"/>
        <v>788.03399999999999</v>
      </c>
      <c r="L62" s="94">
        <f t="shared" si="29"/>
        <v>1305.9409999999998</v>
      </c>
      <c r="M62" s="94">
        <f t="shared" si="29"/>
        <v>634.43399999999974</v>
      </c>
      <c r="N62" s="94">
        <f t="shared" si="29"/>
        <v>1646.165</v>
      </c>
      <c r="O62" s="94">
        <f t="shared" si="29"/>
        <v>980.18499999999949</v>
      </c>
      <c r="P62" s="94">
        <f t="shared" si="29"/>
        <v>21624.440999999999</v>
      </c>
      <c r="Q62" s="94">
        <f t="shared" si="29"/>
        <v>17370.712</v>
      </c>
      <c r="R62" s="94">
        <f t="shared" si="29"/>
        <v>4253.7289999999994</v>
      </c>
      <c r="S62" s="93"/>
      <c r="T62" s="93"/>
      <c r="U62" s="203"/>
      <c r="W62" s="260">
        <f t="shared" si="27"/>
        <v>18164.034</v>
      </c>
      <c r="X62" s="260"/>
      <c r="Y62" s="260"/>
    </row>
    <row r="63" spans="1:28" s="74" customFormat="1" ht="25.5" customHeight="1">
      <c r="A63" s="71" t="s">
        <v>456</v>
      </c>
      <c r="B63" s="65" t="s">
        <v>154</v>
      </c>
      <c r="C63" s="66" t="s">
        <v>156</v>
      </c>
      <c r="D63" s="66" t="s">
        <v>698</v>
      </c>
      <c r="E63" s="66" t="s">
        <v>136</v>
      </c>
      <c r="F63" s="66" t="s">
        <v>157</v>
      </c>
      <c r="G63" s="67">
        <v>6850.2330000000002</v>
      </c>
      <c r="H63" s="67">
        <v>5480</v>
      </c>
      <c r="I63" s="67">
        <f t="shared" ref="I63:I68" si="30">G63-H63</f>
        <v>1370.2330000000002</v>
      </c>
      <c r="J63" s="67"/>
      <c r="K63" s="67"/>
      <c r="L63" s="67">
        <f>G63-P63</f>
        <v>608.16499999999996</v>
      </c>
      <c r="M63" s="67"/>
      <c r="N63" s="67">
        <f>I63-R63</f>
        <v>608.16499999999996</v>
      </c>
      <c r="O63" s="67"/>
      <c r="P63" s="67">
        <v>6242.0680000000002</v>
      </c>
      <c r="Q63" s="67">
        <f>H63</f>
        <v>5480</v>
      </c>
      <c r="R63" s="67">
        <f t="shared" ref="R63:R68" si="31">P63-Q63</f>
        <v>762.06800000000021</v>
      </c>
      <c r="S63" s="71"/>
      <c r="T63" s="71"/>
      <c r="U63" s="205"/>
      <c r="V63" s="73"/>
      <c r="W63" s="257">
        <f t="shared" si="27"/>
        <v>5480</v>
      </c>
      <c r="X63" s="257"/>
      <c r="Y63" s="257"/>
      <c r="Z63" s="60"/>
      <c r="AA63" s="60"/>
      <c r="AB63" s="60"/>
    </row>
    <row r="64" spans="1:28" s="74" customFormat="1" ht="25.5">
      <c r="A64" s="71" t="s">
        <v>475</v>
      </c>
      <c r="B64" s="65" t="s">
        <v>155</v>
      </c>
      <c r="C64" s="66" t="s">
        <v>156</v>
      </c>
      <c r="D64" s="66" t="s">
        <v>699</v>
      </c>
      <c r="E64" s="66" t="s">
        <v>136</v>
      </c>
      <c r="F64" s="66" t="s">
        <v>158</v>
      </c>
      <c r="G64" s="67">
        <v>900</v>
      </c>
      <c r="H64" s="67">
        <v>700</v>
      </c>
      <c r="I64" s="67">
        <f t="shared" si="30"/>
        <v>200</v>
      </c>
      <c r="J64" s="67"/>
      <c r="K64" s="67">
        <v>150.37200000000001</v>
      </c>
      <c r="L64" s="67">
        <f>G64-P64</f>
        <v>50</v>
      </c>
      <c r="M64" s="67"/>
      <c r="N64" s="67">
        <f>I64</f>
        <v>200</v>
      </c>
      <c r="O64" s="67"/>
      <c r="P64" s="67">
        <v>850</v>
      </c>
      <c r="Q64" s="67">
        <f>H64+K64</f>
        <v>850.37200000000007</v>
      </c>
      <c r="R64" s="67">
        <f t="shared" si="31"/>
        <v>-0.37200000000007094</v>
      </c>
      <c r="S64" s="71"/>
      <c r="T64" s="71"/>
      <c r="U64" s="205"/>
      <c r="V64" s="73"/>
      <c r="W64" s="257">
        <f t="shared" si="27"/>
        <v>850.37200000000007</v>
      </c>
      <c r="X64" s="257"/>
      <c r="Y64" s="257"/>
      <c r="Z64" s="91"/>
      <c r="AA64" s="91"/>
      <c r="AB64" s="91"/>
    </row>
    <row r="65" spans="1:28" s="74" customFormat="1" ht="25.5">
      <c r="A65" s="71" t="s">
        <v>476</v>
      </c>
      <c r="B65" s="65" t="s">
        <v>159</v>
      </c>
      <c r="C65" s="66" t="s">
        <v>156</v>
      </c>
      <c r="D65" s="66" t="s">
        <v>700</v>
      </c>
      <c r="E65" s="66" t="s">
        <v>136</v>
      </c>
      <c r="F65" s="66" t="s">
        <v>160</v>
      </c>
      <c r="G65" s="67">
        <v>1000</v>
      </c>
      <c r="H65" s="67">
        <v>700</v>
      </c>
      <c r="I65" s="67">
        <f t="shared" si="30"/>
        <v>300</v>
      </c>
      <c r="J65" s="67"/>
      <c r="K65" s="67"/>
      <c r="L65" s="67"/>
      <c r="M65" s="67"/>
      <c r="N65" s="67"/>
      <c r="O65" s="67"/>
      <c r="P65" s="67">
        <f>G65</f>
        <v>1000</v>
      </c>
      <c r="Q65" s="67">
        <f>H65</f>
        <v>700</v>
      </c>
      <c r="R65" s="67">
        <f t="shared" si="31"/>
        <v>300</v>
      </c>
      <c r="S65" s="71"/>
      <c r="T65" s="67"/>
      <c r="U65" s="205"/>
      <c r="V65" s="73"/>
      <c r="W65" s="257">
        <f t="shared" si="27"/>
        <v>700</v>
      </c>
      <c r="X65" s="257"/>
      <c r="Y65" s="257"/>
    </row>
    <row r="66" spans="1:28" s="225" customFormat="1" ht="33.75">
      <c r="A66" s="69" t="s">
        <v>477</v>
      </c>
      <c r="B66" s="218" t="s">
        <v>166</v>
      </c>
      <c r="C66" s="219" t="s">
        <v>156</v>
      </c>
      <c r="D66" s="66" t="s">
        <v>700</v>
      </c>
      <c r="E66" s="219" t="s">
        <v>168</v>
      </c>
      <c r="F66" s="219" t="s">
        <v>169</v>
      </c>
      <c r="G66" s="220">
        <v>5389.0969999999998</v>
      </c>
      <c r="H66" s="220">
        <v>4240</v>
      </c>
      <c r="I66" s="220">
        <f t="shared" si="30"/>
        <v>1149.0969999999998</v>
      </c>
      <c r="J66" s="220">
        <f>H66-Q66</f>
        <v>793.41299999999956</v>
      </c>
      <c r="K66" s="220"/>
      <c r="L66" s="220"/>
      <c r="M66" s="220"/>
      <c r="N66" s="220"/>
      <c r="O66" s="220">
        <f>R66-I66</f>
        <v>793.41299999999956</v>
      </c>
      <c r="P66" s="220">
        <f>G66</f>
        <v>5389.0969999999998</v>
      </c>
      <c r="Q66" s="220">
        <f>1106.566+2340.021</f>
        <v>3446.5870000000004</v>
      </c>
      <c r="R66" s="220">
        <f>P66-Q66</f>
        <v>1942.5099999999993</v>
      </c>
      <c r="S66" s="69"/>
      <c r="T66" s="221" t="s">
        <v>669</v>
      </c>
      <c r="U66" s="254"/>
      <c r="V66" s="224"/>
      <c r="W66" s="258">
        <f>H66-J66</f>
        <v>3446.5870000000004</v>
      </c>
      <c r="X66" s="258">
        <f>O66</f>
        <v>793.41299999999956</v>
      </c>
      <c r="Y66" s="258"/>
      <c r="Z66" s="74"/>
      <c r="AA66" s="74"/>
      <c r="AB66" s="74"/>
    </row>
    <row r="67" spans="1:28" s="225" customFormat="1" ht="22.5">
      <c r="A67" s="69" t="s">
        <v>478</v>
      </c>
      <c r="B67" s="218" t="s">
        <v>167</v>
      </c>
      <c r="C67" s="219" t="s">
        <v>156</v>
      </c>
      <c r="D67" s="66" t="s">
        <v>700</v>
      </c>
      <c r="E67" s="219" t="s">
        <v>168</v>
      </c>
      <c r="F67" s="219" t="s">
        <v>170</v>
      </c>
      <c r="G67" s="220">
        <v>4157.7759999999998</v>
      </c>
      <c r="H67" s="220">
        <v>3320</v>
      </c>
      <c r="I67" s="220">
        <f t="shared" si="30"/>
        <v>837.77599999999984</v>
      </c>
      <c r="J67" s="220"/>
      <c r="K67" s="220">
        <f>3510-H67</f>
        <v>190</v>
      </c>
      <c r="L67" s="220">
        <f>G67-P67</f>
        <v>647.77599999999984</v>
      </c>
      <c r="M67" s="220"/>
      <c r="N67" s="220">
        <v>838</v>
      </c>
      <c r="O67" s="220"/>
      <c r="P67" s="220">
        <v>3510</v>
      </c>
      <c r="Q67" s="220">
        <f>1014.407+2495.684</f>
        <v>3510.0910000000003</v>
      </c>
      <c r="R67" s="220">
        <f>P67-Q67</f>
        <v>-9.1000000000349246E-2</v>
      </c>
      <c r="S67" s="69"/>
      <c r="T67" s="69"/>
      <c r="U67" s="254"/>
      <c r="V67" s="224"/>
      <c r="W67" s="258">
        <f>H67+K67</f>
        <v>3510</v>
      </c>
      <c r="X67" s="258"/>
      <c r="Y67" s="258"/>
      <c r="Z67" s="91"/>
      <c r="AA67" s="91"/>
      <c r="AB67" s="91"/>
    </row>
    <row r="68" spans="1:28" s="74" customFormat="1" ht="45">
      <c r="A68" s="71" t="s">
        <v>479</v>
      </c>
      <c r="B68" s="65" t="s">
        <v>190</v>
      </c>
      <c r="C68" s="66" t="s">
        <v>156</v>
      </c>
      <c r="D68" s="66" t="s">
        <v>701</v>
      </c>
      <c r="E68" s="66" t="s">
        <v>193</v>
      </c>
      <c r="F68" s="66" t="s">
        <v>670</v>
      </c>
      <c r="G68" s="67">
        <v>3998.8420000000001</v>
      </c>
      <c r="H68" s="67">
        <v>2936</v>
      </c>
      <c r="I68" s="67">
        <f t="shared" si="30"/>
        <v>1062.8420000000001</v>
      </c>
      <c r="J68" s="67"/>
      <c r="K68" s="67">
        <v>447.66199999999998</v>
      </c>
      <c r="L68" s="67"/>
      <c r="M68" s="67">
        <f>P68-G68</f>
        <v>634.43399999999974</v>
      </c>
      <c r="N68" s="67"/>
      <c r="O68" s="67">
        <f>R68-I68</f>
        <v>186.77199999999993</v>
      </c>
      <c r="P68" s="67">
        <v>4633.2759999999998</v>
      </c>
      <c r="Q68" s="67">
        <f>H68+K68</f>
        <v>3383.6619999999998</v>
      </c>
      <c r="R68" s="67">
        <f t="shared" si="31"/>
        <v>1249.614</v>
      </c>
      <c r="S68" s="71"/>
      <c r="T68" s="66" t="s">
        <v>671</v>
      </c>
      <c r="U68" s="255"/>
      <c r="V68" s="73"/>
      <c r="W68" s="257">
        <f>H68+K68</f>
        <v>3383.6619999999998</v>
      </c>
      <c r="X68" s="257">
        <f>O68</f>
        <v>186.77199999999993</v>
      </c>
      <c r="Y68" s="257"/>
      <c r="Z68" s="60"/>
      <c r="AA68" s="60"/>
      <c r="AB68" s="60"/>
    </row>
    <row r="69" spans="1:28" s="91" customFormat="1" ht="27.95" customHeight="1">
      <c r="A69" s="92" t="s">
        <v>242</v>
      </c>
      <c r="B69" s="93" t="s">
        <v>194</v>
      </c>
      <c r="C69" s="93"/>
      <c r="D69" s="93"/>
      <c r="E69" s="93"/>
      <c r="F69" s="93"/>
      <c r="G69" s="249">
        <f>SUM(G70:G72)</f>
        <v>15797</v>
      </c>
      <c r="H69" s="249">
        <f t="shared" ref="H69:S69" si="32">SUM(H70:H72)</f>
        <v>5683</v>
      </c>
      <c r="I69" s="249">
        <f t="shared" si="32"/>
        <v>10114</v>
      </c>
      <c r="J69" s="249">
        <f t="shared" si="32"/>
        <v>5683</v>
      </c>
      <c r="K69" s="249">
        <f t="shared" si="32"/>
        <v>1235.3779999999999</v>
      </c>
      <c r="L69" s="249">
        <f t="shared" si="32"/>
        <v>0</v>
      </c>
      <c r="M69" s="249">
        <f t="shared" si="32"/>
        <v>0</v>
      </c>
      <c r="N69" s="249">
        <f t="shared" si="32"/>
        <v>0</v>
      </c>
      <c r="O69" s="249">
        <f t="shared" si="32"/>
        <v>0</v>
      </c>
      <c r="P69" s="249">
        <f t="shared" si="32"/>
        <v>15797</v>
      </c>
      <c r="Q69" s="249">
        <f t="shared" si="32"/>
        <v>1235</v>
      </c>
      <c r="R69" s="249">
        <f t="shared" si="32"/>
        <v>10114</v>
      </c>
      <c r="S69" s="94">
        <f t="shared" si="32"/>
        <v>0</v>
      </c>
      <c r="T69" s="93"/>
      <c r="U69" s="242">
        <f>J70+Q30</f>
        <v>7660</v>
      </c>
      <c r="W69" s="260">
        <f>H69+K69</f>
        <v>6918.3779999999997</v>
      </c>
      <c r="X69" s="260"/>
      <c r="Y69" s="260"/>
    </row>
    <row r="70" spans="1:28" s="228" customFormat="1" ht="22.5">
      <c r="A70" s="243" t="s">
        <v>457</v>
      </c>
      <c r="B70" s="218" t="s">
        <v>205</v>
      </c>
      <c r="C70" s="219" t="s">
        <v>138</v>
      </c>
      <c r="D70" s="66" t="s">
        <v>694</v>
      </c>
      <c r="E70" s="219" t="s">
        <v>191</v>
      </c>
      <c r="F70" s="219" t="s">
        <v>206</v>
      </c>
      <c r="G70" s="220">
        <v>9302</v>
      </c>
      <c r="H70" s="226">
        <v>5683</v>
      </c>
      <c r="I70" s="226">
        <f>G70-H70</f>
        <v>3619</v>
      </c>
      <c r="J70" s="226">
        <v>5683</v>
      </c>
      <c r="K70" s="226"/>
      <c r="L70" s="226"/>
      <c r="M70" s="226"/>
      <c r="N70" s="226"/>
      <c r="O70" s="226"/>
      <c r="P70" s="226">
        <f>G70</f>
        <v>9302</v>
      </c>
      <c r="Q70" s="226">
        <f>H70-J70</f>
        <v>0</v>
      </c>
      <c r="R70" s="226">
        <f>I70</f>
        <v>3619</v>
      </c>
      <c r="S70" s="227"/>
      <c r="T70" s="227"/>
      <c r="U70" s="247"/>
      <c r="W70" s="256">
        <f>H70-J70</f>
        <v>0</v>
      </c>
      <c r="X70" s="256"/>
      <c r="Y70" s="256"/>
      <c r="Z70" s="60"/>
      <c r="AA70" s="60"/>
      <c r="AB70" s="60"/>
    </row>
    <row r="71" spans="1:28" s="91" customFormat="1" ht="13.5">
      <c r="A71" s="243" t="s">
        <v>480</v>
      </c>
      <c r="B71" s="96" t="s">
        <v>205</v>
      </c>
      <c r="C71" s="97"/>
      <c r="D71" s="97" t="s">
        <v>662</v>
      </c>
      <c r="E71" s="97"/>
      <c r="F71" s="97"/>
      <c r="G71" s="98"/>
      <c r="H71" s="104"/>
      <c r="I71" s="104"/>
      <c r="J71" s="104"/>
      <c r="K71" s="104">
        <v>1235.3779999999999</v>
      </c>
      <c r="L71" s="104"/>
      <c r="M71" s="104"/>
      <c r="N71" s="104"/>
      <c r="O71" s="104"/>
      <c r="P71" s="104"/>
      <c r="Q71" s="104">
        <v>1235</v>
      </c>
      <c r="R71" s="104"/>
      <c r="S71" s="93"/>
      <c r="T71" s="93"/>
      <c r="U71" s="203"/>
      <c r="W71" s="259">
        <f>H71+K71</f>
        <v>1235.3779999999999</v>
      </c>
      <c r="X71" s="259"/>
      <c r="Y71" s="259"/>
      <c r="Z71" s="74"/>
      <c r="AA71" s="74"/>
      <c r="AB71" s="74"/>
    </row>
    <row r="72" spans="1:28" s="60" customFormat="1" ht="25.5">
      <c r="A72" s="243" t="s">
        <v>543</v>
      </c>
      <c r="B72" s="65" t="s">
        <v>212</v>
      </c>
      <c r="C72" s="66" t="s">
        <v>156</v>
      </c>
      <c r="D72" s="66"/>
      <c r="E72" s="66" t="s">
        <v>193</v>
      </c>
      <c r="F72" s="66" t="s">
        <v>207</v>
      </c>
      <c r="G72" s="67">
        <v>6495</v>
      </c>
      <c r="H72" s="68"/>
      <c r="I72" s="68">
        <v>6495</v>
      </c>
      <c r="J72" s="68"/>
      <c r="K72" s="68"/>
      <c r="L72" s="68"/>
      <c r="M72" s="68"/>
      <c r="N72" s="68"/>
      <c r="O72" s="68"/>
      <c r="P72" s="68">
        <v>6495</v>
      </c>
      <c r="Q72" s="68"/>
      <c r="R72" s="68">
        <v>6495</v>
      </c>
      <c r="S72" s="70" t="s">
        <v>213</v>
      </c>
      <c r="T72" s="62"/>
      <c r="U72" s="214"/>
      <c r="W72" s="234">
        <f>H72+K72</f>
        <v>0</v>
      </c>
      <c r="X72" s="234"/>
      <c r="Y72" s="234"/>
      <c r="Z72" s="91"/>
      <c r="AA72" s="91"/>
      <c r="AB72" s="91"/>
    </row>
    <row r="73" spans="1:28" s="91" customFormat="1" ht="27.95" customHeight="1">
      <c r="A73" s="88">
        <v>2</v>
      </c>
      <c r="B73" s="89" t="s">
        <v>124</v>
      </c>
      <c r="C73" s="89"/>
      <c r="D73" s="89"/>
      <c r="E73" s="89"/>
      <c r="F73" s="89"/>
      <c r="G73" s="90">
        <f>G74+G78+G80+G83+G85+G88+G93</f>
        <v>101927.70000000001</v>
      </c>
      <c r="H73" s="90">
        <f t="shared" ref="H73:R73" si="33">H74+H78+H80+H83+H85+H88+H93</f>
        <v>0</v>
      </c>
      <c r="I73" s="90">
        <f t="shared" si="33"/>
        <v>92827.700000000012</v>
      </c>
      <c r="J73" s="90">
        <f t="shared" si="33"/>
        <v>0</v>
      </c>
      <c r="K73" s="90">
        <f t="shared" si="33"/>
        <v>0</v>
      </c>
      <c r="L73" s="90">
        <f t="shared" si="33"/>
        <v>8000</v>
      </c>
      <c r="M73" s="90">
        <f t="shared" si="33"/>
        <v>38900</v>
      </c>
      <c r="N73" s="90">
        <f t="shared" si="33"/>
        <v>8000</v>
      </c>
      <c r="O73" s="90">
        <f t="shared" si="33"/>
        <v>43331</v>
      </c>
      <c r="P73" s="90">
        <f t="shared" si="33"/>
        <v>132827.70000000001</v>
      </c>
      <c r="Q73" s="90">
        <f t="shared" si="33"/>
        <v>0</v>
      </c>
      <c r="R73" s="90">
        <f t="shared" si="33"/>
        <v>128158.70000000001</v>
      </c>
      <c r="S73" s="89"/>
      <c r="T73" s="89"/>
      <c r="U73" s="202"/>
      <c r="V73" s="108"/>
      <c r="Z73" s="103"/>
      <c r="AA73" s="103"/>
      <c r="AB73" s="103"/>
    </row>
    <row r="74" spans="1:28" s="91" customFormat="1" ht="27.95" customHeight="1">
      <c r="A74" s="92" t="s">
        <v>162</v>
      </c>
      <c r="B74" s="93" t="s">
        <v>216</v>
      </c>
      <c r="C74" s="93"/>
      <c r="D74" s="93"/>
      <c r="E74" s="93"/>
      <c r="F74" s="93"/>
      <c r="G74" s="94">
        <f>SUM(G75:G77)</f>
        <v>5500</v>
      </c>
      <c r="H74" s="94">
        <f t="shared" ref="H74:S74" si="34">SUM(H75:H77)</f>
        <v>0</v>
      </c>
      <c r="I74" s="94">
        <f t="shared" si="34"/>
        <v>0</v>
      </c>
      <c r="J74" s="94">
        <f t="shared" si="34"/>
        <v>0</v>
      </c>
      <c r="K74" s="94">
        <f t="shared" si="34"/>
        <v>0</v>
      </c>
      <c r="L74" s="94">
        <f t="shared" si="34"/>
        <v>0</v>
      </c>
      <c r="M74" s="94">
        <f t="shared" si="34"/>
        <v>4500</v>
      </c>
      <c r="N74" s="94">
        <f t="shared" si="34"/>
        <v>0</v>
      </c>
      <c r="O74" s="94">
        <f t="shared" si="34"/>
        <v>5331</v>
      </c>
      <c r="P74" s="94">
        <f t="shared" si="34"/>
        <v>10000</v>
      </c>
      <c r="Q74" s="94">
        <f t="shared" si="34"/>
        <v>0</v>
      </c>
      <c r="R74" s="94">
        <f t="shared" si="34"/>
        <v>5331</v>
      </c>
      <c r="S74" s="94">
        <f t="shared" si="34"/>
        <v>0</v>
      </c>
      <c r="T74" s="89"/>
      <c r="U74" s="202"/>
      <c r="V74" s="108"/>
      <c r="Z74" s="103"/>
      <c r="AA74" s="103"/>
      <c r="AB74" s="103"/>
    </row>
    <row r="75" spans="1:28" s="225" customFormat="1" ht="45">
      <c r="A75" s="69" t="s">
        <v>461</v>
      </c>
      <c r="B75" s="218" t="s">
        <v>414</v>
      </c>
      <c r="C75" s="219" t="s">
        <v>203</v>
      </c>
      <c r="D75" s="219" t="s">
        <v>222</v>
      </c>
      <c r="E75" s="219" t="s">
        <v>251</v>
      </c>
      <c r="F75" s="219"/>
      <c r="G75" s="220"/>
      <c r="H75" s="220"/>
      <c r="I75" s="220"/>
      <c r="J75" s="220"/>
      <c r="K75" s="220"/>
      <c r="L75" s="220"/>
      <c r="M75" s="220">
        <f>P75</f>
        <v>4500</v>
      </c>
      <c r="N75" s="220"/>
      <c r="O75" s="220">
        <v>1800</v>
      </c>
      <c r="P75" s="220">
        <v>4500</v>
      </c>
      <c r="Q75" s="220"/>
      <c r="R75" s="220">
        <v>1800</v>
      </c>
      <c r="S75" s="221" t="s">
        <v>440</v>
      </c>
      <c r="T75" s="221" t="s">
        <v>703</v>
      </c>
      <c r="U75" s="262"/>
      <c r="V75" s="223"/>
      <c r="X75" s="258">
        <f>O75</f>
        <v>1800</v>
      </c>
      <c r="Z75" s="228"/>
      <c r="AA75" s="228"/>
      <c r="AB75" s="228"/>
    </row>
    <row r="76" spans="1:28" s="91" customFormat="1" ht="45">
      <c r="A76" s="95" t="s">
        <v>462</v>
      </c>
      <c r="B76" s="96" t="s">
        <v>318</v>
      </c>
      <c r="C76" s="97" t="s">
        <v>152</v>
      </c>
      <c r="D76" s="97" t="s">
        <v>239</v>
      </c>
      <c r="E76" s="97" t="s">
        <v>675</v>
      </c>
      <c r="F76" s="97"/>
      <c r="G76" s="98">
        <v>2000</v>
      </c>
      <c r="H76" s="90"/>
      <c r="I76" s="90"/>
      <c r="J76" s="90"/>
      <c r="K76" s="90"/>
      <c r="L76" s="90"/>
      <c r="M76" s="90"/>
      <c r="N76" s="90"/>
      <c r="O76" s="241">
        <v>2000</v>
      </c>
      <c r="P76" s="241">
        <v>2000</v>
      </c>
      <c r="Q76" s="241"/>
      <c r="R76" s="241">
        <f>P76</f>
        <v>2000</v>
      </c>
      <c r="S76" s="89"/>
      <c r="T76" s="239" t="s">
        <v>676</v>
      </c>
      <c r="U76" s="202"/>
      <c r="V76" s="108"/>
      <c r="X76" s="258">
        <f t="shared" ref="X76:X77" si="35">O76</f>
        <v>2000</v>
      </c>
      <c r="Z76" s="103"/>
      <c r="AA76" s="103"/>
      <c r="AB76" s="103"/>
    </row>
    <row r="77" spans="1:28" s="91" customFormat="1" ht="45">
      <c r="A77" s="95" t="s">
        <v>705</v>
      </c>
      <c r="B77" s="96" t="s">
        <v>230</v>
      </c>
      <c r="C77" s="97" t="s">
        <v>567</v>
      </c>
      <c r="D77" s="97" t="s">
        <v>227</v>
      </c>
      <c r="E77" s="97" t="s">
        <v>675</v>
      </c>
      <c r="F77" s="97"/>
      <c r="G77" s="98">
        <v>3500</v>
      </c>
      <c r="H77" s="90"/>
      <c r="I77" s="90"/>
      <c r="J77" s="90"/>
      <c r="K77" s="90"/>
      <c r="L77" s="90"/>
      <c r="M77" s="90"/>
      <c r="N77" s="90"/>
      <c r="O77" s="241">
        <v>1531</v>
      </c>
      <c r="P77" s="241">
        <v>3500</v>
      </c>
      <c r="Q77" s="241"/>
      <c r="R77" s="241">
        <f>O77</f>
        <v>1531</v>
      </c>
      <c r="S77" s="89"/>
      <c r="T77" s="239" t="s">
        <v>676</v>
      </c>
      <c r="U77" s="202"/>
      <c r="V77" s="108"/>
      <c r="X77" s="258">
        <f t="shared" si="35"/>
        <v>1531</v>
      </c>
    </row>
    <row r="78" spans="1:28" s="91" customFormat="1" ht="27.95" customHeight="1">
      <c r="A78" s="92" t="s">
        <v>163</v>
      </c>
      <c r="B78" s="93" t="s">
        <v>438</v>
      </c>
      <c r="C78" s="93"/>
      <c r="D78" s="93"/>
      <c r="E78" s="93"/>
      <c r="F78" s="93"/>
      <c r="G78" s="94">
        <f>SUM(G79)</f>
        <v>4500</v>
      </c>
      <c r="H78" s="94">
        <f t="shared" ref="H78:R78" si="36">SUM(H79)</f>
        <v>0</v>
      </c>
      <c r="I78" s="94">
        <f t="shared" si="36"/>
        <v>4500</v>
      </c>
      <c r="J78" s="94">
        <f t="shared" si="36"/>
        <v>0</v>
      </c>
      <c r="K78" s="94">
        <f t="shared" si="36"/>
        <v>0</v>
      </c>
      <c r="L78" s="94">
        <f t="shared" si="36"/>
        <v>0</v>
      </c>
      <c r="M78" s="94">
        <f t="shared" si="36"/>
        <v>0</v>
      </c>
      <c r="N78" s="94">
        <f t="shared" si="36"/>
        <v>0</v>
      </c>
      <c r="O78" s="94">
        <f t="shared" si="36"/>
        <v>0</v>
      </c>
      <c r="P78" s="94">
        <f t="shared" si="36"/>
        <v>4500</v>
      </c>
      <c r="Q78" s="94">
        <f t="shared" si="36"/>
        <v>0</v>
      </c>
      <c r="R78" s="94">
        <f t="shared" si="36"/>
        <v>4500</v>
      </c>
      <c r="S78" s="93"/>
      <c r="T78" s="93"/>
      <c r="U78" s="203"/>
      <c r="Z78" s="74"/>
      <c r="AA78" s="74"/>
      <c r="AB78" s="74"/>
    </row>
    <row r="79" spans="1:28" s="60" customFormat="1" ht="45">
      <c r="A79" s="71" t="s">
        <v>463</v>
      </c>
      <c r="B79" s="65" t="s">
        <v>410</v>
      </c>
      <c r="C79" s="66" t="s">
        <v>261</v>
      </c>
      <c r="D79" s="66" t="s">
        <v>411</v>
      </c>
      <c r="E79" s="66" t="s">
        <v>641</v>
      </c>
      <c r="F79" s="66"/>
      <c r="G79" s="67">
        <v>4500</v>
      </c>
      <c r="H79" s="68"/>
      <c r="I79" s="68">
        <v>4500</v>
      </c>
      <c r="J79" s="68"/>
      <c r="K79" s="68"/>
      <c r="L79" s="68"/>
      <c r="M79" s="68"/>
      <c r="N79" s="68"/>
      <c r="O79" s="68"/>
      <c r="P79" s="68">
        <f>G79</f>
        <v>4500</v>
      </c>
      <c r="Q79" s="68"/>
      <c r="R79" s="68">
        <f>I79</f>
        <v>4500</v>
      </c>
      <c r="S79" s="70" t="s">
        <v>431</v>
      </c>
      <c r="T79" s="75"/>
      <c r="U79" s="216"/>
      <c r="V79" s="46"/>
      <c r="Z79" s="74"/>
      <c r="AA79" s="74"/>
      <c r="AB79" s="74"/>
    </row>
    <row r="80" spans="1:28" s="91" customFormat="1" ht="27.95" customHeight="1">
      <c r="A80" s="92" t="s">
        <v>164</v>
      </c>
      <c r="B80" s="93" t="s">
        <v>144</v>
      </c>
      <c r="C80" s="93"/>
      <c r="D80" s="93"/>
      <c r="E80" s="93"/>
      <c r="F80" s="93"/>
      <c r="G80" s="94">
        <f>SUM(G81:G82)</f>
        <v>11400</v>
      </c>
      <c r="H80" s="94">
        <f t="shared" ref="H80:R80" si="37">SUM(H81:H82)</f>
        <v>0</v>
      </c>
      <c r="I80" s="94">
        <f t="shared" si="37"/>
        <v>11400</v>
      </c>
      <c r="J80" s="94">
        <f t="shared" si="37"/>
        <v>0</v>
      </c>
      <c r="K80" s="94">
        <f t="shared" si="37"/>
        <v>0</v>
      </c>
      <c r="L80" s="94">
        <f t="shared" si="37"/>
        <v>0</v>
      </c>
      <c r="M80" s="94">
        <f t="shared" si="37"/>
        <v>0</v>
      </c>
      <c r="N80" s="94">
        <f t="shared" si="37"/>
        <v>0</v>
      </c>
      <c r="O80" s="94">
        <f t="shared" si="37"/>
        <v>0</v>
      </c>
      <c r="P80" s="94">
        <f t="shared" si="37"/>
        <v>11400</v>
      </c>
      <c r="Q80" s="94">
        <f t="shared" si="37"/>
        <v>0</v>
      </c>
      <c r="R80" s="94">
        <f t="shared" si="37"/>
        <v>11400</v>
      </c>
      <c r="S80" s="93"/>
      <c r="T80" s="93"/>
      <c r="U80" s="203"/>
    </row>
    <row r="81" spans="1:28" s="74" customFormat="1" ht="33.75">
      <c r="A81" s="71" t="s">
        <v>474</v>
      </c>
      <c r="B81" s="65" t="s">
        <v>256</v>
      </c>
      <c r="C81" s="66" t="s">
        <v>261</v>
      </c>
      <c r="D81" s="66" t="s">
        <v>376</v>
      </c>
      <c r="E81" s="66" t="s">
        <v>642</v>
      </c>
      <c r="F81" s="66"/>
      <c r="G81" s="67">
        <v>6300</v>
      </c>
      <c r="H81" s="67"/>
      <c r="I81" s="67">
        <v>6300</v>
      </c>
      <c r="J81" s="67"/>
      <c r="K81" s="67"/>
      <c r="L81" s="67"/>
      <c r="M81" s="67"/>
      <c r="N81" s="67"/>
      <c r="O81" s="67"/>
      <c r="P81" s="67">
        <f>G81</f>
        <v>6300</v>
      </c>
      <c r="Q81" s="67"/>
      <c r="R81" s="67">
        <f>I81</f>
        <v>6300</v>
      </c>
      <c r="S81" s="70" t="s">
        <v>265</v>
      </c>
      <c r="T81" s="71"/>
      <c r="U81" s="205"/>
      <c r="V81" s="73"/>
      <c r="Z81" s="80"/>
      <c r="AA81" s="80"/>
      <c r="AB81" s="80"/>
    </row>
    <row r="82" spans="1:28" s="74" customFormat="1" ht="22.5">
      <c r="A82" s="71" t="s">
        <v>678</v>
      </c>
      <c r="B82" s="65" t="s">
        <v>257</v>
      </c>
      <c r="C82" s="66" t="s">
        <v>261</v>
      </c>
      <c r="D82" s="66" t="s">
        <v>377</v>
      </c>
      <c r="E82" s="66" t="s">
        <v>284</v>
      </c>
      <c r="F82" s="66"/>
      <c r="G82" s="67">
        <v>5100</v>
      </c>
      <c r="H82" s="67"/>
      <c r="I82" s="67">
        <v>5100</v>
      </c>
      <c r="J82" s="67"/>
      <c r="K82" s="67"/>
      <c r="L82" s="67"/>
      <c r="M82" s="67"/>
      <c r="N82" s="67"/>
      <c r="O82" s="67"/>
      <c r="P82" s="67">
        <f>G82</f>
        <v>5100</v>
      </c>
      <c r="Q82" s="67"/>
      <c r="R82" s="67">
        <f>I82</f>
        <v>5100</v>
      </c>
      <c r="S82" s="70" t="s">
        <v>266</v>
      </c>
      <c r="T82" s="71"/>
      <c r="U82" s="205"/>
      <c r="V82" s="73"/>
      <c r="Z82" s="91"/>
      <c r="AA82" s="91"/>
      <c r="AB82" s="91"/>
    </row>
    <row r="83" spans="1:28" s="91" customFormat="1" ht="27.95" customHeight="1">
      <c r="A83" s="92" t="s">
        <v>165</v>
      </c>
      <c r="B83" s="93" t="s">
        <v>217</v>
      </c>
      <c r="C83" s="93"/>
      <c r="D83" s="93"/>
      <c r="E83" s="93"/>
      <c r="F83" s="93"/>
      <c r="G83" s="94">
        <f>SUM(G84)</f>
        <v>4500</v>
      </c>
      <c r="H83" s="94">
        <f t="shared" ref="H83:R83" si="38">SUM(H84)</f>
        <v>0</v>
      </c>
      <c r="I83" s="94">
        <f t="shared" si="38"/>
        <v>4500</v>
      </c>
      <c r="J83" s="94">
        <f t="shared" si="38"/>
        <v>0</v>
      </c>
      <c r="K83" s="94">
        <f t="shared" si="38"/>
        <v>0</v>
      </c>
      <c r="L83" s="94">
        <f t="shared" si="38"/>
        <v>0</v>
      </c>
      <c r="M83" s="94">
        <f t="shared" si="38"/>
        <v>0</v>
      </c>
      <c r="N83" s="94">
        <f t="shared" si="38"/>
        <v>0</v>
      </c>
      <c r="O83" s="94">
        <f t="shared" si="38"/>
        <v>0</v>
      </c>
      <c r="P83" s="94">
        <f t="shared" si="38"/>
        <v>4500</v>
      </c>
      <c r="Q83" s="94">
        <f t="shared" si="38"/>
        <v>0</v>
      </c>
      <c r="R83" s="94">
        <f t="shared" si="38"/>
        <v>4500</v>
      </c>
      <c r="S83" s="93"/>
      <c r="T83" s="93"/>
      <c r="U83" s="203"/>
    </row>
    <row r="84" spans="1:28" s="60" customFormat="1" ht="22.5">
      <c r="A84" s="71" t="s">
        <v>467</v>
      </c>
      <c r="B84" s="65" t="s">
        <v>328</v>
      </c>
      <c r="C84" s="66" t="s">
        <v>329</v>
      </c>
      <c r="D84" s="66" t="s">
        <v>331</v>
      </c>
      <c r="E84" s="66" t="s">
        <v>251</v>
      </c>
      <c r="F84" s="66"/>
      <c r="G84" s="67">
        <v>4500</v>
      </c>
      <c r="H84" s="68"/>
      <c r="I84" s="68">
        <v>4500</v>
      </c>
      <c r="J84" s="68"/>
      <c r="K84" s="68"/>
      <c r="L84" s="68"/>
      <c r="M84" s="68"/>
      <c r="N84" s="68"/>
      <c r="O84" s="68"/>
      <c r="P84" s="68">
        <f>G84</f>
        <v>4500</v>
      </c>
      <c r="Q84" s="68"/>
      <c r="R84" s="68">
        <f>I84</f>
        <v>4500</v>
      </c>
      <c r="S84" s="70" t="s">
        <v>332</v>
      </c>
      <c r="T84" s="75"/>
      <c r="U84" s="216"/>
      <c r="V84" s="46"/>
      <c r="Z84" s="91"/>
      <c r="AA84" s="91"/>
      <c r="AB84" s="91"/>
    </row>
    <row r="85" spans="1:28" s="91" customFormat="1" ht="27.95" customHeight="1">
      <c r="A85" s="92" t="s">
        <v>185</v>
      </c>
      <c r="B85" s="93" t="s">
        <v>194</v>
      </c>
      <c r="C85" s="93"/>
      <c r="D85" s="93"/>
      <c r="E85" s="93"/>
      <c r="F85" s="93"/>
      <c r="G85" s="94">
        <f>SUM(G86:G87)</f>
        <v>18539</v>
      </c>
      <c r="H85" s="94">
        <f t="shared" ref="H85:S85" si="39">SUM(H86:H87)</f>
        <v>0</v>
      </c>
      <c r="I85" s="94">
        <f t="shared" si="39"/>
        <v>18539</v>
      </c>
      <c r="J85" s="94">
        <f t="shared" si="39"/>
        <v>0</v>
      </c>
      <c r="K85" s="94">
        <f t="shared" si="39"/>
        <v>0</v>
      </c>
      <c r="L85" s="94">
        <f t="shared" si="39"/>
        <v>8000</v>
      </c>
      <c r="M85" s="94">
        <f t="shared" si="39"/>
        <v>0</v>
      </c>
      <c r="N85" s="94">
        <f t="shared" si="39"/>
        <v>8000</v>
      </c>
      <c r="O85" s="94">
        <f t="shared" si="39"/>
        <v>0</v>
      </c>
      <c r="P85" s="94">
        <f t="shared" si="39"/>
        <v>10539</v>
      </c>
      <c r="Q85" s="94">
        <f t="shared" si="39"/>
        <v>0</v>
      </c>
      <c r="R85" s="94">
        <f t="shared" si="39"/>
        <v>10539</v>
      </c>
      <c r="S85" s="94">
        <f t="shared" si="39"/>
        <v>0</v>
      </c>
      <c r="T85" s="93"/>
      <c r="U85" s="203"/>
      <c r="Z85" s="103"/>
      <c r="AA85" s="103"/>
      <c r="AB85" s="103"/>
    </row>
    <row r="86" spans="1:28" s="60" customFormat="1" ht="56.25">
      <c r="A86" s="56" t="s">
        <v>469</v>
      </c>
      <c r="B86" s="65" t="s">
        <v>287</v>
      </c>
      <c r="C86" s="66" t="s">
        <v>289</v>
      </c>
      <c r="D86" s="66" t="s">
        <v>356</v>
      </c>
      <c r="E86" s="66" t="s">
        <v>254</v>
      </c>
      <c r="F86" s="66"/>
      <c r="G86" s="67">
        <v>8000</v>
      </c>
      <c r="H86" s="68"/>
      <c r="I86" s="68">
        <v>8000</v>
      </c>
      <c r="J86" s="68"/>
      <c r="K86" s="68"/>
      <c r="L86" s="68">
        <f>G86</f>
        <v>8000</v>
      </c>
      <c r="M86" s="68"/>
      <c r="N86" s="68">
        <v>8000</v>
      </c>
      <c r="O86" s="68"/>
      <c r="P86" s="68"/>
      <c r="Q86" s="68"/>
      <c r="R86" s="68"/>
      <c r="S86" s="70" t="s">
        <v>300</v>
      </c>
      <c r="T86" s="66" t="s">
        <v>672</v>
      </c>
      <c r="U86" s="214"/>
      <c r="Z86" s="103"/>
      <c r="AA86" s="103"/>
      <c r="AB86" s="103"/>
    </row>
    <row r="87" spans="1:28" s="74" customFormat="1" ht="22.5">
      <c r="A87" s="56" t="s">
        <v>470</v>
      </c>
      <c r="B87" s="65" t="s">
        <v>301</v>
      </c>
      <c r="C87" s="66" t="s">
        <v>302</v>
      </c>
      <c r="D87" s="66" t="s">
        <v>303</v>
      </c>
      <c r="E87" s="66" t="s">
        <v>304</v>
      </c>
      <c r="F87" s="66"/>
      <c r="G87" s="67">
        <f>9800+133+1095-489</f>
        <v>10539</v>
      </c>
      <c r="H87" s="67"/>
      <c r="I87" s="67">
        <f>9800+133+1095-489</f>
        <v>10539</v>
      </c>
      <c r="J87" s="67"/>
      <c r="K87" s="67"/>
      <c r="L87" s="67"/>
      <c r="M87" s="67"/>
      <c r="N87" s="67"/>
      <c r="O87" s="67"/>
      <c r="P87" s="67">
        <f>G87</f>
        <v>10539</v>
      </c>
      <c r="Q87" s="67"/>
      <c r="R87" s="67">
        <f>I87</f>
        <v>10539</v>
      </c>
      <c r="S87" s="70" t="s">
        <v>442</v>
      </c>
      <c r="T87" s="71"/>
      <c r="U87" s="205"/>
      <c r="V87" s="73"/>
      <c r="Z87" s="103"/>
      <c r="AA87" s="103"/>
      <c r="AB87" s="103"/>
    </row>
    <row r="88" spans="1:28" s="91" customFormat="1" ht="27.95" customHeight="1">
      <c r="A88" s="92" t="s">
        <v>186</v>
      </c>
      <c r="B88" s="93" t="s">
        <v>309</v>
      </c>
      <c r="C88" s="93"/>
      <c r="D88" s="93"/>
      <c r="E88" s="93"/>
      <c r="F88" s="93"/>
      <c r="G88" s="249">
        <f>SUM(G89:G92)</f>
        <v>51688.700000000004</v>
      </c>
      <c r="H88" s="249">
        <f t="shared" ref="H88:S88" si="40">SUM(H89:H92)</f>
        <v>0</v>
      </c>
      <c r="I88" s="249">
        <f t="shared" si="40"/>
        <v>51688.700000000004</v>
      </c>
      <c r="J88" s="249">
        <f t="shared" si="40"/>
        <v>0</v>
      </c>
      <c r="K88" s="249">
        <f t="shared" si="40"/>
        <v>0</v>
      </c>
      <c r="L88" s="249">
        <f t="shared" si="40"/>
        <v>0</v>
      </c>
      <c r="M88" s="249">
        <f t="shared" si="40"/>
        <v>34400</v>
      </c>
      <c r="N88" s="249">
        <f t="shared" si="40"/>
        <v>0</v>
      </c>
      <c r="O88" s="249">
        <f t="shared" si="40"/>
        <v>34400</v>
      </c>
      <c r="P88" s="249">
        <f t="shared" si="40"/>
        <v>86088.700000000012</v>
      </c>
      <c r="Q88" s="249">
        <f t="shared" si="40"/>
        <v>0</v>
      </c>
      <c r="R88" s="249">
        <f t="shared" si="40"/>
        <v>86088.700000000012</v>
      </c>
      <c r="S88" s="249">
        <f t="shared" si="40"/>
        <v>0</v>
      </c>
      <c r="T88" s="93"/>
      <c r="U88" s="203"/>
    </row>
    <row r="89" spans="1:28" s="103" customFormat="1" ht="22.5">
      <c r="A89" s="107" t="s">
        <v>646</v>
      </c>
      <c r="B89" s="96" t="s">
        <v>408</v>
      </c>
      <c r="C89" s="97" t="s">
        <v>302</v>
      </c>
      <c r="D89" s="97" t="s">
        <v>307</v>
      </c>
      <c r="E89" s="97" t="s">
        <v>304</v>
      </c>
      <c r="F89" s="97"/>
      <c r="G89" s="98">
        <v>2000</v>
      </c>
      <c r="H89" s="98"/>
      <c r="I89" s="98">
        <v>2000</v>
      </c>
      <c r="J89" s="98"/>
      <c r="K89" s="98"/>
      <c r="L89" s="98"/>
      <c r="M89" s="98"/>
      <c r="N89" s="98"/>
      <c r="O89" s="98"/>
      <c r="P89" s="98">
        <f>G89</f>
        <v>2000</v>
      </c>
      <c r="Q89" s="98"/>
      <c r="R89" s="98">
        <f>I89</f>
        <v>2000</v>
      </c>
      <c r="S89" s="99" t="s">
        <v>306</v>
      </c>
      <c r="T89" s="100"/>
      <c r="U89" s="206"/>
      <c r="V89" s="102"/>
    </row>
    <row r="90" spans="1:28" s="103" customFormat="1" ht="33.75">
      <c r="A90" s="107" t="s">
        <v>472</v>
      </c>
      <c r="B90" s="96" t="s">
        <v>404</v>
      </c>
      <c r="C90" s="97" t="s">
        <v>302</v>
      </c>
      <c r="D90" s="97"/>
      <c r="E90" s="97" t="s">
        <v>304</v>
      </c>
      <c r="F90" s="97"/>
      <c r="G90" s="98">
        <v>7800</v>
      </c>
      <c r="H90" s="98"/>
      <c r="I90" s="98">
        <v>7800</v>
      </c>
      <c r="J90" s="98"/>
      <c r="K90" s="98"/>
      <c r="L90" s="98"/>
      <c r="M90" s="98"/>
      <c r="N90" s="98"/>
      <c r="O90" s="98"/>
      <c r="P90" s="98">
        <f>G90</f>
        <v>7800</v>
      </c>
      <c r="Q90" s="98"/>
      <c r="R90" s="98">
        <f>I90</f>
        <v>7800</v>
      </c>
      <c r="S90" s="99" t="s">
        <v>310</v>
      </c>
      <c r="T90" s="100"/>
      <c r="U90" s="206"/>
      <c r="V90" s="102"/>
      <c r="Z90" s="115"/>
      <c r="AA90" s="115"/>
      <c r="AB90" s="115"/>
    </row>
    <row r="91" spans="1:28" s="103" customFormat="1" ht="33.75">
      <c r="A91" s="107" t="s">
        <v>679</v>
      </c>
      <c r="B91" s="96" t="s">
        <v>311</v>
      </c>
      <c r="C91" s="97" t="s">
        <v>302</v>
      </c>
      <c r="D91" s="97"/>
      <c r="E91" s="97" t="s">
        <v>304</v>
      </c>
      <c r="F91" s="97"/>
      <c r="G91" s="98">
        <f>(46543)*0.9</f>
        <v>41888.700000000004</v>
      </c>
      <c r="H91" s="98"/>
      <c r="I91" s="98">
        <f>(46543)*0.9</f>
        <v>41888.700000000004</v>
      </c>
      <c r="J91" s="98"/>
      <c r="K91" s="98"/>
      <c r="L91" s="98"/>
      <c r="M91" s="98"/>
      <c r="N91" s="98"/>
      <c r="O91" s="98"/>
      <c r="P91" s="98">
        <f>G91</f>
        <v>41888.700000000004</v>
      </c>
      <c r="Q91" s="98"/>
      <c r="R91" s="98">
        <f>I91</f>
        <v>41888.700000000004</v>
      </c>
      <c r="S91" s="99" t="s">
        <v>439</v>
      </c>
      <c r="T91" s="100"/>
      <c r="U91" s="206"/>
      <c r="V91" s="102"/>
    </row>
    <row r="92" spans="1:28" s="103" customFormat="1" ht="27.75" customHeight="1">
      <c r="A92" s="107" t="s">
        <v>706</v>
      </c>
      <c r="B92" s="96" t="s">
        <v>707</v>
      </c>
      <c r="C92" s="97"/>
      <c r="D92" s="97"/>
      <c r="E92" s="97" t="s">
        <v>304</v>
      </c>
      <c r="F92" s="97"/>
      <c r="G92" s="98"/>
      <c r="H92" s="98"/>
      <c r="I92" s="98"/>
      <c r="J92" s="98"/>
      <c r="K92" s="98"/>
      <c r="L92" s="98"/>
      <c r="M92" s="98">
        <f>P92</f>
        <v>34400</v>
      </c>
      <c r="N92" s="98"/>
      <c r="O92" s="98">
        <f>172000*20%</f>
        <v>34400</v>
      </c>
      <c r="P92" s="98">
        <f>O92</f>
        <v>34400</v>
      </c>
      <c r="Q92" s="98"/>
      <c r="R92" s="98">
        <f>P92</f>
        <v>34400</v>
      </c>
      <c r="S92" s="99"/>
      <c r="T92" s="100"/>
      <c r="U92" s="206"/>
      <c r="V92" s="102"/>
      <c r="X92" s="272">
        <f>O92</f>
        <v>34400</v>
      </c>
    </row>
    <row r="93" spans="1:28" s="91" customFormat="1" ht="27.95" customHeight="1">
      <c r="A93" s="92" t="s">
        <v>432</v>
      </c>
      <c r="B93" s="93" t="s">
        <v>247</v>
      </c>
      <c r="C93" s="93"/>
      <c r="D93" s="93"/>
      <c r="E93" s="93"/>
      <c r="F93" s="93"/>
      <c r="G93" s="94">
        <f>SUM(G94:G95)</f>
        <v>5800</v>
      </c>
      <c r="H93" s="94">
        <f t="shared" ref="H93:S93" si="41">SUM(H94:H95)</f>
        <v>0</v>
      </c>
      <c r="I93" s="94">
        <f t="shared" si="41"/>
        <v>2200</v>
      </c>
      <c r="J93" s="94">
        <f t="shared" si="41"/>
        <v>0</v>
      </c>
      <c r="K93" s="94">
        <f t="shared" si="41"/>
        <v>0</v>
      </c>
      <c r="L93" s="94">
        <f t="shared" si="41"/>
        <v>0</v>
      </c>
      <c r="M93" s="94">
        <f t="shared" si="41"/>
        <v>0</v>
      </c>
      <c r="N93" s="94">
        <f t="shared" si="41"/>
        <v>0</v>
      </c>
      <c r="O93" s="94">
        <f t="shared" si="41"/>
        <v>3600</v>
      </c>
      <c r="P93" s="94">
        <f t="shared" si="41"/>
        <v>5800</v>
      </c>
      <c r="Q93" s="94">
        <f t="shared" si="41"/>
        <v>0</v>
      </c>
      <c r="R93" s="94">
        <f t="shared" si="41"/>
        <v>5800</v>
      </c>
      <c r="S93" s="94">
        <f t="shared" si="41"/>
        <v>0</v>
      </c>
      <c r="T93" s="94"/>
      <c r="U93" s="203"/>
      <c r="Z93" s="103"/>
      <c r="AA93" s="103"/>
      <c r="AB93" s="103"/>
    </row>
    <row r="94" spans="1:28" s="74" customFormat="1" ht="44.25" customHeight="1">
      <c r="A94" s="240" t="s">
        <v>473</v>
      </c>
      <c r="B94" s="65" t="s">
        <v>647</v>
      </c>
      <c r="C94" s="66" t="s">
        <v>302</v>
      </c>
      <c r="D94" s="66" t="s">
        <v>648</v>
      </c>
      <c r="E94" s="66" t="s">
        <v>254</v>
      </c>
      <c r="F94" s="66"/>
      <c r="G94" s="67">
        <v>2200</v>
      </c>
      <c r="H94" s="67"/>
      <c r="I94" s="67">
        <v>2200</v>
      </c>
      <c r="J94" s="67"/>
      <c r="K94" s="67"/>
      <c r="L94" s="67"/>
      <c r="M94" s="67"/>
      <c r="N94" s="67"/>
      <c r="O94" s="67"/>
      <c r="P94" s="67">
        <f>G94</f>
        <v>2200</v>
      </c>
      <c r="Q94" s="67"/>
      <c r="R94" s="67">
        <f>I94</f>
        <v>2200</v>
      </c>
      <c r="S94" s="197" t="s">
        <v>649</v>
      </c>
      <c r="T94" s="71"/>
      <c r="U94" s="205"/>
      <c r="V94" s="72"/>
      <c r="Z94" s="91"/>
      <c r="AA94" s="91"/>
      <c r="AB94" s="91"/>
    </row>
    <row r="95" spans="1:28" s="74" customFormat="1" ht="44.25" customHeight="1">
      <c r="A95" s="69" t="s">
        <v>674</v>
      </c>
      <c r="B95" s="96" t="s">
        <v>421</v>
      </c>
      <c r="C95" s="97" t="s">
        <v>422</v>
      </c>
      <c r="D95" s="97" t="s">
        <v>423</v>
      </c>
      <c r="E95" s="97"/>
      <c r="F95" s="97"/>
      <c r="G95" s="98">
        <v>3600</v>
      </c>
      <c r="H95" s="67"/>
      <c r="I95" s="67"/>
      <c r="J95" s="67"/>
      <c r="K95" s="67"/>
      <c r="L95" s="67"/>
      <c r="M95" s="67"/>
      <c r="N95" s="67"/>
      <c r="O95" s="67">
        <v>3600</v>
      </c>
      <c r="P95" s="67">
        <v>3600</v>
      </c>
      <c r="Q95" s="67"/>
      <c r="R95" s="67">
        <v>3600</v>
      </c>
      <c r="S95" s="197"/>
      <c r="T95" s="239" t="s">
        <v>676</v>
      </c>
      <c r="U95" s="205"/>
      <c r="V95" s="72"/>
      <c r="X95" s="257">
        <f>O95</f>
        <v>3600</v>
      </c>
      <c r="Z95" s="182"/>
      <c r="AA95" s="182"/>
      <c r="AB95" s="182"/>
    </row>
    <row r="96" spans="1:28" s="91" customFormat="1" ht="42.75" customHeight="1">
      <c r="A96" s="92">
        <v>3</v>
      </c>
      <c r="B96" s="93" t="s">
        <v>312</v>
      </c>
      <c r="C96" s="93"/>
      <c r="D96" s="93"/>
      <c r="E96" s="93"/>
      <c r="F96" s="93"/>
      <c r="G96" s="94"/>
      <c r="H96" s="94"/>
      <c r="I96" s="94">
        <v>10951</v>
      </c>
      <c r="J96" s="94">
        <v>10951</v>
      </c>
      <c r="K96" s="94">
        <v>10951</v>
      </c>
      <c r="L96" s="94">
        <v>10951</v>
      </c>
      <c r="M96" s="94">
        <v>10951</v>
      </c>
      <c r="N96" s="94"/>
      <c r="O96" s="94"/>
      <c r="P96" s="94"/>
      <c r="Q96" s="94"/>
      <c r="R96" s="94">
        <f>10951</f>
        <v>10951</v>
      </c>
      <c r="S96" s="503" t="s">
        <v>435</v>
      </c>
      <c r="T96" s="504"/>
      <c r="U96" s="207"/>
      <c r="X96" s="259">
        <f>SUM(X18:X95)</f>
        <v>76049.184999999998</v>
      </c>
      <c r="Z96" s="182"/>
      <c r="AA96" s="182"/>
      <c r="AB96" s="182"/>
    </row>
    <row r="97" spans="1:28" s="80" customFormat="1" ht="25.5">
      <c r="A97" s="83" t="s">
        <v>56</v>
      </c>
      <c r="B97" s="84" t="s">
        <v>405</v>
      </c>
      <c r="C97" s="86"/>
      <c r="D97" s="86"/>
      <c r="E97" s="86"/>
      <c r="F97" s="86"/>
      <c r="G97" s="85">
        <f>G98</f>
        <v>172212</v>
      </c>
      <c r="H97" s="85">
        <f t="shared" ref="H97:S97" si="42">H98</f>
        <v>0</v>
      </c>
      <c r="I97" s="85">
        <f t="shared" si="42"/>
        <v>0</v>
      </c>
      <c r="J97" s="85">
        <f t="shared" si="42"/>
        <v>0</v>
      </c>
      <c r="K97" s="85">
        <f t="shared" si="42"/>
        <v>20000</v>
      </c>
      <c r="L97" s="85">
        <f t="shared" si="42"/>
        <v>39100</v>
      </c>
      <c r="M97" s="85">
        <f t="shared" si="42"/>
        <v>115700</v>
      </c>
      <c r="N97" s="85">
        <f t="shared" si="42"/>
        <v>0</v>
      </c>
      <c r="O97" s="85">
        <f t="shared" si="42"/>
        <v>0</v>
      </c>
      <c r="P97" s="85">
        <f t="shared" si="42"/>
        <v>248812</v>
      </c>
      <c r="Q97" s="85">
        <f t="shared" si="42"/>
        <v>0</v>
      </c>
      <c r="R97" s="85">
        <f t="shared" si="42"/>
        <v>0</v>
      </c>
      <c r="S97" s="85">
        <f t="shared" si="42"/>
        <v>0</v>
      </c>
      <c r="T97" s="86"/>
      <c r="U97" s="201"/>
      <c r="Y97" s="87">
        <f>G97+M97</f>
        <v>287912</v>
      </c>
      <c r="Z97" s="182"/>
      <c r="AA97" s="182"/>
      <c r="AB97" s="182"/>
    </row>
    <row r="98" spans="1:28" s="91" customFormat="1" ht="27.95" customHeight="1">
      <c r="A98" s="88">
        <v>1</v>
      </c>
      <c r="B98" s="89" t="s">
        <v>124</v>
      </c>
      <c r="C98" s="89"/>
      <c r="D98" s="89"/>
      <c r="E98" s="89"/>
      <c r="F98" s="89"/>
      <c r="G98" s="90">
        <f>G99+G106+G118+G122+G132+G137+G142</f>
        <v>172212</v>
      </c>
      <c r="H98" s="90">
        <f t="shared" ref="H98:S98" si="43">H99+H106+H118+H122+H132+H137+H142</f>
        <v>0</v>
      </c>
      <c r="I98" s="90">
        <f t="shared" si="43"/>
        <v>0</v>
      </c>
      <c r="J98" s="90">
        <f t="shared" si="43"/>
        <v>0</v>
      </c>
      <c r="K98" s="90">
        <f t="shared" si="43"/>
        <v>20000</v>
      </c>
      <c r="L98" s="90">
        <f>L99+L106+L118+L122+L132+L137+L142</f>
        <v>39100</v>
      </c>
      <c r="M98" s="90">
        <f t="shared" si="43"/>
        <v>115700</v>
      </c>
      <c r="N98" s="90">
        <f t="shared" si="43"/>
        <v>0</v>
      </c>
      <c r="O98" s="90">
        <f t="shared" si="43"/>
        <v>0</v>
      </c>
      <c r="P98" s="90">
        <f t="shared" si="43"/>
        <v>248812</v>
      </c>
      <c r="Q98" s="90">
        <f t="shared" si="43"/>
        <v>0</v>
      </c>
      <c r="R98" s="90">
        <f t="shared" si="43"/>
        <v>0</v>
      </c>
      <c r="S98" s="90">
        <f t="shared" si="43"/>
        <v>0</v>
      </c>
      <c r="T98" s="89"/>
      <c r="U98" s="202"/>
      <c r="V98" s="108"/>
      <c r="Y98" s="260">
        <f>P97+L97</f>
        <v>287912</v>
      </c>
    </row>
    <row r="99" spans="1:28" s="91" customFormat="1" ht="27.95" customHeight="1">
      <c r="A99" s="92" t="s">
        <v>161</v>
      </c>
      <c r="B99" s="93" t="s">
        <v>216</v>
      </c>
      <c r="C99" s="93"/>
      <c r="D99" s="93"/>
      <c r="E99" s="93"/>
      <c r="F99" s="93"/>
      <c r="G99" s="94">
        <f>SUM(G100:G105)</f>
        <v>17500</v>
      </c>
      <c r="H99" s="94">
        <f t="shared" ref="H99:P99" si="44">SUM(H100:H105)</f>
        <v>0</v>
      </c>
      <c r="I99" s="94">
        <f t="shared" si="44"/>
        <v>0</v>
      </c>
      <c r="J99" s="94">
        <f t="shared" si="44"/>
        <v>0</v>
      </c>
      <c r="K99" s="94">
        <f t="shared" si="44"/>
        <v>0</v>
      </c>
      <c r="L99" s="94">
        <f>SUM(L100:L105)</f>
        <v>8500</v>
      </c>
      <c r="M99" s="94">
        <f t="shared" si="44"/>
        <v>0</v>
      </c>
      <c r="N99" s="94">
        <f t="shared" si="44"/>
        <v>0</v>
      </c>
      <c r="O99" s="94">
        <f t="shared" si="44"/>
        <v>0</v>
      </c>
      <c r="P99" s="94">
        <f t="shared" si="44"/>
        <v>9000</v>
      </c>
      <c r="Q99" s="94"/>
      <c r="R99" s="94"/>
      <c r="S99" s="93"/>
      <c r="T99" s="93"/>
      <c r="U99" s="203"/>
      <c r="Z99" s="103"/>
      <c r="AA99" s="103"/>
      <c r="AB99" s="103"/>
    </row>
    <row r="100" spans="1:28" s="91" customFormat="1" ht="27.95" customHeight="1">
      <c r="A100" s="95" t="s">
        <v>449</v>
      </c>
      <c r="B100" s="96" t="s">
        <v>318</v>
      </c>
      <c r="C100" s="97" t="s">
        <v>152</v>
      </c>
      <c r="D100" s="97" t="s">
        <v>239</v>
      </c>
      <c r="E100" s="97" t="s">
        <v>675</v>
      </c>
      <c r="F100" s="97"/>
      <c r="G100" s="98">
        <v>2000</v>
      </c>
      <c r="H100" s="94"/>
      <c r="I100" s="94"/>
      <c r="J100" s="94"/>
      <c r="K100" s="94"/>
      <c r="L100" s="94">
        <f>G100</f>
        <v>2000</v>
      </c>
      <c r="M100" s="94"/>
      <c r="N100" s="94"/>
      <c r="O100" s="94"/>
      <c r="P100" s="94"/>
      <c r="Q100" s="94"/>
      <c r="R100" s="94"/>
      <c r="S100" s="93"/>
      <c r="T100" s="187" t="s">
        <v>734</v>
      </c>
      <c r="U100" s="203"/>
      <c r="Z100" s="103"/>
      <c r="AA100" s="103"/>
      <c r="AB100" s="103"/>
    </row>
    <row r="101" spans="1:28" s="91" customFormat="1" ht="27.95" customHeight="1">
      <c r="A101" s="95" t="s">
        <v>450</v>
      </c>
      <c r="B101" s="96" t="s">
        <v>230</v>
      </c>
      <c r="C101" s="97" t="s">
        <v>567</v>
      </c>
      <c r="D101" s="97" t="s">
        <v>227</v>
      </c>
      <c r="E101" s="97" t="s">
        <v>675</v>
      </c>
      <c r="F101" s="97"/>
      <c r="G101" s="98">
        <v>3500</v>
      </c>
      <c r="H101" s="94"/>
      <c r="I101" s="94"/>
      <c r="J101" s="94"/>
      <c r="K101" s="94"/>
      <c r="L101" s="94">
        <f>G101</f>
        <v>3500</v>
      </c>
      <c r="M101" s="94"/>
      <c r="N101" s="94"/>
      <c r="O101" s="94"/>
      <c r="P101" s="94"/>
      <c r="Q101" s="94"/>
      <c r="R101" s="94"/>
      <c r="S101" s="93"/>
      <c r="T101" s="187" t="s">
        <v>734</v>
      </c>
      <c r="U101" s="203"/>
      <c r="Z101" s="103"/>
      <c r="AA101" s="103"/>
      <c r="AB101" s="103"/>
    </row>
    <row r="102" spans="1:28" s="91" customFormat="1" ht="33.75">
      <c r="A102" s="95" t="s">
        <v>451</v>
      </c>
      <c r="B102" s="96" t="s">
        <v>240</v>
      </c>
      <c r="C102" s="97" t="s">
        <v>237</v>
      </c>
      <c r="D102" s="97" t="s">
        <v>226</v>
      </c>
      <c r="E102" s="97"/>
      <c r="F102" s="97"/>
      <c r="G102" s="98">
        <v>3000</v>
      </c>
      <c r="H102" s="104"/>
      <c r="I102" s="104"/>
      <c r="J102" s="104"/>
      <c r="K102" s="104"/>
      <c r="L102" s="104"/>
      <c r="M102" s="104"/>
      <c r="N102" s="104"/>
      <c r="O102" s="104"/>
      <c r="P102" s="104">
        <f>G102</f>
        <v>3000</v>
      </c>
      <c r="Q102" s="104"/>
      <c r="R102" s="104"/>
      <c r="S102" s="99" t="s">
        <v>238</v>
      </c>
      <c r="T102" s="93"/>
      <c r="U102" s="203"/>
      <c r="Z102" s="103"/>
      <c r="AA102" s="103"/>
      <c r="AB102" s="103"/>
    </row>
    <row r="103" spans="1:28" s="91" customFormat="1" ht="25.5">
      <c r="A103" s="95" t="s">
        <v>452</v>
      </c>
      <c r="B103" s="96" t="s">
        <v>313</v>
      </c>
      <c r="C103" s="97" t="s">
        <v>152</v>
      </c>
      <c r="D103" s="97" t="s">
        <v>226</v>
      </c>
      <c r="E103" s="97"/>
      <c r="F103" s="97"/>
      <c r="G103" s="98">
        <v>3000</v>
      </c>
      <c r="H103" s="104"/>
      <c r="I103" s="104"/>
      <c r="J103" s="104"/>
      <c r="K103" s="104"/>
      <c r="L103" s="104">
        <f>G103</f>
        <v>3000</v>
      </c>
      <c r="M103" s="104"/>
      <c r="N103" s="104"/>
      <c r="O103" s="104"/>
      <c r="P103" s="104"/>
      <c r="Q103" s="104"/>
      <c r="R103" s="104"/>
      <c r="S103" s="99"/>
      <c r="T103" s="187" t="s">
        <v>734</v>
      </c>
      <c r="U103" s="203"/>
      <c r="Z103" s="103"/>
      <c r="AA103" s="103"/>
      <c r="AB103" s="103"/>
    </row>
    <row r="104" spans="1:28" s="103" customFormat="1" ht="45" customHeight="1">
      <c r="A104" s="95" t="s">
        <v>453</v>
      </c>
      <c r="B104" s="96" t="s">
        <v>229</v>
      </c>
      <c r="C104" s="97" t="s">
        <v>152</v>
      </c>
      <c r="D104" s="97" t="s">
        <v>226</v>
      </c>
      <c r="E104" s="97"/>
      <c r="F104" s="97"/>
      <c r="G104" s="98">
        <v>3000</v>
      </c>
      <c r="H104" s="98"/>
      <c r="I104" s="98"/>
      <c r="J104" s="98"/>
      <c r="K104" s="98"/>
      <c r="L104" s="98"/>
      <c r="M104" s="98"/>
      <c r="N104" s="98"/>
      <c r="O104" s="98"/>
      <c r="P104" s="98">
        <f>G104</f>
        <v>3000</v>
      </c>
      <c r="Q104" s="98"/>
      <c r="R104" s="98"/>
      <c r="S104" s="99" t="s">
        <v>235</v>
      </c>
      <c r="T104" s="100"/>
      <c r="U104" s="206"/>
      <c r="V104" s="101"/>
    </row>
    <row r="105" spans="1:28" s="103" customFormat="1" ht="36.75" customHeight="1">
      <c r="A105" s="95" t="s">
        <v>454</v>
      </c>
      <c r="B105" s="96" t="s">
        <v>613</v>
      </c>
      <c r="C105" s="97" t="s">
        <v>203</v>
      </c>
      <c r="D105" s="97" t="s">
        <v>226</v>
      </c>
      <c r="E105" s="97"/>
      <c r="F105" s="97"/>
      <c r="G105" s="98">
        <v>3000</v>
      </c>
      <c r="H105" s="98"/>
      <c r="I105" s="98"/>
      <c r="J105" s="98"/>
      <c r="K105" s="98"/>
      <c r="L105" s="98"/>
      <c r="M105" s="98"/>
      <c r="N105" s="98"/>
      <c r="O105" s="98"/>
      <c r="P105" s="98">
        <f>G105</f>
        <v>3000</v>
      </c>
      <c r="Q105" s="98"/>
      <c r="R105" s="98"/>
      <c r="S105" s="99" t="s">
        <v>234</v>
      </c>
      <c r="T105" s="100"/>
      <c r="U105" s="206"/>
      <c r="V105" s="101"/>
    </row>
    <row r="106" spans="1:28" s="91" customFormat="1" ht="27.95" customHeight="1">
      <c r="A106" s="92" t="s">
        <v>241</v>
      </c>
      <c r="B106" s="93" t="s">
        <v>144</v>
      </c>
      <c r="C106" s="93"/>
      <c r="D106" s="93"/>
      <c r="E106" s="93"/>
      <c r="F106" s="93"/>
      <c r="G106" s="94">
        <f>SUM(G107:H117)</f>
        <v>56000</v>
      </c>
      <c r="H106" s="94">
        <f t="shared" ref="H106:P106" si="45">SUM(H107:I117)</f>
        <v>0</v>
      </c>
      <c r="I106" s="94">
        <f t="shared" si="45"/>
        <v>0</v>
      </c>
      <c r="J106" s="94">
        <f t="shared" si="45"/>
        <v>0</v>
      </c>
      <c r="K106" s="94">
        <f t="shared" si="45"/>
        <v>20000</v>
      </c>
      <c r="L106" s="94">
        <f>SUM(L107:L117)</f>
        <v>20000</v>
      </c>
      <c r="M106" s="94">
        <f>SUM(M107:M117)</f>
        <v>115700</v>
      </c>
      <c r="N106" s="94">
        <f t="shared" si="45"/>
        <v>0</v>
      </c>
      <c r="O106" s="94"/>
      <c r="P106" s="94">
        <f t="shared" si="45"/>
        <v>151700</v>
      </c>
      <c r="Q106" s="94">
        <f t="shared" ref="Q106:R106" si="46">SUM(Q107:Q113)</f>
        <v>0</v>
      </c>
      <c r="R106" s="94">
        <f t="shared" si="46"/>
        <v>0</v>
      </c>
      <c r="S106" s="93"/>
      <c r="T106" s="93"/>
      <c r="U106" s="203"/>
      <c r="Z106" s="103"/>
      <c r="AA106" s="103"/>
      <c r="AB106" s="103"/>
    </row>
    <row r="107" spans="1:28" s="103" customFormat="1" ht="33.75">
      <c r="A107" s="100" t="s">
        <v>456</v>
      </c>
      <c r="B107" s="96" t="s">
        <v>258</v>
      </c>
      <c r="C107" s="97" t="s">
        <v>259</v>
      </c>
      <c r="D107" s="97" t="s">
        <v>375</v>
      </c>
      <c r="E107" s="97"/>
      <c r="F107" s="97"/>
      <c r="G107" s="98">
        <v>8000</v>
      </c>
      <c r="H107" s="98"/>
      <c r="I107" s="98"/>
      <c r="J107" s="98"/>
      <c r="K107" s="98"/>
      <c r="L107" s="98"/>
      <c r="M107" s="98"/>
      <c r="N107" s="98"/>
      <c r="O107" s="98"/>
      <c r="P107" s="98">
        <f>G107</f>
        <v>8000</v>
      </c>
      <c r="Q107" s="98"/>
      <c r="R107" s="98"/>
      <c r="S107" s="99" t="s">
        <v>264</v>
      </c>
      <c r="T107" s="100"/>
      <c r="U107" s="206"/>
      <c r="V107" s="102"/>
    </row>
    <row r="108" spans="1:28" s="115" customFormat="1" ht="78.75">
      <c r="A108" s="100" t="s">
        <v>475</v>
      </c>
      <c r="B108" s="110" t="s">
        <v>267</v>
      </c>
      <c r="C108" s="111" t="s">
        <v>261</v>
      </c>
      <c r="D108" s="111" t="s">
        <v>268</v>
      </c>
      <c r="E108" s="111"/>
      <c r="F108" s="111"/>
      <c r="G108" s="112">
        <v>10000</v>
      </c>
      <c r="H108" s="112"/>
      <c r="I108" s="112"/>
      <c r="J108" s="112"/>
      <c r="K108" s="112"/>
      <c r="L108" s="112"/>
      <c r="M108" s="112"/>
      <c r="N108" s="112"/>
      <c r="O108" s="112"/>
      <c r="P108" s="112">
        <f>G108</f>
        <v>10000</v>
      </c>
      <c r="Q108" s="112"/>
      <c r="R108" s="112"/>
      <c r="S108" s="113" t="s">
        <v>273</v>
      </c>
      <c r="T108" s="95"/>
      <c r="U108" s="208"/>
      <c r="V108" s="114"/>
      <c r="Z108" s="103"/>
      <c r="AA108" s="103"/>
      <c r="AB108" s="103"/>
    </row>
    <row r="109" spans="1:28" s="103" customFormat="1" ht="45">
      <c r="A109" s="100" t="s">
        <v>476</v>
      </c>
      <c r="B109" s="96" t="s">
        <v>319</v>
      </c>
      <c r="C109" s="97" t="s">
        <v>152</v>
      </c>
      <c r="D109" s="97" t="s">
        <v>320</v>
      </c>
      <c r="E109" s="97"/>
      <c r="F109" s="97"/>
      <c r="G109" s="98">
        <v>20000</v>
      </c>
      <c r="H109" s="98"/>
      <c r="I109" s="98"/>
      <c r="J109" s="98"/>
      <c r="K109" s="98"/>
      <c r="L109" s="98">
        <f>G109</f>
        <v>20000</v>
      </c>
      <c r="M109" s="98"/>
      <c r="N109" s="98"/>
      <c r="O109" s="98"/>
      <c r="P109" s="98"/>
      <c r="Q109" s="98"/>
      <c r="R109" s="271"/>
      <c r="S109" s="99" t="s">
        <v>321</v>
      </c>
      <c r="T109" s="99" t="s">
        <v>737</v>
      </c>
      <c r="U109" s="206"/>
      <c r="V109" s="102"/>
    </row>
    <row r="110" spans="1:28" s="103" customFormat="1" ht="33.75">
      <c r="A110" s="100" t="s">
        <v>477</v>
      </c>
      <c r="B110" s="96" t="s">
        <v>322</v>
      </c>
      <c r="C110" s="97" t="s">
        <v>152</v>
      </c>
      <c r="D110" s="97" t="s">
        <v>323</v>
      </c>
      <c r="E110" s="97"/>
      <c r="F110" s="97"/>
      <c r="G110" s="98">
        <v>12000</v>
      </c>
      <c r="H110" s="98"/>
      <c r="I110" s="98"/>
      <c r="J110" s="98"/>
      <c r="K110" s="98"/>
      <c r="L110" s="98"/>
      <c r="M110" s="98"/>
      <c r="N110" s="98"/>
      <c r="O110" s="98"/>
      <c r="P110" s="98">
        <f>G110</f>
        <v>12000</v>
      </c>
      <c r="Q110" s="98"/>
      <c r="R110" s="98"/>
      <c r="S110" s="99" t="s">
        <v>321</v>
      </c>
      <c r="T110" s="100"/>
      <c r="U110" s="206"/>
      <c r="V110" s="102"/>
      <c r="Z110" s="91"/>
      <c r="AA110" s="91"/>
      <c r="AB110" s="91"/>
    </row>
    <row r="111" spans="1:28" s="103" customFormat="1">
      <c r="A111" s="100" t="s">
        <v>478</v>
      </c>
      <c r="B111" s="96" t="s">
        <v>417</v>
      </c>
      <c r="C111" s="97" t="s">
        <v>237</v>
      </c>
      <c r="D111" s="97" t="s">
        <v>418</v>
      </c>
      <c r="E111" s="97"/>
      <c r="F111" s="97"/>
      <c r="G111" s="98">
        <v>6000</v>
      </c>
      <c r="H111" s="98"/>
      <c r="I111" s="98"/>
      <c r="J111" s="98"/>
      <c r="K111" s="98"/>
      <c r="L111" s="98"/>
      <c r="M111" s="98"/>
      <c r="N111" s="98"/>
      <c r="O111" s="98"/>
      <c r="P111" s="98">
        <f>G111</f>
        <v>6000</v>
      </c>
      <c r="Q111" s="98"/>
      <c r="R111" s="98"/>
      <c r="S111" s="99"/>
      <c r="T111" s="100"/>
      <c r="U111" s="206"/>
      <c r="V111" s="102"/>
      <c r="Z111" s="91"/>
      <c r="AA111" s="91"/>
      <c r="AB111" s="91"/>
    </row>
    <row r="112" spans="1:28" s="103" customFormat="1" ht="56.25">
      <c r="A112" s="100" t="s">
        <v>479</v>
      </c>
      <c r="B112" s="96" t="s">
        <v>708</v>
      </c>
      <c r="C112" s="97" t="s">
        <v>237</v>
      </c>
      <c r="D112" s="97" t="s">
        <v>709</v>
      </c>
      <c r="E112" s="97"/>
      <c r="F112" s="97"/>
      <c r="G112" s="98"/>
      <c r="H112" s="98"/>
      <c r="I112" s="98"/>
      <c r="J112" s="98"/>
      <c r="K112" s="98"/>
      <c r="L112" s="98"/>
      <c r="M112" s="98">
        <f>P112</f>
        <v>55000</v>
      </c>
      <c r="N112" s="98"/>
      <c r="O112" s="98"/>
      <c r="P112" s="98">
        <v>55000</v>
      </c>
      <c r="Q112" s="98"/>
      <c r="R112" s="98"/>
      <c r="S112" s="99"/>
      <c r="T112" s="100"/>
      <c r="U112" s="206"/>
      <c r="V112" s="102"/>
      <c r="Z112" s="91"/>
      <c r="AA112" s="91"/>
      <c r="AB112" s="91"/>
    </row>
    <row r="113" spans="1:28" s="103" customFormat="1" ht="33.75">
      <c r="A113" s="100" t="s">
        <v>528</v>
      </c>
      <c r="B113" s="96" t="s">
        <v>710</v>
      </c>
      <c r="C113" s="97" t="s">
        <v>237</v>
      </c>
      <c r="D113" s="97" t="s">
        <v>715</v>
      </c>
      <c r="E113" s="97"/>
      <c r="F113" s="97"/>
      <c r="G113" s="98"/>
      <c r="H113" s="98"/>
      <c r="I113" s="98"/>
      <c r="J113" s="98"/>
      <c r="K113" s="98"/>
      <c r="L113" s="98"/>
      <c r="M113" s="98">
        <f t="shared" ref="M113:M117" si="47">P113</f>
        <v>30000</v>
      </c>
      <c r="N113" s="98"/>
      <c r="O113" s="98"/>
      <c r="P113" s="98">
        <v>30000</v>
      </c>
      <c r="Q113" s="98"/>
      <c r="R113" s="98"/>
      <c r="S113" s="99"/>
      <c r="T113" s="100"/>
      <c r="U113" s="206"/>
      <c r="V113" s="102"/>
      <c r="Z113" s="91"/>
      <c r="AA113" s="91"/>
      <c r="AB113" s="91"/>
    </row>
    <row r="114" spans="1:28" s="103" customFormat="1" ht="33.75">
      <c r="A114" s="100" t="s">
        <v>529</v>
      </c>
      <c r="B114" s="96" t="s">
        <v>728</v>
      </c>
      <c r="C114" s="97" t="s">
        <v>717</v>
      </c>
      <c r="D114" s="97" t="s">
        <v>718</v>
      </c>
      <c r="E114" s="97"/>
      <c r="F114" s="97"/>
      <c r="G114" s="98"/>
      <c r="H114" s="98"/>
      <c r="I114" s="98"/>
      <c r="J114" s="98"/>
      <c r="K114" s="98"/>
      <c r="L114" s="98"/>
      <c r="M114" s="98">
        <f t="shared" si="47"/>
        <v>2000</v>
      </c>
      <c r="N114" s="98"/>
      <c r="O114" s="98"/>
      <c r="P114" s="98">
        <v>2000</v>
      </c>
      <c r="Q114" s="98"/>
      <c r="R114" s="98"/>
      <c r="S114" s="99"/>
      <c r="T114" s="100"/>
      <c r="U114" s="206"/>
      <c r="V114" s="102"/>
      <c r="Z114" s="91"/>
      <c r="AA114" s="91"/>
      <c r="AB114" s="91"/>
    </row>
    <row r="115" spans="1:28" s="103" customFormat="1" ht="33.75">
      <c r="A115" s="100" t="s">
        <v>530</v>
      </c>
      <c r="B115" s="96" t="s">
        <v>719</v>
      </c>
      <c r="C115" s="97" t="s">
        <v>717</v>
      </c>
      <c r="D115" s="97" t="s">
        <v>720</v>
      </c>
      <c r="E115" s="97"/>
      <c r="F115" s="97"/>
      <c r="G115" s="98"/>
      <c r="H115" s="98"/>
      <c r="I115" s="98"/>
      <c r="J115" s="98"/>
      <c r="K115" s="98"/>
      <c r="L115" s="98"/>
      <c r="M115" s="98">
        <f t="shared" si="47"/>
        <v>5000</v>
      </c>
      <c r="N115" s="98"/>
      <c r="O115" s="98"/>
      <c r="P115" s="98">
        <v>5000</v>
      </c>
      <c r="Q115" s="98"/>
      <c r="R115" s="98"/>
      <c r="S115" s="99"/>
      <c r="T115" s="100"/>
      <c r="U115" s="206"/>
      <c r="V115" s="102"/>
      <c r="Z115" s="91"/>
      <c r="AA115" s="91"/>
      <c r="AB115" s="91"/>
    </row>
    <row r="116" spans="1:28" s="103" customFormat="1" ht="33.75">
      <c r="A116" s="100" t="s">
        <v>726</v>
      </c>
      <c r="B116" s="96" t="s">
        <v>721</v>
      </c>
      <c r="C116" s="97" t="s">
        <v>722</v>
      </c>
      <c r="D116" s="97" t="s">
        <v>723</v>
      </c>
      <c r="E116" s="97"/>
      <c r="F116" s="97"/>
      <c r="G116" s="98"/>
      <c r="H116" s="98"/>
      <c r="I116" s="98"/>
      <c r="J116" s="98"/>
      <c r="K116" s="98"/>
      <c r="L116" s="98"/>
      <c r="M116" s="98">
        <f t="shared" si="47"/>
        <v>3700</v>
      </c>
      <c r="N116" s="98"/>
      <c r="O116" s="98"/>
      <c r="P116" s="98">
        <v>3700</v>
      </c>
      <c r="Q116" s="98"/>
      <c r="R116" s="98"/>
      <c r="S116" s="99"/>
      <c r="T116" s="100"/>
      <c r="U116" s="206"/>
      <c r="V116" s="102"/>
      <c r="Z116" s="91"/>
      <c r="AA116" s="91"/>
      <c r="AB116" s="91"/>
    </row>
    <row r="117" spans="1:28" s="103" customFormat="1" ht="30.75" customHeight="1">
      <c r="A117" s="100" t="s">
        <v>727</v>
      </c>
      <c r="B117" s="96" t="s">
        <v>724</v>
      </c>
      <c r="C117" s="97" t="s">
        <v>338</v>
      </c>
      <c r="D117" s="97" t="s">
        <v>725</v>
      </c>
      <c r="E117" s="97"/>
      <c r="F117" s="97"/>
      <c r="G117" s="98"/>
      <c r="H117" s="98"/>
      <c r="I117" s="98"/>
      <c r="J117" s="98"/>
      <c r="K117" s="98"/>
      <c r="L117" s="98"/>
      <c r="M117" s="98">
        <f t="shared" si="47"/>
        <v>20000</v>
      </c>
      <c r="N117" s="98"/>
      <c r="O117" s="98"/>
      <c r="P117" s="98">
        <v>20000</v>
      </c>
      <c r="Q117" s="98"/>
      <c r="R117" s="98"/>
      <c r="S117" s="99"/>
      <c r="T117" s="100"/>
      <c r="U117" s="206"/>
      <c r="V117" s="102"/>
      <c r="Z117" s="91"/>
      <c r="AA117" s="91"/>
      <c r="AB117" s="91"/>
    </row>
    <row r="118" spans="1:28" s="91" customFormat="1" ht="27.95" customHeight="1">
      <c r="A118" s="92" t="s">
        <v>242</v>
      </c>
      <c r="B118" s="93" t="s">
        <v>145</v>
      </c>
      <c r="C118" s="93"/>
      <c r="D118" s="93"/>
      <c r="E118" s="93"/>
      <c r="F118" s="93"/>
      <c r="G118" s="94">
        <f>SUM(G119:G121)</f>
        <v>11558</v>
      </c>
      <c r="H118" s="94">
        <f t="shared" ref="H118:P118" si="48">SUM(H119:H121)</f>
        <v>0</v>
      </c>
      <c r="I118" s="94">
        <f t="shared" si="48"/>
        <v>0</v>
      </c>
      <c r="J118" s="94">
        <f t="shared" si="48"/>
        <v>0</v>
      </c>
      <c r="K118" s="94">
        <f t="shared" si="48"/>
        <v>0</v>
      </c>
      <c r="L118" s="94">
        <f t="shared" si="48"/>
        <v>0</v>
      </c>
      <c r="M118" s="94">
        <f t="shared" si="48"/>
        <v>0</v>
      </c>
      <c r="N118" s="94">
        <f t="shared" si="48"/>
        <v>0</v>
      </c>
      <c r="O118" s="94">
        <f t="shared" si="48"/>
        <v>0</v>
      </c>
      <c r="P118" s="94">
        <f t="shared" si="48"/>
        <v>11558</v>
      </c>
      <c r="Q118" s="94"/>
      <c r="R118" s="94"/>
      <c r="S118" s="93"/>
      <c r="T118" s="93"/>
      <c r="U118" s="203"/>
      <c r="Z118" s="81"/>
      <c r="AA118" s="81"/>
      <c r="AB118" s="81"/>
    </row>
    <row r="119" spans="1:28" s="182" customFormat="1" ht="33.75">
      <c r="A119" s="179" t="s">
        <v>457</v>
      </c>
      <c r="B119" s="110" t="s">
        <v>632</v>
      </c>
      <c r="C119" s="111" t="s">
        <v>188</v>
      </c>
      <c r="D119" s="180" t="s">
        <v>634</v>
      </c>
      <c r="E119" s="181"/>
      <c r="F119" s="181"/>
      <c r="G119" s="112">
        <v>4658</v>
      </c>
      <c r="H119" s="112"/>
      <c r="I119" s="112"/>
      <c r="J119" s="112"/>
      <c r="K119" s="112"/>
      <c r="L119" s="112"/>
      <c r="M119" s="112"/>
      <c r="N119" s="112"/>
      <c r="O119" s="112"/>
      <c r="P119" s="112">
        <f>G119</f>
        <v>4658</v>
      </c>
      <c r="Q119" s="112"/>
      <c r="R119" s="112"/>
      <c r="S119" s="113" t="s">
        <v>630</v>
      </c>
      <c r="T119" s="181"/>
      <c r="U119" s="209"/>
      <c r="Z119" s="91"/>
      <c r="AA119" s="91"/>
      <c r="AB119" s="91"/>
    </row>
    <row r="120" spans="1:28" s="182" customFormat="1" ht="33.75">
      <c r="A120" s="179" t="s">
        <v>480</v>
      </c>
      <c r="B120" s="110" t="s">
        <v>631</v>
      </c>
      <c r="C120" s="111" t="s">
        <v>445</v>
      </c>
      <c r="D120" s="180" t="s">
        <v>633</v>
      </c>
      <c r="E120" s="181"/>
      <c r="F120" s="181"/>
      <c r="G120" s="112">
        <v>3900</v>
      </c>
      <c r="H120" s="112"/>
      <c r="I120" s="112"/>
      <c r="J120" s="112"/>
      <c r="K120" s="112"/>
      <c r="L120" s="112"/>
      <c r="M120" s="112"/>
      <c r="N120" s="112"/>
      <c r="O120" s="112"/>
      <c r="P120" s="112">
        <f>G120</f>
        <v>3900</v>
      </c>
      <c r="Q120" s="112"/>
      <c r="R120" s="112"/>
      <c r="S120" s="113" t="s">
        <v>630</v>
      </c>
      <c r="T120" s="181"/>
      <c r="U120" s="209"/>
      <c r="Z120" s="91"/>
      <c r="AA120" s="91"/>
      <c r="AB120" s="91"/>
    </row>
    <row r="121" spans="1:28" s="182" customFormat="1" ht="33.75">
      <c r="A121" s="179" t="s">
        <v>544</v>
      </c>
      <c r="B121" s="110" t="s">
        <v>275</v>
      </c>
      <c r="C121" s="111" t="s">
        <v>277</v>
      </c>
      <c r="D121" s="111" t="s">
        <v>378</v>
      </c>
      <c r="E121" s="111"/>
      <c r="F121" s="111"/>
      <c r="G121" s="112">
        <v>3000</v>
      </c>
      <c r="H121" s="183"/>
      <c r="I121" s="183"/>
      <c r="J121" s="183"/>
      <c r="K121" s="183"/>
      <c r="L121" s="183"/>
      <c r="M121" s="183"/>
      <c r="N121" s="183"/>
      <c r="O121" s="183"/>
      <c r="P121" s="183">
        <f>G121</f>
        <v>3000</v>
      </c>
      <c r="Q121" s="183"/>
      <c r="R121" s="183"/>
      <c r="S121" s="113" t="s">
        <v>278</v>
      </c>
      <c r="T121" s="184"/>
      <c r="U121" s="210"/>
      <c r="V121" s="185"/>
      <c r="Z121" s="103"/>
      <c r="AA121" s="103"/>
      <c r="AB121" s="103"/>
    </row>
    <row r="122" spans="1:28" s="91" customFormat="1" ht="27.95" customHeight="1">
      <c r="A122" s="92" t="s">
        <v>243</v>
      </c>
      <c r="B122" s="93" t="s">
        <v>217</v>
      </c>
      <c r="C122" s="93"/>
      <c r="D122" s="93"/>
      <c r="E122" s="93"/>
      <c r="F122" s="93"/>
      <c r="G122" s="94">
        <f>SUM(G123:G131)</f>
        <v>35554</v>
      </c>
      <c r="H122" s="94">
        <f t="shared" ref="H122:P122" si="49">SUM(H123:H131)</f>
        <v>0</v>
      </c>
      <c r="I122" s="94">
        <f t="shared" si="49"/>
        <v>0</v>
      </c>
      <c r="J122" s="94">
        <f t="shared" si="49"/>
        <v>0</v>
      </c>
      <c r="K122" s="94">
        <f t="shared" si="49"/>
        <v>0</v>
      </c>
      <c r="L122" s="94">
        <f t="shared" si="49"/>
        <v>0</v>
      </c>
      <c r="M122" s="94">
        <f t="shared" si="49"/>
        <v>0</v>
      </c>
      <c r="N122" s="94">
        <f t="shared" si="49"/>
        <v>0</v>
      </c>
      <c r="O122" s="94">
        <f t="shared" si="49"/>
        <v>0</v>
      </c>
      <c r="P122" s="94">
        <f t="shared" si="49"/>
        <v>35554</v>
      </c>
      <c r="Q122" s="94"/>
      <c r="R122" s="94"/>
      <c r="S122" s="93"/>
      <c r="T122" s="93"/>
      <c r="U122" s="203"/>
    </row>
    <row r="123" spans="1:28" s="103" customFormat="1" ht="33.75">
      <c r="A123" s="100" t="s">
        <v>458</v>
      </c>
      <c r="B123" s="96" t="s">
        <v>427</v>
      </c>
      <c r="C123" s="97" t="s">
        <v>177</v>
      </c>
      <c r="D123" s="97" t="s">
        <v>351</v>
      </c>
      <c r="E123" s="97"/>
      <c r="F123" s="97"/>
      <c r="G123" s="98">
        <v>950</v>
      </c>
      <c r="H123" s="104"/>
      <c r="I123" s="104"/>
      <c r="J123" s="104"/>
      <c r="K123" s="104"/>
      <c r="L123" s="104"/>
      <c r="M123" s="104"/>
      <c r="N123" s="104"/>
      <c r="O123" s="104"/>
      <c r="P123" s="104">
        <f>G123</f>
        <v>950</v>
      </c>
      <c r="Q123" s="104"/>
      <c r="R123" s="104"/>
      <c r="S123" s="99" t="s">
        <v>352</v>
      </c>
      <c r="T123" s="100"/>
      <c r="U123" s="206"/>
      <c r="V123" s="102"/>
      <c r="Z123" s="91"/>
      <c r="AA123" s="91"/>
      <c r="AB123" s="91"/>
    </row>
    <row r="124" spans="1:28" s="103" customFormat="1" ht="33.75">
      <c r="A124" s="100" t="s">
        <v>459</v>
      </c>
      <c r="B124" s="96" t="s">
        <v>348</v>
      </c>
      <c r="C124" s="97" t="s">
        <v>349</v>
      </c>
      <c r="D124" s="97" t="s">
        <v>330</v>
      </c>
      <c r="E124" s="97"/>
      <c r="F124" s="97"/>
      <c r="G124" s="98">
        <v>3200</v>
      </c>
      <c r="H124" s="104"/>
      <c r="I124" s="104"/>
      <c r="J124" s="104"/>
      <c r="K124" s="104"/>
      <c r="L124" s="104"/>
      <c r="M124" s="104"/>
      <c r="N124" s="104"/>
      <c r="O124" s="104"/>
      <c r="P124" s="104">
        <f t="shared" ref="P124:P131" si="50">G124</f>
        <v>3200</v>
      </c>
      <c r="Q124" s="104"/>
      <c r="R124" s="104"/>
      <c r="S124" s="99" t="s">
        <v>357</v>
      </c>
      <c r="T124" s="100"/>
      <c r="U124" s="206"/>
      <c r="V124" s="102"/>
      <c r="Z124" s="91"/>
      <c r="AA124" s="91"/>
      <c r="AB124" s="91"/>
    </row>
    <row r="125" spans="1:28" s="103" customFormat="1">
      <c r="A125" s="100" t="s">
        <v>460</v>
      </c>
      <c r="B125" s="96" t="s">
        <v>420</v>
      </c>
      <c r="C125" s="97" t="s">
        <v>245</v>
      </c>
      <c r="D125" s="97" t="s">
        <v>419</v>
      </c>
      <c r="E125" s="97"/>
      <c r="F125" s="97"/>
      <c r="G125" s="98">
        <v>7000</v>
      </c>
      <c r="H125" s="104"/>
      <c r="I125" s="104"/>
      <c r="J125" s="104"/>
      <c r="K125" s="104"/>
      <c r="L125" s="104"/>
      <c r="M125" s="104"/>
      <c r="N125" s="104"/>
      <c r="O125" s="104"/>
      <c r="P125" s="104">
        <f t="shared" si="50"/>
        <v>7000</v>
      </c>
      <c r="Q125" s="104"/>
      <c r="R125" s="104"/>
      <c r="S125" s="99" t="s">
        <v>434</v>
      </c>
      <c r="T125" s="100"/>
      <c r="U125" s="206"/>
      <c r="V125" s="102"/>
      <c r="Z125" s="81"/>
      <c r="AA125" s="81"/>
      <c r="AB125" s="81"/>
    </row>
    <row r="126" spans="1:28" s="103" customFormat="1" ht="33.75">
      <c r="A126" s="100" t="s">
        <v>586</v>
      </c>
      <c r="B126" s="96" t="s">
        <v>346</v>
      </c>
      <c r="C126" s="97" t="s">
        <v>203</v>
      </c>
      <c r="D126" s="97" t="s">
        <v>347</v>
      </c>
      <c r="E126" s="97"/>
      <c r="F126" s="97"/>
      <c r="G126" s="98">
        <v>2100</v>
      </c>
      <c r="H126" s="104"/>
      <c r="I126" s="104"/>
      <c r="J126" s="104"/>
      <c r="K126" s="104"/>
      <c r="L126" s="104"/>
      <c r="M126" s="104"/>
      <c r="N126" s="104"/>
      <c r="O126" s="104"/>
      <c r="P126" s="104">
        <f t="shared" si="50"/>
        <v>2100</v>
      </c>
      <c r="Q126" s="104"/>
      <c r="R126" s="104"/>
      <c r="S126" s="99" t="s">
        <v>354</v>
      </c>
      <c r="T126" s="100"/>
      <c r="U126" s="206"/>
      <c r="V126" s="102"/>
      <c r="Z126" s="81"/>
      <c r="AA126" s="81"/>
      <c r="AB126" s="81"/>
    </row>
    <row r="127" spans="1:28" s="103" customFormat="1" ht="22.5">
      <c r="A127" s="100" t="s">
        <v>587</v>
      </c>
      <c r="B127" s="96" t="s">
        <v>569</v>
      </c>
      <c r="C127" s="97" t="s">
        <v>567</v>
      </c>
      <c r="D127" s="97" t="s">
        <v>568</v>
      </c>
      <c r="E127" s="97"/>
      <c r="F127" s="97"/>
      <c r="G127" s="98">
        <v>2184</v>
      </c>
      <c r="H127" s="104"/>
      <c r="I127" s="104"/>
      <c r="J127" s="104"/>
      <c r="K127" s="104"/>
      <c r="L127" s="104"/>
      <c r="M127" s="104"/>
      <c r="N127" s="104"/>
      <c r="O127" s="104"/>
      <c r="P127" s="104">
        <f t="shared" si="50"/>
        <v>2184</v>
      </c>
      <c r="Q127" s="104"/>
      <c r="R127" s="104"/>
      <c r="S127" s="99" t="s">
        <v>332</v>
      </c>
      <c r="T127" s="100"/>
      <c r="U127" s="206"/>
      <c r="V127" s="102"/>
      <c r="Z127" s="81"/>
      <c r="AA127" s="81"/>
      <c r="AB127" s="81"/>
    </row>
    <row r="128" spans="1:28" s="103" customFormat="1" ht="22.5">
      <c r="A128" s="100" t="s">
        <v>588</v>
      </c>
      <c r="B128" s="96" t="s">
        <v>570</v>
      </c>
      <c r="C128" s="97" t="s">
        <v>567</v>
      </c>
      <c r="D128" s="97" t="s">
        <v>571</v>
      </c>
      <c r="E128" s="97"/>
      <c r="F128" s="97"/>
      <c r="G128" s="98">
        <v>4900</v>
      </c>
      <c r="H128" s="104"/>
      <c r="I128" s="104"/>
      <c r="J128" s="104"/>
      <c r="K128" s="104"/>
      <c r="L128" s="104"/>
      <c r="M128" s="104"/>
      <c r="N128" s="104"/>
      <c r="O128" s="104"/>
      <c r="P128" s="104">
        <f t="shared" si="50"/>
        <v>4900</v>
      </c>
      <c r="Q128" s="104"/>
      <c r="R128" s="104"/>
      <c r="S128" s="99" t="s">
        <v>332</v>
      </c>
      <c r="T128" s="100"/>
      <c r="U128" s="206"/>
      <c r="V128" s="102"/>
      <c r="Z128" s="81"/>
      <c r="AA128" s="81"/>
      <c r="AB128" s="81"/>
    </row>
    <row r="129" spans="1:28" s="103" customFormat="1" ht="25.5">
      <c r="A129" s="100" t="s">
        <v>589</v>
      </c>
      <c r="B129" s="96" t="s">
        <v>572</v>
      </c>
      <c r="C129" s="97" t="s">
        <v>188</v>
      </c>
      <c r="D129" s="97" t="s">
        <v>573</v>
      </c>
      <c r="E129" s="97"/>
      <c r="F129" s="97"/>
      <c r="G129" s="98">
        <v>4300</v>
      </c>
      <c r="H129" s="104"/>
      <c r="I129" s="104"/>
      <c r="J129" s="104"/>
      <c r="K129" s="104"/>
      <c r="L129" s="104"/>
      <c r="M129" s="104"/>
      <c r="N129" s="104"/>
      <c r="O129" s="104"/>
      <c r="P129" s="104">
        <f t="shared" si="50"/>
        <v>4300</v>
      </c>
      <c r="Q129" s="104"/>
      <c r="R129" s="104"/>
      <c r="S129" s="99" t="s">
        <v>574</v>
      </c>
      <c r="T129" s="100"/>
      <c r="U129" s="206"/>
      <c r="V129" s="102"/>
      <c r="Z129" s="81"/>
      <c r="AA129" s="81"/>
      <c r="AB129" s="81"/>
    </row>
    <row r="130" spans="1:28" s="103" customFormat="1" ht="22.5">
      <c r="A130" s="100" t="s">
        <v>590</v>
      </c>
      <c r="B130" s="96" t="s">
        <v>481</v>
      </c>
      <c r="C130" s="97" t="s">
        <v>365</v>
      </c>
      <c r="D130" s="97" t="s">
        <v>482</v>
      </c>
      <c r="E130" s="97"/>
      <c r="F130" s="97"/>
      <c r="G130" s="98">
        <v>5460</v>
      </c>
      <c r="H130" s="104"/>
      <c r="I130" s="104"/>
      <c r="J130" s="104"/>
      <c r="K130" s="104"/>
      <c r="L130" s="104"/>
      <c r="M130" s="104"/>
      <c r="N130" s="104"/>
      <c r="O130" s="104"/>
      <c r="P130" s="104">
        <f t="shared" si="50"/>
        <v>5460</v>
      </c>
      <c r="Q130" s="104"/>
      <c r="R130" s="104"/>
      <c r="S130" s="99" t="s">
        <v>559</v>
      </c>
      <c r="T130" s="99" t="s">
        <v>558</v>
      </c>
      <c r="U130" s="211"/>
      <c r="V130" s="102"/>
      <c r="Z130" s="81"/>
      <c r="AA130" s="81"/>
      <c r="AB130" s="81"/>
    </row>
    <row r="131" spans="1:28" s="103" customFormat="1">
      <c r="A131" s="100" t="s">
        <v>591</v>
      </c>
      <c r="B131" s="96" t="s">
        <v>483</v>
      </c>
      <c r="C131" s="97" t="s">
        <v>365</v>
      </c>
      <c r="D131" s="97" t="s">
        <v>482</v>
      </c>
      <c r="E131" s="97"/>
      <c r="F131" s="97"/>
      <c r="G131" s="98">
        <v>5460</v>
      </c>
      <c r="H131" s="104"/>
      <c r="I131" s="104"/>
      <c r="J131" s="104"/>
      <c r="K131" s="104"/>
      <c r="L131" s="104"/>
      <c r="M131" s="104"/>
      <c r="N131" s="104"/>
      <c r="O131" s="104"/>
      <c r="P131" s="104">
        <f t="shared" si="50"/>
        <v>5460</v>
      </c>
      <c r="Q131" s="104"/>
      <c r="R131" s="104"/>
      <c r="S131" s="99"/>
      <c r="T131" s="99" t="s">
        <v>558</v>
      </c>
      <c r="U131" s="211"/>
      <c r="V131" s="102"/>
      <c r="Z131" s="81"/>
      <c r="AA131" s="81"/>
      <c r="AB131" s="81"/>
    </row>
    <row r="132" spans="1:28" s="91" customFormat="1" ht="27.95" customHeight="1">
      <c r="A132" s="92" t="s">
        <v>244</v>
      </c>
      <c r="B132" s="93" t="s">
        <v>437</v>
      </c>
      <c r="C132" s="93"/>
      <c r="D132" s="93"/>
      <c r="E132" s="93"/>
      <c r="F132" s="93"/>
      <c r="G132" s="94">
        <f>SUM(G133:G136)</f>
        <v>44000</v>
      </c>
      <c r="H132" s="94">
        <f t="shared" ref="H132:P132" si="51">SUM(H133:H136)</f>
        <v>0</v>
      </c>
      <c r="I132" s="94">
        <f t="shared" si="51"/>
        <v>0</v>
      </c>
      <c r="J132" s="94">
        <f t="shared" si="51"/>
        <v>0</v>
      </c>
      <c r="K132" s="94">
        <f t="shared" si="51"/>
        <v>0</v>
      </c>
      <c r="L132" s="94">
        <f t="shared" si="51"/>
        <v>5000</v>
      </c>
      <c r="M132" s="94">
        <f t="shared" si="51"/>
        <v>0</v>
      </c>
      <c r="N132" s="94">
        <f t="shared" si="51"/>
        <v>0</v>
      </c>
      <c r="O132" s="94">
        <f t="shared" si="51"/>
        <v>0</v>
      </c>
      <c r="P132" s="94">
        <f t="shared" si="51"/>
        <v>39000</v>
      </c>
      <c r="Q132" s="94"/>
      <c r="R132" s="94"/>
      <c r="S132" s="93"/>
      <c r="T132" s="93"/>
      <c r="U132" s="203"/>
      <c r="Z132" s="81"/>
      <c r="AA132" s="81"/>
      <c r="AB132" s="81"/>
    </row>
    <row r="133" spans="1:28" ht="45">
      <c r="A133" s="100" t="s">
        <v>594</v>
      </c>
      <c r="B133" s="96" t="s">
        <v>428</v>
      </c>
      <c r="C133" s="97" t="s">
        <v>261</v>
      </c>
      <c r="D133" s="97" t="s">
        <v>429</v>
      </c>
      <c r="E133" s="97"/>
      <c r="F133" s="97"/>
      <c r="G133" s="98">
        <v>12000</v>
      </c>
      <c r="H133" s="104"/>
      <c r="I133" s="104"/>
      <c r="J133" s="104"/>
      <c r="K133" s="104"/>
      <c r="L133" s="104"/>
      <c r="M133" s="104"/>
      <c r="N133" s="104"/>
      <c r="O133" s="104"/>
      <c r="P133" s="104">
        <f>G133</f>
        <v>12000</v>
      </c>
      <c r="Q133" s="104"/>
      <c r="R133" s="104"/>
      <c r="S133" s="99" t="s">
        <v>430</v>
      </c>
      <c r="T133" s="82"/>
      <c r="U133" s="200"/>
    </row>
    <row r="134" spans="1:28" s="91" customFormat="1" ht="22.5">
      <c r="A134" s="100" t="s">
        <v>593</v>
      </c>
      <c r="B134" s="96" t="s">
        <v>424</v>
      </c>
      <c r="C134" s="97" t="s">
        <v>152</v>
      </c>
      <c r="D134" s="97" t="s">
        <v>425</v>
      </c>
      <c r="E134" s="97"/>
      <c r="F134" s="97"/>
      <c r="G134" s="98">
        <v>5000</v>
      </c>
      <c r="H134" s="104"/>
      <c r="I134" s="104"/>
      <c r="J134" s="104"/>
      <c r="K134" s="104"/>
      <c r="L134" s="104">
        <f>G134</f>
        <v>5000</v>
      </c>
      <c r="M134" s="104"/>
      <c r="N134" s="104"/>
      <c r="O134" s="104"/>
      <c r="P134" s="104"/>
      <c r="Q134" s="104"/>
      <c r="R134" s="104"/>
      <c r="S134" s="99" t="s">
        <v>426</v>
      </c>
      <c r="T134" s="99" t="s">
        <v>711</v>
      </c>
      <c r="U134" s="204"/>
      <c r="V134" s="106"/>
      <c r="Z134" s="81"/>
      <c r="AA134" s="81"/>
      <c r="AB134" s="81"/>
    </row>
    <row r="135" spans="1:28" s="91" customFormat="1" ht="67.5">
      <c r="A135" s="100" t="s">
        <v>595</v>
      </c>
      <c r="B135" s="96" t="s">
        <v>281</v>
      </c>
      <c r="C135" s="97" t="s">
        <v>261</v>
      </c>
      <c r="D135" s="97" t="s">
        <v>638</v>
      </c>
      <c r="E135" s="97"/>
      <c r="F135" s="97"/>
      <c r="G135" s="98">
        <v>12000</v>
      </c>
      <c r="H135" s="104"/>
      <c r="I135" s="104"/>
      <c r="J135" s="104"/>
      <c r="K135" s="104"/>
      <c r="L135" s="104"/>
      <c r="M135" s="104"/>
      <c r="N135" s="104"/>
      <c r="O135" s="104"/>
      <c r="P135" s="104">
        <f t="shared" ref="P135" si="52">G135</f>
        <v>12000</v>
      </c>
      <c r="Q135" s="104"/>
      <c r="R135" s="104"/>
      <c r="S135" s="99" t="s">
        <v>637</v>
      </c>
      <c r="T135" s="105"/>
      <c r="U135" s="204"/>
      <c r="V135" s="106"/>
      <c r="Z135" s="81"/>
      <c r="AA135" s="81"/>
      <c r="AB135" s="81"/>
    </row>
    <row r="136" spans="1:28" s="103" customFormat="1" ht="90">
      <c r="A136" s="100" t="s">
        <v>601</v>
      </c>
      <c r="B136" s="96" t="s">
        <v>282</v>
      </c>
      <c r="C136" s="97" t="s">
        <v>261</v>
      </c>
      <c r="D136" s="97" t="s">
        <v>286</v>
      </c>
      <c r="E136" s="97"/>
      <c r="F136" s="97"/>
      <c r="G136" s="98">
        <v>15000</v>
      </c>
      <c r="H136" s="98"/>
      <c r="I136" s="98"/>
      <c r="J136" s="98"/>
      <c r="K136" s="98"/>
      <c r="L136" s="98"/>
      <c r="M136" s="98"/>
      <c r="N136" s="98"/>
      <c r="O136" s="98"/>
      <c r="P136" s="104">
        <f>G136</f>
        <v>15000</v>
      </c>
      <c r="Q136" s="98"/>
      <c r="R136" s="98"/>
      <c r="S136" s="109" t="s">
        <v>636</v>
      </c>
      <c r="T136" s="100"/>
      <c r="U136" s="206"/>
      <c r="V136" s="102"/>
      <c r="Z136" s="81"/>
      <c r="AA136" s="81"/>
      <c r="AB136" s="81"/>
    </row>
    <row r="137" spans="1:28" s="91" customFormat="1" ht="27.95" customHeight="1">
      <c r="A137" s="92" t="s">
        <v>596</v>
      </c>
      <c r="B137" s="93" t="s">
        <v>355</v>
      </c>
      <c r="C137" s="93"/>
      <c r="D137" s="93"/>
      <c r="E137" s="93"/>
      <c r="F137" s="93"/>
      <c r="G137" s="94">
        <f>SUM(G138:G141)</f>
        <v>4000</v>
      </c>
      <c r="H137" s="94">
        <f t="shared" ref="H137:Q137" si="53">SUM(H138:H141)</f>
        <v>0</v>
      </c>
      <c r="I137" s="94">
        <f t="shared" si="53"/>
        <v>0</v>
      </c>
      <c r="J137" s="94">
        <f t="shared" si="53"/>
        <v>0</v>
      </c>
      <c r="K137" s="94">
        <f t="shared" si="53"/>
        <v>0</v>
      </c>
      <c r="L137" s="94">
        <f t="shared" si="53"/>
        <v>2000</v>
      </c>
      <c r="M137" s="94">
        <f t="shared" si="53"/>
        <v>0</v>
      </c>
      <c r="N137" s="94">
        <f t="shared" si="53"/>
        <v>0</v>
      </c>
      <c r="O137" s="94">
        <f t="shared" si="53"/>
        <v>0</v>
      </c>
      <c r="P137" s="94">
        <f t="shared" si="53"/>
        <v>2000</v>
      </c>
      <c r="Q137" s="94">
        <f t="shared" si="53"/>
        <v>0</v>
      </c>
      <c r="R137" s="94"/>
      <c r="S137" s="93"/>
      <c r="T137" s="93"/>
      <c r="U137" s="203"/>
      <c r="Z137" s="81"/>
      <c r="AA137" s="81"/>
      <c r="AB137" s="81"/>
    </row>
    <row r="138" spans="1:28" s="91" customFormat="1" ht="27.95" customHeight="1">
      <c r="A138" s="56" t="s">
        <v>597</v>
      </c>
      <c r="B138" s="65" t="s">
        <v>362</v>
      </c>
      <c r="C138" s="66" t="s">
        <v>152</v>
      </c>
      <c r="D138" s="66" t="s">
        <v>363</v>
      </c>
      <c r="E138" s="66" t="s">
        <v>675</v>
      </c>
      <c r="F138" s="66"/>
      <c r="G138" s="67">
        <v>1000</v>
      </c>
      <c r="H138" s="94"/>
      <c r="I138" s="94"/>
      <c r="J138" s="94"/>
      <c r="K138" s="94"/>
      <c r="L138" s="241">
        <f>G138</f>
        <v>1000</v>
      </c>
      <c r="M138" s="94"/>
      <c r="N138" s="94"/>
      <c r="O138" s="94"/>
      <c r="P138" s="94"/>
      <c r="Q138" s="94"/>
      <c r="R138" s="94"/>
      <c r="S138" s="289"/>
      <c r="T138" s="187" t="s">
        <v>734</v>
      </c>
      <c r="U138" s="203"/>
      <c r="Z138" s="81"/>
      <c r="AA138" s="81"/>
      <c r="AB138" s="81"/>
    </row>
    <row r="139" spans="1:28" s="91" customFormat="1" ht="27.95" customHeight="1">
      <c r="A139" s="56" t="s">
        <v>598</v>
      </c>
      <c r="B139" s="65" t="s">
        <v>366</v>
      </c>
      <c r="C139" s="66" t="s">
        <v>338</v>
      </c>
      <c r="D139" s="66" t="s">
        <v>363</v>
      </c>
      <c r="E139" s="66" t="s">
        <v>675</v>
      </c>
      <c r="F139" s="66"/>
      <c r="G139" s="67">
        <v>1000</v>
      </c>
      <c r="H139" s="94"/>
      <c r="I139" s="94"/>
      <c r="J139" s="94"/>
      <c r="K139" s="94"/>
      <c r="L139" s="241">
        <f>G139</f>
        <v>1000</v>
      </c>
      <c r="M139" s="94"/>
      <c r="N139" s="94"/>
      <c r="O139" s="94"/>
      <c r="P139" s="94"/>
      <c r="Q139" s="94"/>
      <c r="R139" s="94"/>
      <c r="S139" s="289"/>
      <c r="T139" s="187" t="s">
        <v>734</v>
      </c>
      <c r="U139" s="203"/>
      <c r="Z139" s="81"/>
      <c r="AA139" s="81"/>
      <c r="AB139" s="81"/>
    </row>
    <row r="140" spans="1:28" s="91" customFormat="1" ht="22.5">
      <c r="A140" s="56" t="s">
        <v>732</v>
      </c>
      <c r="B140" s="96" t="s">
        <v>364</v>
      </c>
      <c r="C140" s="97" t="s">
        <v>365</v>
      </c>
      <c r="D140" s="97" t="s">
        <v>363</v>
      </c>
      <c r="E140" s="97"/>
      <c r="F140" s="97"/>
      <c r="G140" s="98">
        <v>1000</v>
      </c>
      <c r="H140" s="104"/>
      <c r="I140" s="104"/>
      <c r="J140" s="104"/>
      <c r="K140" s="104"/>
      <c r="L140" s="104"/>
      <c r="M140" s="104"/>
      <c r="N140" s="104"/>
      <c r="O140" s="104"/>
      <c r="P140" s="104">
        <f>G140</f>
        <v>1000</v>
      </c>
      <c r="Q140" s="104"/>
      <c r="R140" s="104"/>
      <c r="S140" s="293" t="s">
        <v>369</v>
      </c>
      <c r="T140" s="93"/>
      <c r="U140" s="203"/>
      <c r="Z140" s="81"/>
      <c r="AA140" s="81"/>
      <c r="AB140" s="81"/>
    </row>
    <row r="141" spans="1:28" s="91" customFormat="1" ht="33.75">
      <c r="A141" s="56" t="s">
        <v>733</v>
      </c>
      <c r="B141" s="96" t="s">
        <v>370</v>
      </c>
      <c r="C141" s="97" t="s">
        <v>367</v>
      </c>
      <c r="D141" s="97" t="s">
        <v>368</v>
      </c>
      <c r="E141" s="97"/>
      <c r="F141" s="97"/>
      <c r="G141" s="98">
        <v>1000</v>
      </c>
      <c r="H141" s="104"/>
      <c r="I141" s="104"/>
      <c r="J141" s="104"/>
      <c r="K141" s="104"/>
      <c r="L141" s="104"/>
      <c r="M141" s="104"/>
      <c r="N141" s="104"/>
      <c r="O141" s="104"/>
      <c r="P141" s="104">
        <f>G141</f>
        <v>1000</v>
      </c>
      <c r="Q141" s="104"/>
      <c r="R141" s="104"/>
      <c r="S141" s="99" t="s">
        <v>371</v>
      </c>
      <c r="T141" s="93"/>
      <c r="U141" s="203"/>
      <c r="Z141" s="81"/>
      <c r="AA141" s="81"/>
      <c r="AB141" s="81"/>
    </row>
    <row r="142" spans="1:28" s="116" customFormat="1">
      <c r="A142" s="290" t="s">
        <v>735</v>
      </c>
      <c r="B142" s="290" t="s">
        <v>247</v>
      </c>
      <c r="C142" s="290"/>
      <c r="D142" s="290"/>
      <c r="E142" s="290"/>
      <c r="F142" s="290"/>
      <c r="G142" s="291">
        <f>SUM(G143)</f>
        <v>3600</v>
      </c>
      <c r="H142" s="291">
        <f t="shared" ref="H142:M142" si="54">SUM(H143)</f>
        <v>0</v>
      </c>
      <c r="I142" s="291">
        <f t="shared" si="54"/>
        <v>0</v>
      </c>
      <c r="J142" s="291">
        <f t="shared" si="54"/>
        <v>0</v>
      </c>
      <c r="K142" s="291">
        <f t="shared" si="54"/>
        <v>0</v>
      </c>
      <c r="L142" s="291">
        <f>SUM(L143)</f>
        <v>3600</v>
      </c>
      <c r="M142" s="291">
        <f t="shared" si="54"/>
        <v>0</v>
      </c>
      <c r="N142" s="290"/>
      <c r="O142" s="290"/>
      <c r="P142" s="290"/>
      <c r="Q142" s="290"/>
      <c r="R142" s="290"/>
      <c r="S142" s="290"/>
      <c r="T142" s="290"/>
    </row>
    <row r="143" spans="1:28" ht="25.5">
      <c r="A143" s="69" t="s">
        <v>736</v>
      </c>
      <c r="B143" s="96" t="s">
        <v>421</v>
      </c>
      <c r="C143" s="97" t="s">
        <v>422</v>
      </c>
      <c r="D143" s="97" t="s">
        <v>423</v>
      </c>
      <c r="E143" s="97"/>
      <c r="F143" s="97"/>
      <c r="G143" s="98">
        <v>3600</v>
      </c>
      <c r="H143" s="176"/>
      <c r="I143" s="176"/>
      <c r="J143" s="176"/>
      <c r="K143" s="176"/>
      <c r="L143" s="177">
        <f>G143</f>
        <v>3600</v>
      </c>
      <c r="M143" s="176"/>
      <c r="N143" s="176"/>
      <c r="O143" s="176"/>
      <c r="P143" s="176"/>
      <c r="Q143" s="176"/>
      <c r="R143" s="176"/>
      <c r="S143" s="176"/>
      <c r="T143" s="187" t="s">
        <v>734</v>
      </c>
    </row>
  </sheetData>
  <mergeCells count="33">
    <mergeCell ref="S33:S34"/>
    <mergeCell ref="S56:T56"/>
    <mergeCell ref="S96:T96"/>
    <mergeCell ref="T6:T10"/>
    <mergeCell ref="F7:F10"/>
    <mergeCell ref="G7:G10"/>
    <mergeCell ref="H7:H10"/>
    <mergeCell ref="I7:I10"/>
    <mergeCell ref="J7:J10"/>
    <mergeCell ref="K7:K10"/>
    <mergeCell ref="L7:L10"/>
    <mergeCell ref="M7:M10"/>
    <mergeCell ref="N7:N10"/>
    <mergeCell ref="F6:I6"/>
    <mergeCell ref="J6:K6"/>
    <mergeCell ref="L6:M6"/>
    <mergeCell ref="N6:O6"/>
    <mergeCell ref="P6:R6"/>
    <mergeCell ref="S6:S10"/>
    <mergeCell ref="O7:O10"/>
    <mergeCell ref="P7:P10"/>
    <mergeCell ref="Q7:Q10"/>
    <mergeCell ref="R7:R10"/>
    <mergeCell ref="A1:T1"/>
    <mergeCell ref="A2:T2"/>
    <mergeCell ref="A3:T3"/>
    <mergeCell ref="A4:T4"/>
    <mergeCell ref="A5:T5"/>
    <mergeCell ref="A6:A10"/>
    <mergeCell ref="B6:B10"/>
    <mergeCell ref="C6:C10"/>
    <mergeCell ref="D6:D10"/>
    <mergeCell ref="E6:E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pageSetUpPr fitToPage="1"/>
  </sheetPr>
  <dimension ref="A1:P113"/>
  <sheetViews>
    <sheetView topLeftCell="A5" zoomScaleNormal="100" workbookViewId="0">
      <pane xSplit="2" ySplit="6" topLeftCell="C11" activePane="bottomRight" state="frozen"/>
      <selection activeCell="A5" sqref="A5"/>
      <selection pane="topRight" activeCell="C5" sqref="C5"/>
      <selection pane="bottomLeft" activeCell="A11" sqref="A11"/>
      <selection pane="bottomRight" activeCell="B19" sqref="B19"/>
    </sheetView>
  </sheetViews>
  <sheetFormatPr defaultColWidth="9.33203125" defaultRowHeight="12.75"/>
  <cols>
    <col min="1" max="1" width="6.1640625" style="43" customWidth="1"/>
    <col min="2" max="2" width="54.6640625" style="43" customWidth="1"/>
    <col min="3" max="3" width="9.33203125" style="43"/>
    <col min="4" max="4" width="18.5" style="43" customWidth="1"/>
    <col min="5" max="5" width="9.33203125" style="43"/>
    <col min="6" max="6" width="12.5" style="43" customWidth="1"/>
    <col min="7" max="7" width="9.6640625" style="43" bestFit="1" customWidth="1"/>
    <col min="8" max="8" width="10.33203125" style="43" customWidth="1"/>
    <col min="9" max="10" width="9.33203125" style="43"/>
    <col min="11" max="11" width="10.1640625" style="43" customWidth="1"/>
    <col min="12" max="12" width="33.83203125" style="43" customWidth="1"/>
    <col min="13" max="13" width="12.5" style="43" customWidth="1"/>
    <col min="14" max="16384" width="9.33203125" style="43"/>
  </cols>
  <sheetData>
    <row r="1" spans="1:16" s="45" customFormat="1" ht="18.75" hidden="1">
      <c r="A1" s="454" t="s">
        <v>123</v>
      </c>
      <c r="B1" s="454"/>
      <c r="C1" s="454"/>
      <c r="D1" s="454"/>
      <c r="E1" s="454"/>
      <c r="F1" s="454"/>
      <c r="G1" s="454"/>
      <c r="H1" s="454"/>
      <c r="I1" s="454"/>
      <c r="J1" s="454"/>
      <c r="K1" s="454"/>
      <c r="L1" s="454"/>
      <c r="M1" s="454"/>
    </row>
    <row r="2" spans="1:16" ht="18.75">
      <c r="A2" s="456" t="s">
        <v>126</v>
      </c>
      <c r="B2" s="456"/>
      <c r="C2" s="456"/>
      <c r="D2" s="456"/>
      <c r="E2" s="456"/>
      <c r="F2" s="456"/>
      <c r="G2" s="456"/>
      <c r="H2" s="456"/>
      <c r="I2" s="456"/>
      <c r="J2" s="456"/>
      <c r="K2" s="456"/>
      <c r="L2" s="456"/>
      <c r="M2" s="456"/>
    </row>
    <row r="3" spans="1:16" ht="18.75">
      <c r="A3" s="464" t="s">
        <v>125</v>
      </c>
      <c r="B3" s="464"/>
      <c r="C3" s="464"/>
      <c r="D3" s="464"/>
      <c r="E3" s="464"/>
      <c r="F3" s="464"/>
      <c r="G3" s="464"/>
      <c r="H3" s="464"/>
      <c r="I3" s="464"/>
      <c r="J3" s="464"/>
      <c r="K3" s="464"/>
      <c r="L3" s="464"/>
      <c r="M3" s="464"/>
    </row>
    <row r="4" spans="1:16" ht="21.75" customHeight="1">
      <c r="A4" s="457" t="s">
        <v>0</v>
      </c>
      <c r="B4" s="457"/>
      <c r="C4" s="457"/>
      <c r="D4" s="457"/>
      <c r="E4" s="457"/>
      <c r="F4" s="457"/>
      <c r="G4" s="457"/>
      <c r="H4" s="457"/>
      <c r="I4" s="457"/>
      <c r="J4" s="457"/>
      <c r="K4" s="457"/>
      <c r="L4" s="457"/>
      <c r="M4" s="457"/>
    </row>
    <row r="5" spans="1:16" ht="39.75" customHeight="1">
      <c r="A5" s="508" t="s">
        <v>1</v>
      </c>
      <c r="B5" s="508" t="s">
        <v>10</v>
      </c>
      <c r="C5" s="508" t="s">
        <v>26</v>
      </c>
      <c r="D5" s="508" t="s">
        <v>220</v>
      </c>
      <c r="E5" s="508" t="s">
        <v>27</v>
      </c>
      <c r="F5" s="508" t="s">
        <v>12</v>
      </c>
      <c r="G5" s="508"/>
      <c r="H5" s="508"/>
      <c r="I5" s="508" t="s">
        <v>28</v>
      </c>
      <c r="J5" s="508"/>
      <c r="K5" s="508" t="s">
        <v>143</v>
      </c>
      <c r="L5" s="508" t="s">
        <v>128</v>
      </c>
      <c r="M5" s="508" t="s">
        <v>2</v>
      </c>
    </row>
    <row r="6" spans="1:16" ht="24.95" customHeight="1">
      <c r="A6" s="508"/>
      <c r="B6" s="508"/>
      <c r="C6" s="508"/>
      <c r="D6" s="508"/>
      <c r="E6" s="508"/>
      <c r="F6" s="508" t="s">
        <v>13</v>
      </c>
      <c r="G6" s="508" t="s">
        <v>14</v>
      </c>
      <c r="H6" s="508"/>
      <c r="I6" s="508" t="s">
        <v>15</v>
      </c>
      <c r="J6" s="508" t="s">
        <v>127</v>
      </c>
      <c r="K6" s="508"/>
      <c r="L6" s="508"/>
      <c r="M6" s="508"/>
    </row>
    <row r="7" spans="1:16" ht="24.95" customHeight="1">
      <c r="A7" s="508"/>
      <c r="B7" s="508"/>
      <c r="C7" s="508"/>
      <c r="D7" s="508"/>
      <c r="E7" s="508"/>
      <c r="F7" s="508"/>
      <c r="G7" s="508" t="s">
        <v>15</v>
      </c>
      <c r="H7" s="508" t="s">
        <v>127</v>
      </c>
      <c r="I7" s="508"/>
      <c r="J7" s="508"/>
      <c r="K7" s="508"/>
      <c r="L7" s="508"/>
      <c r="M7" s="508"/>
    </row>
    <row r="8" spans="1:16" ht="21.75" customHeight="1">
      <c r="A8" s="508"/>
      <c r="B8" s="508"/>
      <c r="C8" s="508"/>
      <c r="D8" s="508"/>
      <c r="E8" s="508"/>
      <c r="F8" s="508"/>
      <c r="G8" s="508"/>
      <c r="H8" s="508"/>
      <c r="I8" s="508"/>
      <c r="J8" s="508"/>
      <c r="K8" s="508"/>
      <c r="L8" s="508"/>
      <c r="M8" s="508"/>
    </row>
    <row r="9" spans="1:16" ht="21" customHeight="1">
      <c r="A9" s="508"/>
      <c r="B9" s="508"/>
      <c r="C9" s="508"/>
      <c r="D9" s="508"/>
      <c r="E9" s="508"/>
      <c r="F9" s="508"/>
      <c r="G9" s="508"/>
      <c r="H9" s="508"/>
      <c r="I9" s="508"/>
      <c r="J9" s="508"/>
      <c r="K9" s="508"/>
      <c r="L9" s="508"/>
      <c r="M9" s="508"/>
    </row>
    <row r="10" spans="1:16">
      <c r="A10" s="44">
        <v>1</v>
      </c>
      <c r="B10" s="44">
        <v>2</v>
      </c>
      <c r="C10" s="44">
        <v>4</v>
      </c>
      <c r="D10" s="44"/>
      <c r="E10" s="44">
        <v>5</v>
      </c>
      <c r="F10" s="44">
        <v>6</v>
      </c>
      <c r="G10" s="44">
        <v>7</v>
      </c>
      <c r="H10" s="44">
        <v>8</v>
      </c>
      <c r="I10" s="44">
        <v>9</v>
      </c>
      <c r="J10" s="44">
        <v>10</v>
      </c>
      <c r="K10" s="44">
        <v>11</v>
      </c>
      <c r="L10" s="44">
        <v>16</v>
      </c>
      <c r="M10" s="44">
        <v>17</v>
      </c>
    </row>
    <row r="11" spans="1:16">
      <c r="A11" s="44"/>
      <c r="B11" s="51" t="s">
        <v>3</v>
      </c>
      <c r="C11" s="52"/>
      <c r="D11" s="52"/>
      <c r="E11" s="52"/>
      <c r="F11" s="52"/>
      <c r="G11" s="53">
        <f>G12+G64</f>
        <v>369425.09600000002</v>
      </c>
      <c r="H11" s="53">
        <f t="shared" ref="H11:K11" si="0">H12+H64</f>
        <v>369425.09600000002</v>
      </c>
      <c r="I11" s="53">
        <f t="shared" si="0"/>
        <v>76371</v>
      </c>
      <c r="J11" s="53">
        <f t="shared" si="0"/>
        <v>76371</v>
      </c>
      <c r="K11" s="53">
        <f t="shared" si="0"/>
        <v>352187.93599999999</v>
      </c>
      <c r="L11" s="52"/>
      <c r="M11" s="52"/>
    </row>
    <row r="12" spans="1:16" s="45" customFormat="1">
      <c r="A12" s="51" t="s">
        <v>53</v>
      </c>
      <c r="B12" s="54" t="s">
        <v>171</v>
      </c>
      <c r="C12" s="55"/>
      <c r="D12" s="55"/>
      <c r="E12" s="55"/>
      <c r="F12" s="55"/>
      <c r="G12" s="53">
        <f>G13+G27</f>
        <v>152670.14799999999</v>
      </c>
      <c r="H12" s="53">
        <f t="shared" ref="H12:K12" si="1">H13+H27</f>
        <v>152670.14799999999</v>
      </c>
      <c r="I12" s="53">
        <f t="shared" si="1"/>
        <v>31802</v>
      </c>
      <c r="J12" s="53">
        <f t="shared" si="1"/>
        <v>31802</v>
      </c>
      <c r="K12" s="53">
        <f t="shared" si="1"/>
        <v>124321.488</v>
      </c>
      <c r="L12" s="55"/>
      <c r="M12" s="55"/>
    </row>
    <row r="13" spans="1:16" s="60" customFormat="1" ht="27.95" customHeight="1">
      <c r="A13" s="57" t="s">
        <v>8</v>
      </c>
      <c r="B13" s="58" t="s">
        <v>385</v>
      </c>
      <c r="C13" s="58"/>
      <c r="D13" s="58"/>
      <c r="E13" s="58"/>
      <c r="F13" s="58"/>
      <c r="G13" s="59">
        <f>G14+G19+G21+G23</f>
        <v>38530.148000000001</v>
      </c>
      <c r="H13" s="59">
        <f t="shared" ref="H13:K13" si="2">H14+H19+H21+H23</f>
        <v>38530.148000000001</v>
      </c>
      <c r="I13" s="59">
        <f t="shared" si="2"/>
        <v>31802</v>
      </c>
      <c r="J13" s="59">
        <f t="shared" si="2"/>
        <v>31802</v>
      </c>
      <c r="K13" s="59">
        <f t="shared" si="2"/>
        <v>7648.9880000000003</v>
      </c>
      <c r="L13" s="58"/>
      <c r="M13" s="58"/>
    </row>
    <row r="14" spans="1:16" s="60" customFormat="1" ht="27.95" customHeight="1">
      <c r="A14" s="61">
        <v>1</v>
      </c>
      <c r="B14" s="62" t="s">
        <v>216</v>
      </c>
      <c r="C14" s="62"/>
      <c r="D14" s="62"/>
      <c r="E14" s="62"/>
      <c r="F14" s="62"/>
      <c r="G14" s="63">
        <f>SUM(G15:G18)</f>
        <v>18330.16</v>
      </c>
      <c r="H14" s="63">
        <f t="shared" ref="H14:K14" si="3">SUM(H15:H18)</f>
        <v>18330.16</v>
      </c>
      <c r="I14" s="63">
        <f t="shared" si="3"/>
        <v>15014</v>
      </c>
      <c r="J14" s="63">
        <f t="shared" si="3"/>
        <v>15014</v>
      </c>
      <c r="K14" s="63">
        <f t="shared" si="3"/>
        <v>4237</v>
      </c>
      <c r="L14" s="62"/>
      <c r="M14" s="62"/>
    </row>
    <row r="15" spans="1:16" s="74" customFormat="1" ht="51">
      <c r="A15" s="69" t="s">
        <v>161</v>
      </c>
      <c r="B15" s="65" t="s">
        <v>172</v>
      </c>
      <c r="C15" s="66" t="s">
        <v>146</v>
      </c>
      <c r="D15" s="66"/>
      <c r="E15" s="66" t="s">
        <v>136</v>
      </c>
      <c r="F15" s="66" t="s">
        <v>137</v>
      </c>
      <c r="G15" s="67">
        <v>6200</v>
      </c>
      <c r="H15" s="67">
        <f>G15</f>
        <v>6200</v>
      </c>
      <c r="I15" s="67">
        <f>J15</f>
        <v>5290</v>
      </c>
      <c r="J15" s="67">
        <v>5290</v>
      </c>
      <c r="K15" s="67">
        <v>620</v>
      </c>
      <c r="L15" s="70" t="s">
        <v>147</v>
      </c>
      <c r="M15" s="71"/>
      <c r="N15" s="72"/>
      <c r="O15" s="73"/>
      <c r="P15" s="73"/>
    </row>
    <row r="16" spans="1:16" s="60" customFormat="1" ht="22.5">
      <c r="A16" s="69" t="s">
        <v>241</v>
      </c>
      <c r="B16" s="65" t="s">
        <v>174</v>
      </c>
      <c r="C16" s="66" t="s">
        <v>179</v>
      </c>
      <c r="D16" s="66"/>
      <c r="E16" s="66">
        <v>2019</v>
      </c>
      <c r="F16" s="66" t="s">
        <v>180</v>
      </c>
      <c r="G16" s="67">
        <v>4932</v>
      </c>
      <c r="H16" s="68">
        <f t="shared" ref="H16:H17" si="4">G16</f>
        <v>4932</v>
      </c>
      <c r="I16" s="68">
        <v>4424</v>
      </c>
      <c r="J16" s="68">
        <f t="shared" ref="J16:J17" si="5">I16</f>
        <v>4424</v>
      </c>
      <c r="K16" s="68">
        <f t="shared" ref="K16:K17" si="6">H16-I16</f>
        <v>508</v>
      </c>
      <c r="L16" s="62"/>
      <c r="M16" s="62"/>
    </row>
    <row r="17" spans="1:16" s="60" customFormat="1" ht="25.5">
      <c r="A17" s="69" t="s">
        <v>242</v>
      </c>
      <c r="B17" s="65" t="s">
        <v>176</v>
      </c>
      <c r="C17" s="66" t="s">
        <v>183</v>
      </c>
      <c r="D17" s="66"/>
      <c r="E17" s="66" t="s">
        <v>136</v>
      </c>
      <c r="F17" s="66" t="s">
        <v>184</v>
      </c>
      <c r="G17" s="67">
        <v>4509</v>
      </c>
      <c r="H17" s="68">
        <f t="shared" si="4"/>
        <v>4509</v>
      </c>
      <c r="I17" s="68">
        <v>2700</v>
      </c>
      <c r="J17" s="68">
        <f t="shared" si="5"/>
        <v>2700</v>
      </c>
      <c r="K17" s="68">
        <f t="shared" si="6"/>
        <v>1809</v>
      </c>
      <c r="L17" s="62"/>
      <c r="M17" s="62"/>
    </row>
    <row r="18" spans="1:16" s="60" customFormat="1" ht="22.5">
      <c r="A18" s="69" t="s">
        <v>243</v>
      </c>
      <c r="B18" s="65" t="s">
        <v>214</v>
      </c>
      <c r="C18" s="66" t="s">
        <v>156</v>
      </c>
      <c r="D18" s="66"/>
      <c r="E18" s="66" t="s">
        <v>136</v>
      </c>
      <c r="F18" s="66" t="s">
        <v>215</v>
      </c>
      <c r="G18" s="67">
        <v>2689.16</v>
      </c>
      <c r="H18" s="68">
        <v>2689.16</v>
      </c>
      <c r="I18" s="68">
        <v>2600</v>
      </c>
      <c r="J18" s="68">
        <v>2600</v>
      </c>
      <c r="K18" s="68">
        <v>1300</v>
      </c>
      <c r="L18" s="70"/>
      <c r="M18" s="75"/>
      <c r="N18" s="46"/>
      <c r="O18" s="76"/>
      <c r="P18" s="76"/>
    </row>
    <row r="19" spans="1:16" s="60" customFormat="1" ht="27.95" customHeight="1">
      <c r="A19" s="61">
        <v>2</v>
      </c>
      <c r="B19" s="62" t="s">
        <v>144</v>
      </c>
      <c r="C19" s="62"/>
      <c r="D19" s="62"/>
      <c r="E19" s="62"/>
      <c r="F19" s="62"/>
      <c r="G19" s="63">
        <f>SUM(G20)</f>
        <v>3000</v>
      </c>
      <c r="H19" s="63">
        <f t="shared" ref="H19:K19" si="7">SUM(H20)</f>
        <v>3000</v>
      </c>
      <c r="I19" s="63">
        <f t="shared" si="7"/>
        <v>1502</v>
      </c>
      <c r="J19" s="63">
        <f t="shared" si="7"/>
        <v>1502</v>
      </c>
      <c r="K19" s="77">
        <f t="shared" si="7"/>
        <v>1498</v>
      </c>
      <c r="L19" s="62"/>
      <c r="M19" s="62"/>
    </row>
    <row r="20" spans="1:16" s="74" customFormat="1" ht="33.75">
      <c r="A20" s="71" t="s">
        <v>162</v>
      </c>
      <c r="B20" s="65" t="s">
        <v>151</v>
      </c>
      <c r="C20" s="66" t="s">
        <v>152</v>
      </c>
      <c r="D20" s="66"/>
      <c r="E20" s="66">
        <v>2020</v>
      </c>
      <c r="F20" s="66" t="s">
        <v>153</v>
      </c>
      <c r="G20" s="67">
        <v>3000</v>
      </c>
      <c r="H20" s="67">
        <v>3000</v>
      </c>
      <c r="I20" s="67">
        <v>1502</v>
      </c>
      <c r="J20" s="67">
        <v>1502</v>
      </c>
      <c r="K20" s="67">
        <f>H20-I20</f>
        <v>1498</v>
      </c>
      <c r="L20" s="71"/>
      <c r="M20" s="71"/>
      <c r="N20" s="73"/>
    </row>
    <row r="21" spans="1:16" s="60" customFormat="1" ht="27.95" customHeight="1">
      <c r="A21" s="61">
        <v>3</v>
      </c>
      <c r="B21" s="62" t="s">
        <v>217</v>
      </c>
      <c r="C21" s="62"/>
      <c r="D21" s="62"/>
      <c r="E21" s="62"/>
      <c r="F21" s="62"/>
      <c r="G21" s="63">
        <f>SUM(G22)</f>
        <v>2200</v>
      </c>
      <c r="H21" s="63">
        <f t="shared" ref="H21" si="8">SUM(H22)</f>
        <v>2200</v>
      </c>
      <c r="I21" s="63">
        <f t="shared" ref="I21" si="9">SUM(I22)</f>
        <v>1486</v>
      </c>
      <c r="J21" s="63">
        <f t="shared" ref="J21" si="10">SUM(J22)</f>
        <v>1486</v>
      </c>
      <c r="K21" s="77">
        <f t="shared" ref="K21" si="11">SUM(K22)</f>
        <v>714</v>
      </c>
      <c r="L21" s="62"/>
      <c r="M21" s="62"/>
    </row>
    <row r="22" spans="1:16" s="60" customFormat="1" ht="22.5">
      <c r="A22" s="71" t="s">
        <v>387</v>
      </c>
      <c r="B22" s="65" t="s">
        <v>218</v>
      </c>
      <c r="C22" s="66" t="s">
        <v>219</v>
      </c>
      <c r="D22" s="66"/>
      <c r="E22" s="66">
        <v>2020</v>
      </c>
      <c r="F22" s="66"/>
      <c r="G22" s="67">
        <v>2200</v>
      </c>
      <c r="H22" s="68">
        <v>2200</v>
      </c>
      <c r="I22" s="68">
        <v>1486</v>
      </c>
      <c r="J22" s="68">
        <v>1486</v>
      </c>
      <c r="K22" s="68">
        <f>H22-I22</f>
        <v>714</v>
      </c>
      <c r="L22" s="70"/>
      <c r="M22" s="75"/>
      <c r="N22" s="46"/>
      <c r="O22" s="76"/>
      <c r="P22" s="76"/>
    </row>
    <row r="23" spans="1:16" s="60" customFormat="1" ht="27.95" customHeight="1">
      <c r="A23" s="61">
        <v>4</v>
      </c>
      <c r="B23" s="62" t="s">
        <v>194</v>
      </c>
      <c r="C23" s="62"/>
      <c r="D23" s="62"/>
      <c r="E23" s="62"/>
      <c r="F23" s="62"/>
      <c r="G23" s="63">
        <f>SUM(G24:G26)</f>
        <v>14999.988000000001</v>
      </c>
      <c r="H23" s="63">
        <f t="shared" ref="H23:K23" si="12">SUM(H24:H26)</f>
        <v>14999.988000000001</v>
      </c>
      <c r="I23" s="63">
        <f t="shared" si="12"/>
        <v>13800</v>
      </c>
      <c r="J23" s="63">
        <f t="shared" si="12"/>
        <v>13800</v>
      </c>
      <c r="K23" s="63">
        <f t="shared" si="12"/>
        <v>1199.9880000000003</v>
      </c>
      <c r="L23" s="62"/>
      <c r="M23" s="62"/>
    </row>
    <row r="24" spans="1:16" s="60" customFormat="1" ht="22.5">
      <c r="A24" s="56" t="s">
        <v>208</v>
      </c>
      <c r="B24" s="65" t="s">
        <v>197</v>
      </c>
      <c r="C24" s="66" t="s">
        <v>152</v>
      </c>
      <c r="D24" s="66"/>
      <c r="E24" s="66" t="s">
        <v>136</v>
      </c>
      <c r="F24" s="66" t="s">
        <v>199</v>
      </c>
      <c r="G24" s="67">
        <v>4999.9880000000003</v>
      </c>
      <c r="H24" s="68">
        <v>4999.9880000000003</v>
      </c>
      <c r="I24" s="68">
        <v>4500</v>
      </c>
      <c r="J24" s="68">
        <v>4500</v>
      </c>
      <c r="K24" s="68">
        <f>H24-I24</f>
        <v>499.98800000000028</v>
      </c>
      <c r="L24" s="62"/>
      <c r="M24" s="62"/>
    </row>
    <row r="25" spans="1:16" s="60" customFormat="1" ht="22.5">
      <c r="A25" s="56" t="s">
        <v>209</v>
      </c>
      <c r="B25" s="65" t="s">
        <v>198</v>
      </c>
      <c r="C25" s="66" t="s">
        <v>200</v>
      </c>
      <c r="D25" s="66"/>
      <c r="E25" s="66" t="s">
        <v>136</v>
      </c>
      <c r="F25" s="66" t="s">
        <v>201</v>
      </c>
      <c r="G25" s="67">
        <v>5000</v>
      </c>
      <c r="H25" s="68">
        <v>5000</v>
      </c>
      <c r="I25" s="68">
        <v>4500</v>
      </c>
      <c r="J25" s="68">
        <v>4500</v>
      </c>
      <c r="K25" s="68">
        <f>H25-I25</f>
        <v>500</v>
      </c>
      <c r="L25" s="62"/>
      <c r="M25" s="62"/>
    </row>
    <row r="26" spans="1:16" s="60" customFormat="1" ht="22.5">
      <c r="A26" s="56" t="s">
        <v>210</v>
      </c>
      <c r="B26" s="65" t="s">
        <v>202</v>
      </c>
      <c r="C26" s="66" t="s">
        <v>203</v>
      </c>
      <c r="D26" s="66"/>
      <c r="E26" s="66" t="s">
        <v>136</v>
      </c>
      <c r="F26" s="66" t="s">
        <v>204</v>
      </c>
      <c r="G26" s="67">
        <v>5000</v>
      </c>
      <c r="H26" s="68">
        <v>5000</v>
      </c>
      <c r="I26" s="68">
        <v>4800</v>
      </c>
      <c r="J26" s="68">
        <v>4800</v>
      </c>
      <c r="K26" s="68">
        <f>H26-I26</f>
        <v>200</v>
      </c>
      <c r="L26" s="62"/>
      <c r="M26" s="62"/>
    </row>
    <row r="27" spans="1:16" s="60" customFormat="1" ht="27.95" customHeight="1">
      <c r="A27" s="57" t="s">
        <v>9</v>
      </c>
      <c r="B27" s="58" t="s">
        <v>124</v>
      </c>
      <c r="C27" s="58"/>
      <c r="D27" s="58"/>
      <c r="E27" s="58"/>
      <c r="F27" s="58"/>
      <c r="G27" s="59">
        <f>G28+G31+G38+G43+G47+G53+G58+G63</f>
        <v>114140</v>
      </c>
      <c r="H27" s="59">
        <f t="shared" ref="H27:K27" si="13">H28+H31+H38+H43+H47+H53+H58+H63</f>
        <v>114140</v>
      </c>
      <c r="I27" s="59">
        <f t="shared" si="13"/>
        <v>0</v>
      </c>
      <c r="J27" s="59">
        <f t="shared" si="13"/>
        <v>0</v>
      </c>
      <c r="K27" s="59">
        <f t="shared" si="13"/>
        <v>116672.5</v>
      </c>
      <c r="L27" s="58"/>
      <c r="M27" s="58"/>
    </row>
    <row r="28" spans="1:16" s="60" customFormat="1" ht="27.95" customHeight="1">
      <c r="A28" s="61">
        <v>1</v>
      </c>
      <c r="B28" s="62" t="s">
        <v>247</v>
      </c>
      <c r="C28" s="62"/>
      <c r="D28" s="62"/>
      <c r="E28" s="62"/>
      <c r="F28" s="62"/>
      <c r="G28" s="63">
        <f>SUM(G29:G30)</f>
        <v>6000</v>
      </c>
      <c r="H28" s="63">
        <f>SUM(H29:H30)</f>
        <v>6000</v>
      </c>
      <c r="I28" s="63"/>
      <c r="J28" s="63"/>
      <c r="K28" s="63">
        <f>SUM(K29:K30)</f>
        <v>6000</v>
      </c>
      <c r="L28" s="62"/>
      <c r="M28" s="62"/>
    </row>
    <row r="29" spans="1:16" s="74" customFormat="1" ht="44.25" customHeight="1">
      <c r="A29" s="69" t="s">
        <v>161</v>
      </c>
      <c r="B29" s="65" t="s">
        <v>248</v>
      </c>
      <c r="C29" s="66" t="s">
        <v>156</v>
      </c>
      <c r="D29" s="66" t="s">
        <v>382</v>
      </c>
      <c r="E29" s="66" t="s">
        <v>251</v>
      </c>
      <c r="F29" s="66"/>
      <c r="G29" s="67">
        <f>H29</f>
        <v>2000</v>
      </c>
      <c r="H29" s="67">
        <v>2000</v>
      </c>
      <c r="I29" s="67"/>
      <c r="J29" s="67"/>
      <c r="K29" s="67">
        <v>2000</v>
      </c>
      <c r="L29" s="509" t="s">
        <v>252</v>
      </c>
      <c r="M29" s="71"/>
      <c r="N29" s="72"/>
      <c r="O29" s="73"/>
      <c r="P29" s="73"/>
    </row>
    <row r="30" spans="1:16" s="74" customFormat="1" ht="44.25" customHeight="1">
      <c r="A30" s="69" t="s">
        <v>241</v>
      </c>
      <c r="B30" s="65" t="s">
        <v>249</v>
      </c>
      <c r="C30" s="66" t="s">
        <v>156</v>
      </c>
      <c r="D30" s="66" t="s">
        <v>383</v>
      </c>
      <c r="E30" s="66" t="s">
        <v>250</v>
      </c>
      <c r="F30" s="66"/>
      <c r="G30" s="67">
        <f>H30</f>
        <v>4000</v>
      </c>
      <c r="H30" s="67">
        <v>4000</v>
      </c>
      <c r="I30" s="67"/>
      <c r="J30" s="67"/>
      <c r="K30" s="67">
        <v>4000</v>
      </c>
      <c r="L30" s="511"/>
      <c r="M30" s="71"/>
      <c r="N30" s="72"/>
      <c r="O30" s="73"/>
      <c r="P30" s="73"/>
    </row>
    <row r="31" spans="1:16" s="60" customFormat="1" ht="27.95" customHeight="1">
      <c r="A31" s="61">
        <v>2</v>
      </c>
      <c r="B31" s="62" t="s">
        <v>216</v>
      </c>
      <c r="C31" s="62"/>
      <c r="D31" s="62"/>
      <c r="E31" s="62"/>
      <c r="F31" s="62"/>
      <c r="G31" s="63">
        <f>SUM(G32:G37)</f>
        <v>22800</v>
      </c>
      <c r="H31" s="63">
        <f t="shared" ref="H31:K31" si="14">SUM(H32:H37)</f>
        <v>22800</v>
      </c>
      <c r="I31" s="63">
        <f t="shared" si="14"/>
        <v>0</v>
      </c>
      <c r="J31" s="63">
        <f t="shared" si="14"/>
        <v>0</v>
      </c>
      <c r="K31" s="63">
        <f t="shared" si="14"/>
        <v>22800</v>
      </c>
      <c r="L31" s="62"/>
      <c r="M31" s="62"/>
    </row>
    <row r="32" spans="1:16" s="74" customFormat="1" ht="67.5">
      <c r="A32" s="69" t="s">
        <v>162</v>
      </c>
      <c r="B32" s="65" t="s">
        <v>221</v>
      </c>
      <c r="C32" s="66" t="s">
        <v>245</v>
      </c>
      <c r="D32" s="66" t="s">
        <v>222</v>
      </c>
      <c r="E32" s="66"/>
      <c r="F32" s="66"/>
      <c r="G32" s="67">
        <f>H32</f>
        <v>4000</v>
      </c>
      <c r="H32" s="67">
        <v>4000</v>
      </c>
      <c r="I32" s="67"/>
      <c r="J32" s="67"/>
      <c r="K32" s="67">
        <f>H32</f>
        <v>4000</v>
      </c>
      <c r="L32" s="70" t="s">
        <v>231</v>
      </c>
      <c r="M32" s="71"/>
      <c r="N32" s="72"/>
      <c r="O32" s="73"/>
      <c r="P32" s="73"/>
    </row>
    <row r="33" spans="1:16" s="74" customFormat="1" ht="90">
      <c r="A33" s="69" t="s">
        <v>163</v>
      </c>
      <c r="B33" s="65" t="s">
        <v>223</v>
      </c>
      <c r="C33" s="66" t="s">
        <v>245</v>
      </c>
      <c r="D33" s="66" t="s">
        <v>224</v>
      </c>
      <c r="E33" s="66"/>
      <c r="F33" s="66"/>
      <c r="G33" s="67">
        <f t="shared" ref="G33:G36" si="15">H33</f>
        <v>3000</v>
      </c>
      <c r="H33" s="67">
        <v>3000</v>
      </c>
      <c r="I33" s="67"/>
      <c r="J33" s="67"/>
      <c r="K33" s="67">
        <f>H33</f>
        <v>3000</v>
      </c>
      <c r="L33" s="70" t="s">
        <v>232</v>
      </c>
      <c r="M33" s="71"/>
      <c r="N33" s="72"/>
      <c r="O33" s="73"/>
      <c r="P33" s="73"/>
    </row>
    <row r="34" spans="1:16" s="74" customFormat="1" ht="78.75">
      <c r="A34" s="69" t="s">
        <v>164</v>
      </c>
      <c r="B34" s="65" t="s">
        <v>225</v>
      </c>
      <c r="C34" s="66" t="s">
        <v>152</v>
      </c>
      <c r="D34" s="66" t="s">
        <v>226</v>
      </c>
      <c r="E34" s="66"/>
      <c r="F34" s="66"/>
      <c r="G34" s="67">
        <f t="shared" si="15"/>
        <v>3000</v>
      </c>
      <c r="H34" s="67">
        <v>3000</v>
      </c>
      <c r="I34" s="67"/>
      <c r="J34" s="67"/>
      <c r="K34" s="67">
        <f t="shared" ref="K34:K36" si="16">H34</f>
        <v>3000</v>
      </c>
      <c r="L34" s="70" t="s">
        <v>233</v>
      </c>
      <c r="M34" s="71"/>
      <c r="N34" s="72"/>
      <c r="O34" s="73"/>
      <c r="P34" s="73"/>
    </row>
    <row r="35" spans="1:16" s="74" customFormat="1" ht="22.5">
      <c r="A35" s="69" t="s">
        <v>165</v>
      </c>
      <c r="B35" s="65" t="s">
        <v>228</v>
      </c>
      <c r="C35" s="66" t="s">
        <v>203</v>
      </c>
      <c r="D35" s="66" t="s">
        <v>226</v>
      </c>
      <c r="E35" s="66"/>
      <c r="F35" s="66"/>
      <c r="G35" s="67">
        <f t="shared" si="15"/>
        <v>4800</v>
      </c>
      <c r="H35" s="67">
        <v>4800</v>
      </c>
      <c r="I35" s="67"/>
      <c r="J35" s="67"/>
      <c r="K35" s="67">
        <f t="shared" si="16"/>
        <v>4800</v>
      </c>
      <c r="L35" s="70" t="s">
        <v>234</v>
      </c>
      <c r="M35" s="71"/>
      <c r="N35" s="72"/>
      <c r="O35" s="73"/>
      <c r="P35" s="73"/>
    </row>
    <row r="36" spans="1:16" s="74" customFormat="1" ht="56.25">
      <c r="A36" s="69" t="s">
        <v>185</v>
      </c>
      <c r="B36" s="65" t="s">
        <v>229</v>
      </c>
      <c r="C36" s="66" t="s">
        <v>152</v>
      </c>
      <c r="D36" s="66" t="s">
        <v>226</v>
      </c>
      <c r="E36" s="66"/>
      <c r="F36" s="66"/>
      <c r="G36" s="67">
        <f t="shared" si="15"/>
        <v>3000</v>
      </c>
      <c r="H36" s="67">
        <v>3000</v>
      </c>
      <c r="I36" s="67"/>
      <c r="J36" s="67"/>
      <c r="K36" s="67">
        <f t="shared" si="16"/>
        <v>3000</v>
      </c>
      <c r="L36" s="70" t="s">
        <v>235</v>
      </c>
      <c r="M36" s="71"/>
      <c r="N36" s="72"/>
      <c r="O36" s="73"/>
      <c r="P36" s="73"/>
    </row>
    <row r="37" spans="1:16" s="60" customFormat="1" ht="45">
      <c r="A37" s="69" t="s">
        <v>186</v>
      </c>
      <c r="B37" s="65" t="s">
        <v>214</v>
      </c>
      <c r="C37" s="66" t="s">
        <v>156</v>
      </c>
      <c r="D37" s="66" t="s">
        <v>293</v>
      </c>
      <c r="E37" s="66">
        <v>2025</v>
      </c>
      <c r="F37" s="66"/>
      <c r="G37" s="67">
        <v>5000</v>
      </c>
      <c r="H37" s="68">
        <v>5000</v>
      </c>
      <c r="I37" s="68"/>
      <c r="J37" s="68"/>
      <c r="K37" s="68">
        <f>H37</f>
        <v>5000</v>
      </c>
      <c r="L37" s="70" t="s">
        <v>299</v>
      </c>
      <c r="M37" s="62"/>
    </row>
    <row r="38" spans="1:16" s="60" customFormat="1" ht="27.95" customHeight="1">
      <c r="A38" s="61">
        <v>3</v>
      </c>
      <c r="B38" s="62" t="s">
        <v>144</v>
      </c>
      <c r="C38" s="62"/>
      <c r="D38" s="62"/>
      <c r="E38" s="62"/>
      <c r="F38" s="62"/>
      <c r="G38" s="63">
        <f>SUM(G39:G42)</f>
        <v>38000</v>
      </c>
      <c r="H38" s="63">
        <f>SUM(H39:H42)</f>
        <v>38000</v>
      </c>
      <c r="I38" s="63"/>
      <c r="J38" s="63"/>
      <c r="K38" s="63">
        <f>SUM(K39:K42)</f>
        <v>38000</v>
      </c>
      <c r="L38" s="62"/>
      <c r="M38" s="62"/>
    </row>
    <row r="39" spans="1:16" s="74" customFormat="1" ht="78.75">
      <c r="A39" s="71" t="s">
        <v>387</v>
      </c>
      <c r="B39" s="65" t="s">
        <v>253</v>
      </c>
      <c r="C39" s="66" t="s">
        <v>237</v>
      </c>
      <c r="D39" s="66" t="s">
        <v>379</v>
      </c>
      <c r="E39" s="66" t="s">
        <v>254</v>
      </c>
      <c r="F39" s="66"/>
      <c r="G39" s="67">
        <v>8000</v>
      </c>
      <c r="H39" s="67">
        <v>8000</v>
      </c>
      <c r="I39" s="67"/>
      <c r="J39" s="67"/>
      <c r="K39" s="67">
        <f>H39</f>
        <v>8000</v>
      </c>
      <c r="L39" s="70" t="s">
        <v>255</v>
      </c>
      <c r="M39" s="71"/>
      <c r="N39" s="73"/>
    </row>
    <row r="40" spans="1:16" s="74" customFormat="1" ht="33.75">
      <c r="A40" s="71" t="s">
        <v>388</v>
      </c>
      <c r="B40" s="65" t="s">
        <v>258</v>
      </c>
      <c r="C40" s="66" t="s">
        <v>259</v>
      </c>
      <c r="D40" s="66" t="s">
        <v>375</v>
      </c>
      <c r="E40" s="66" t="s">
        <v>260</v>
      </c>
      <c r="F40" s="66"/>
      <c r="G40" s="67">
        <f>H40</f>
        <v>8000</v>
      </c>
      <c r="H40" s="67">
        <v>8000</v>
      </c>
      <c r="I40" s="67"/>
      <c r="J40" s="67"/>
      <c r="K40" s="67">
        <f t="shared" ref="K40:K41" si="17">H40</f>
        <v>8000</v>
      </c>
      <c r="L40" s="70" t="s">
        <v>264</v>
      </c>
      <c r="M40" s="71"/>
      <c r="N40" s="73"/>
    </row>
    <row r="41" spans="1:16" s="74" customFormat="1" ht="78.75">
      <c r="A41" s="71" t="s">
        <v>389</v>
      </c>
      <c r="B41" s="65" t="s">
        <v>267</v>
      </c>
      <c r="C41" s="66" t="s">
        <v>261</v>
      </c>
      <c r="D41" s="66" t="s">
        <v>268</v>
      </c>
      <c r="E41" s="66" t="s">
        <v>251</v>
      </c>
      <c r="F41" s="66"/>
      <c r="G41" s="67">
        <v>10000</v>
      </c>
      <c r="H41" s="67">
        <v>10000</v>
      </c>
      <c r="I41" s="67"/>
      <c r="J41" s="67"/>
      <c r="K41" s="67">
        <f t="shared" si="17"/>
        <v>10000</v>
      </c>
      <c r="L41" s="70" t="s">
        <v>273</v>
      </c>
      <c r="M41" s="71"/>
      <c r="N41" s="73"/>
    </row>
    <row r="42" spans="1:16" s="74" customFormat="1" ht="67.5">
      <c r="A42" s="71" t="s">
        <v>390</v>
      </c>
      <c r="B42" s="65" t="s">
        <v>269</v>
      </c>
      <c r="C42" s="66" t="s">
        <v>270</v>
      </c>
      <c r="D42" s="66" t="s">
        <v>271</v>
      </c>
      <c r="E42" s="66" t="s">
        <v>272</v>
      </c>
      <c r="F42" s="66"/>
      <c r="G42" s="67">
        <v>12000</v>
      </c>
      <c r="H42" s="67">
        <v>12000</v>
      </c>
      <c r="I42" s="67"/>
      <c r="J42" s="67"/>
      <c r="K42" s="67">
        <f>H42</f>
        <v>12000</v>
      </c>
      <c r="L42" s="70" t="s">
        <v>274</v>
      </c>
      <c r="M42" s="71"/>
      <c r="N42" s="73"/>
    </row>
    <row r="43" spans="1:16" s="60" customFormat="1" ht="27.95" customHeight="1">
      <c r="A43" s="61">
        <v>4</v>
      </c>
      <c r="B43" s="62" t="s">
        <v>145</v>
      </c>
      <c r="C43" s="62"/>
      <c r="D43" s="62"/>
      <c r="E43" s="62"/>
      <c r="F43" s="62"/>
      <c r="G43" s="63">
        <f>SUM(G44:G46)</f>
        <v>8200</v>
      </c>
      <c r="H43" s="63">
        <f>SUM(H44:H46)</f>
        <v>8200</v>
      </c>
      <c r="I43" s="63"/>
      <c r="J43" s="63"/>
      <c r="K43" s="63">
        <f>SUM(K44:K46)</f>
        <v>8200</v>
      </c>
      <c r="L43" s="62"/>
      <c r="M43" s="62"/>
    </row>
    <row r="44" spans="1:16" s="60" customFormat="1" ht="33.75">
      <c r="A44" s="69" t="s">
        <v>208</v>
      </c>
      <c r="B44" s="65" t="s">
        <v>275</v>
      </c>
      <c r="C44" s="66" t="s">
        <v>277</v>
      </c>
      <c r="D44" s="66" t="s">
        <v>378</v>
      </c>
      <c r="E44" s="66"/>
      <c r="F44" s="66"/>
      <c r="G44" s="67">
        <f>H44</f>
        <v>3000</v>
      </c>
      <c r="H44" s="68">
        <v>3000</v>
      </c>
      <c r="I44" s="68"/>
      <c r="J44" s="68"/>
      <c r="K44" s="68">
        <f>H44</f>
        <v>3000</v>
      </c>
      <c r="L44" s="70" t="s">
        <v>278</v>
      </c>
      <c r="M44" s="75"/>
      <c r="N44" s="46"/>
      <c r="O44" s="76"/>
      <c r="P44" s="76"/>
    </row>
    <row r="45" spans="1:16" s="60" customFormat="1" ht="33.75">
      <c r="A45" s="69" t="s">
        <v>209</v>
      </c>
      <c r="B45" s="65" t="s">
        <v>276</v>
      </c>
      <c r="C45" s="66" t="s">
        <v>277</v>
      </c>
      <c r="D45" s="66" t="s">
        <v>372</v>
      </c>
      <c r="E45" s="66"/>
      <c r="F45" s="66"/>
      <c r="G45" s="67">
        <f>H45</f>
        <v>2200</v>
      </c>
      <c r="H45" s="68">
        <v>2200</v>
      </c>
      <c r="I45" s="68"/>
      <c r="J45" s="68"/>
      <c r="K45" s="68">
        <f>H45</f>
        <v>2200</v>
      </c>
      <c r="L45" s="70" t="s">
        <v>353</v>
      </c>
      <c r="M45" s="75"/>
      <c r="N45" s="46"/>
      <c r="O45" s="76"/>
      <c r="P45" s="76"/>
    </row>
    <row r="46" spans="1:16" s="74" customFormat="1" ht="45">
      <c r="A46" s="69" t="s">
        <v>210</v>
      </c>
      <c r="B46" s="65" t="s">
        <v>279</v>
      </c>
      <c r="C46" s="66" t="s">
        <v>277</v>
      </c>
      <c r="D46" s="66" t="s">
        <v>373</v>
      </c>
      <c r="E46" s="66"/>
      <c r="F46" s="66"/>
      <c r="G46" s="67">
        <v>3000</v>
      </c>
      <c r="H46" s="67">
        <v>3000</v>
      </c>
      <c r="I46" s="67"/>
      <c r="J46" s="67"/>
      <c r="K46" s="68">
        <f>H46</f>
        <v>3000</v>
      </c>
      <c r="L46" s="70" t="s">
        <v>374</v>
      </c>
      <c r="M46" s="71"/>
      <c r="N46" s="73"/>
    </row>
    <row r="47" spans="1:16" s="60" customFormat="1" ht="27.95" customHeight="1">
      <c r="A47" s="61">
        <v>5</v>
      </c>
      <c r="B47" s="62" t="s">
        <v>217</v>
      </c>
      <c r="C47" s="62"/>
      <c r="D47" s="62"/>
      <c r="E47" s="62"/>
      <c r="F47" s="62"/>
      <c r="G47" s="63">
        <f>SUM(G48:G52)</f>
        <v>10640</v>
      </c>
      <c r="H47" s="63">
        <f>SUM(H48:H52)</f>
        <v>10640</v>
      </c>
      <c r="I47" s="63"/>
      <c r="J47" s="63"/>
      <c r="K47" s="63">
        <f>SUM(K48:K52)</f>
        <v>10640</v>
      </c>
      <c r="L47" s="62"/>
      <c r="M47" s="62"/>
    </row>
    <row r="48" spans="1:16" s="74" customFormat="1" ht="33.75">
      <c r="A48" s="71" t="s">
        <v>391</v>
      </c>
      <c r="B48" s="65" t="s">
        <v>337</v>
      </c>
      <c r="C48" s="66" t="s">
        <v>338</v>
      </c>
      <c r="D48" s="66" t="s">
        <v>339</v>
      </c>
      <c r="E48" s="66"/>
      <c r="F48" s="66"/>
      <c r="G48" s="67">
        <f>H48</f>
        <v>4500</v>
      </c>
      <c r="H48" s="68">
        <v>4500</v>
      </c>
      <c r="I48" s="68"/>
      <c r="J48" s="68"/>
      <c r="K48" s="68">
        <f>H48-I48</f>
        <v>4500</v>
      </c>
      <c r="L48" s="70" t="s">
        <v>340</v>
      </c>
      <c r="M48" s="71"/>
      <c r="N48" s="73"/>
    </row>
    <row r="49" spans="1:14" s="74" customFormat="1" ht="33.75">
      <c r="A49" s="71" t="s">
        <v>392</v>
      </c>
      <c r="B49" s="65" t="s">
        <v>341</v>
      </c>
      <c r="C49" s="66" t="s">
        <v>334</v>
      </c>
      <c r="D49" s="66" t="s">
        <v>342</v>
      </c>
      <c r="E49" s="66"/>
      <c r="F49" s="66"/>
      <c r="G49" s="67">
        <f>H49</f>
        <v>1250</v>
      </c>
      <c r="H49" s="68">
        <v>1250</v>
      </c>
      <c r="I49" s="68"/>
      <c r="J49" s="68"/>
      <c r="K49" s="68">
        <f>H49-I49</f>
        <v>1250</v>
      </c>
      <c r="L49" s="70" t="s">
        <v>343</v>
      </c>
      <c r="M49" s="71"/>
      <c r="N49" s="73"/>
    </row>
    <row r="50" spans="1:14" s="74" customFormat="1" ht="33.75">
      <c r="A50" s="71" t="s">
        <v>393</v>
      </c>
      <c r="B50" s="65" t="s">
        <v>350</v>
      </c>
      <c r="C50" s="66" t="s">
        <v>177</v>
      </c>
      <c r="D50" s="66" t="s">
        <v>351</v>
      </c>
      <c r="E50" s="66"/>
      <c r="F50" s="66"/>
      <c r="G50" s="67">
        <f t="shared" ref="G50:G52" si="18">H50</f>
        <v>950</v>
      </c>
      <c r="H50" s="68">
        <v>950</v>
      </c>
      <c r="I50" s="68"/>
      <c r="J50" s="68"/>
      <c r="K50" s="68">
        <f t="shared" ref="K50:K52" si="19">H50-I50</f>
        <v>950</v>
      </c>
      <c r="L50" s="70" t="s">
        <v>352</v>
      </c>
      <c r="M50" s="71"/>
      <c r="N50" s="73"/>
    </row>
    <row r="51" spans="1:14" s="74" customFormat="1" ht="33.75">
      <c r="A51" s="71" t="s">
        <v>394</v>
      </c>
      <c r="B51" s="65" t="s">
        <v>344</v>
      </c>
      <c r="C51" s="66" t="s">
        <v>338</v>
      </c>
      <c r="D51" s="66" t="s">
        <v>345</v>
      </c>
      <c r="E51" s="66"/>
      <c r="F51" s="66"/>
      <c r="G51" s="67">
        <f t="shared" si="18"/>
        <v>1840</v>
      </c>
      <c r="H51" s="68">
        <v>1840</v>
      </c>
      <c r="I51" s="68"/>
      <c r="J51" s="68"/>
      <c r="K51" s="68">
        <f t="shared" si="19"/>
        <v>1840</v>
      </c>
      <c r="L51" s="70" t="s">
        <v>353</v>
      </c>
      <c r="M51" s="71"/>
      <c r="N51" s="73"/>
    </row>
    <row r="52" spans="1:14" s="74" customFormat="1" ht="33.75">
      <c r="A52" s="71" t="s">
        <v>395</v>
      </c>
      <c r="B52" s="65" t="s">
        <v>346</v>
      </c>
      <c r="C52" s="66" t="s">
        <v>203</v>
      </c>
      <c r="D52" s="66" t="s">
        <v>347</v>
      </c>
      <c r="E52" s="66"/>
      <c r="F52" s="66"/>
      <c r="G52" s="67">
        <f t="shared" si="18"/>
        <v>2100</v>
      </c>
      <c r="H52" s="68">
        <v>2100</v>
      </c>
      <c r="I52" s="68"/>
      <c r="J52" s="68"/>
      <c r="K52" s="68">
        <f t="shared" si="19"/>
        <v>2100</v>
      </c>
      <c r="L52" s="70" t="s">
        <v>354</v>
      </c>
      <c r="M52" s="71"/>
      <c r="N52" s="73"/>
    </row>
    <row r="53" spans="1:14" s="60" customFormat="1" ht="27.95" customHeight="1">
      <c r="A53" s="61">
        <v>6</v>
      </c>
      <c r="B53" s="62" t="s">
        <v>194</v>
      </c>
      <c r="C53" s="62"/>
      <c r="D53" s="62"/>
      <c r="E53" s="62"/>
      <c r="F53" s="62"/>
      <c r="G53" s="63">
        <f>SUM(G54:G57)</f>
        <v>14500</v>
      </c>
      <c r="H53" s="63">
        <f>SUM(H54:H57)</f>
        <v>14500</v>
      </c>
      <c r="I53" s="63"/>
      <c r="J53" s="63"/>
      <c r="K53" s="63">
        <f>SUM(K54:K57)</f>
        <v>14500</v>
      </c>
      <c r="L53" s="62"/>
      <c r="M53" s="62"/>
    </row>
    <row r="54" spans="1:14" s="60" customFormat="1" ht="33.75">
      <c r="A54" s="56" t="s">
        <v>396</v>
      </c>
      <c r="B54" s="65" t="s">
        <v>314</v>
      </c>
      <c r="C54" s="66" t="s">
        <v>315</v>
      </c>
      <c r="D54" s="66" t="s">
        <v>316</v>
      </c>
      <c r="E54" s="66">
        <v>2021</v>
      </c>
      <c r="F54" s="66"/>
      <c r="G54" s="67">
        <v>1500</v>
      </c>
      <c r="H54" s="68">
        <f>G54</f>
        <v>1500</v>
      </c>
      <c r="I54" s="68"/>
      <c r="J54" s="68"/>
      <c r="K54" s="68">
        <f>H54</f>
        <v>1500</v>
      </c>
      <c r="L54" s="70" t="s">
        <v>317</v>
      </c>
      <c r="M54" s="62"/>
    </row>
    <row r="55" spans="1:14" s="60" customFormat="1" ht="33.75">
      <c r="A55" s="56" t="s">
        <v>397</v>
      </c>
      <c r="B55" s="65" t="s">
        <v>288</v>
      </c>
      <c r="C55" s="66" t="s">
        <v>237</v>
      </c>
      <c r="D55" s="66" t="s">
        <v>292</v>
      </c>
      <c r="E55" s="66">
        <v>2022</v>
      </c>
      <c r="F55" s="66"/>
      <c r="G55" s="67">
        <v>5000</v>
      </c>
      <c r="H55" s="68">
        <v>5000</v>
      </c>
      <c r="I55" s="68"/>
      <c r="J55" s="68"/>
      <c r="K55" s="68">
        <f t="shared" ref="K55:K57" si="20">H55</f>
        <v>5000</v>
      </c>
      <c r="L55" s="70" t="s">
        <v>298</v>
      </c>
      <c r="M55" s="62"/>
    </row>
    <row r="56" spans="1:14" s="60" customFormat="1" ht="45">
      <c r="A56" s="56" t="s">
        <v>398</v>
      </c>
      <c r="B56" s="65" t="s">
        <v>290</v>
      </c>
      <c r="C56" s="66" t="s">
        <v>237</v>
      </c>
      <c r="D56" s="66" t="s">
        <v>294</v>
      </c>
      <c r="E56" s="66">
        <v>2024</v>
      </c>
      <c r="F56" s="66"/>
      <c r="G56" s="67">
        <v>5000</v>
      </c>
      <c r="H56" s="68">
        <v>5000</v>
      </c>
      <c r="I56" s="68"/>
      <c r="J56" s="68"/>
      <c r="K56" s="68">
        <f t="shared" si="20"/>
        <v>5000</v>
      </c>
      <c r="L56" s="70" t="s">
        <v>296</v>
      </c>
      <c r="M56" s="62"/>
    </row>
    <row r="57" spans="1:14" s="60" customFormat="1" ht="45">
      <c r="A57" s="56" t="s">
        <v>399</v>
      </c>
      <c r="B57" s="65" t="s">
        <v>291</v>
      </c>
      <c r="C57" s="66" t="s">
        <v>237</v>
      </c>
      <c r="D57" s="66" t="s">
        <v>295</v>
      </c>
      <c r="E57" s="66">
        <v>2023</v>
      </c>
      <c r="F57" s="66"/>
      <c r="G57" s="67">
        <v>3000</v>
      </c>
      <c r="H57" s="68">
        <v>3000</v>
      </c>
      <c r="I57" s="68"/>
      <c r="J57" s="68"/>
      <c r="K57" s="68">
        <f t="shared" si="20"/>
        <v>3000</v>
      </c>
      <c r="L57" s="70" t="s">
        <v>297</v>
      </c>
      <c r="M57" s="62"/>
    </row>
    <row r="58" spans="1:14" s="60" customFormat="1" ht="27.95" customHeight="1">
      <c r="A58" s="61">
        <v>7</v>
      </c>
      <c r="B58" s="62" t="s">
        <v>355</v>
      </c>
      <c r="C58" s="62"/>
      <c r="D58" s="62"/>
      <c r="E58" s="62"/>
      <c r="F58" s="62"/>
      <c r="G58" s="63">
        <f>SUM(G59:G62)</f>
        <v>14000</v>
      </c>
      <c r="H58" s="63">
        <f>SUM(H59:H62)</f>
        <v>14000</v>
      </c>
      <c r="I58" s="63"/>
      <c r="J58" s="63"/>
      <c r="K58" s="63">
        <f>SUM(K59:K62)</f>
        <v>10150</v>
      </c>
      <c r="L58" s="62"/>
      <c r="M58" s="62"/>
    </row>
    <row r="59" spans="1:14" s="60" customFormat="1" ht="33.75">
      <c r="A59" s="56" t="s">
        <v>400</v>
      </c>
      <c r="B59" s="65" t="s">
        <v>358</v>
      </c>
      <c r="C59" s="66" t="s">
        <v>359</v>
      </c>
      <c r="D59" s="66" t="s">
        <v>363</v>
      </c>
      <c r="E59" s="66" t="s">
        <v>304</v>
      </c>
      <c r="F59" s="66"/>
      <c r="G59" s="67">
        <f>H59</f>
        <v>11000</v>
      </c>
      <c r="H59" s="68">
        <f>11000</f>
        <v>11000</v>
      </c>
      <c r="I59" s="68"/>
      <c r="J59" s="68"/>
      <c r="K59" s="68">
        <f>650*11</f>
        <v>7150</v>
      </c>
      <c r="L59" s="70" t="s">
        <v>360</v>
      </c>
      <c r="M59" s="66" t="s">
        <v>361</v>
      </c>
    </row>
    <row r="60" spans="1:14" s="60" customFormat="1" ht="22.5">
      <c r="A60" s="56" t="s">
        <v>401</v>
      </c>
      <c r="B60" s="65" t="s">
        <v>362</v>
      </c>
      <c r="C60" s="66" t="s">
        <v>152</v>
      </c>
      <c r="D60" s="66" t="s">
        <v>363</v>
      </c>
      <c r="E60" s="66">
        <v>2021</v>
      </c>
      <c r="F60" s="66"/>
      <c r="G60" s="67">
        <f>H60</f>
        <v>1000</v>
      </c>
      <c r="H60" s="68">
        <v>1000</v>
      </c>
      <c r="I60" s="68"/>
      <c r="J60" s="68"/>
      <c r="K60" s="68">
        <f>H60</f>
        <v>1000</v>
      </c>
      <c r="L60" s="509" t="s">
        <v>369</v>
      </c>
      <c r="M60" s="62"/>
    </row>
    <row r="61" spans="1:14" s="60" customFormat="1" ht="22.5">
      <c r="A61" s="56" t="s">
        <v>402</v>
      </c>
      <c r="B61" s="65" t="s">
        <v>366</v>
      </c>
      <c r="C61" s="66" t="s">
        <v>338</v>
      </c>
      <c r="D61" s="66" t="s">
        <v>363</v>
      </c>
      <c r="E61" s="66">
        <v>2022</v>
      </c>
      <c r="F61" s="66"/>
      <c r="G61" s="67">
        <f>H61</f>
        <v>1000</v>
      </c>
      <c r="H61" s="68">
        <v>1000</v>
      </c>
      <c r="I61" s="68"/>
      <c r="J61" s="68"/>
      <c r="K61" s="68">
        <f>H61</f>
        <v>1000</v>
      </c>
      <c r="L61" s="510"/>
      <c r="M61" s="62"/>
    </row>
    <row r="62" spans="1:14" s="60" customFormat="1" ht="22.5">
      <c r="A62" s="56" t="s">
        <v>403</v>
      </c>
      <c r="B62" s="65" t="s">
        <v>364</v>
      </c>
      <c r="C62" s="66" t="s">
        <v>365</v>
      </c>
      <c r="D62" s="66" t="s">
        <v>363</v>
      </c>
      <c r="E62" s="66">
        <v>2023</v>
      </c>
      <c r="F62" s="66"/>
      <c r="G62" s="67">
        <f>H62</f>
        <v>1000</v>
      </c>
      <c r="H62" s="68">
        <v>1000</v>
      </c>
      <c r="I62" s="68"/>
      <c r="J62" s="68"/>
      <c r="K62" s="68">
        <f>H62</f>
        <v>1000</v>
      </c>
      <c r="L62" s="511"/>
      <c r="M62" s="62"/>
    </row>
    <row r="63" spans="1:14" s="47" customFormat="1" ht="27.95" customHeight="1">
      <c r="A63" s="50">
        <v>8</v>
      </c>
      <c r="B63" s="48" t="s">
        <v>312</v>
      </c>
      <c r="C63" s="48"/>
      <c r="D63" s="48"/>
      <c r="E63" s="48"/>
      <c r="F63" s="48"/>
      <c r="G63" s="49"/>
      <c r="H63" s="49"/>
      <c r="I63" s="49"/>
      <c r="J63" s="49"/>
      <c r="K63" s="49">
        <v>6382.5</v>
      </c>
      <c r="L63" s="48"/>
      <c r="M63" s="48"/>
    </row>
    <row r="64" spans="1:14" s="45" customFormat="1">
      <c r="A64" s="51" t="s">
        <v>61</v>
      </c>
      <c r="B64" s="54" t="s">
        <v>384</v>
      </c>
      <c r="C64" s="55"/>
      <c r="D64" s="55"/>
      <c r="E64" s="55"/>
      <c r="F64" s="55"/>
      <c r="G64" s="53">
        <f>G65+G84</f>
        <v>216754.948</v>
      </c>
      <c r="H64" s="53">
        <f t="shared" ref="H64:K64" si="21">H65+H84</f>
        <v>216754.948</v>
      </c>
      <c r="I64" s="53">
        <f t="shared" si="21"/>
        <v>44569</v>
      </c>
      <c r="J64" s="53">
        <f t="shared" si="21"/>
        <v>44569</v>
      </c>
      <c r="K64" s="53">
        <f t="shared" si="21"/>
        <v>227866.448</v>
      </c>
      <c r="L64" s="55"/>
      <c r="M64" s="55"/>
    </row>
    <row r="65" spans="1:16" s="60" customFormat="1" ht="27.95" customHeight="1">
      <c r="A65" s="57" t="s">
        <v>8</v>
      </c>
      <c r="B65" s="58" t="s">
        <v>385</v>
      </c>
      <c r="C65" s="58"/>
      <c r="D65" s="58"/>
      <c r="E65" s="58"/>
      <c r="F65" s="58"/>
      <c r="G65" s="59">
        <f>G66+G71+G78+G81</f>
        <v>80204.948000000004</v>
      </c>
      <c r="H65" s="59">
        <f t="shared" ref="H65:J65" si="22">H66+H71+H78+H81</f>
        <v>80204.948000000004</v>
      </c>
      <c r="I65" s="59">
        <f t="shared" si="22"/>
        <v>44569</v>
      </c>
      <c r="J65" s="59">
        <f t="shared" si="22"/>
        <v>44569</v>
      </c>
      <c r="K65" s="59">
        <f>K66+K71+K78+K81</f>
        <v>20545.948</v>
      </c>
      <c r="L65" s="58"/>
      <c r="M65" s="58"/>
    </row>
    <row r="66" spans="1:16" s="60" customFormat="1" ht="27.95" customHeight="1">
      <c r="A66" s="61">
        <v>1</v>
      </c>
      <c r="B66" s="62" t="s">
        <v>216</v>
      </c>
      <c r="C66" s="62"/>
      <c r="D66" s="62"/>
      <c r="E66" s="62"/>
      <c r="F66" s="62"/>
      <c r="G66" s="63">
        <f>SUM(G67:G70)</f>
        <v>14167</v>
      </c>
      <c r="H66" s="63">
        <f t="shared" ref="H66:K66" si="23">SUM(H67:H70)</f>
        <v>14167</v>
      </c>
      <c r="I66" s="63">
        <f t="shared" si="23"/>
        <v>11450</v>
      </c>
      <c r="J66" s="63">
        <f t="shared" si="23"/>
        <v>11450</v>
      </c>
      <c r="K66" s="63">
        <f t="shared" si="23"/>
        <v>2717</v>
      </c>
      <c r="L66" s="62"/>
      <c r="M66" s="62"/>
    </row>
    <row r="67" spans="1:16" s="60" customFormat="1" ht="22.5">
      <c r="A67" s="64" t="s">
        <v>208</v>
      </c>
      <c r="B67" s="65" t="s">
        <v>173</v>
      </c>
      <c r="C67" s="66" t="s">
        <v>177</v>
      </c>
      <c r="D67" s="66"/>
      <c r="E67" s="66">
        <v>2019</v>
      </c>
      <c r="F67" s="66" t="s">
        <v>178</v>
      </c>
      <c r="G67" s="67">
        <v>4467</v>
      </c>
      <c r="H67" s="68">
        <f>G67</f>
        <v>4467</v>
      </c>
      <c r="I67" s="68">
        <v>4000</v>
      </c>
      <c r="J67" s="68">
        <f>I67</f>
        <v>4000</v>
      </c>
      <c r="K67" s="68">
        <f>H67-I67</f>
        <v>467</v>
      </c>
      <c r="L67" s="62"/>
      <c r="M67" s="62"/>
    </row>
    <row r="68" spans="1:16" s="60" customFormat="1" ht="33.75">
      <c r="A68" s="64" t="s">
        <v>209</v>
      </c>
      <c r="B68" s="65" t="s">
        <v>195</v>
      </c>
      <c r="C68" s="66" t="s">
        <v>177</v>
      </c>
      <c r="D68" s="66"/>
      <c r="E68" s="66" t="s">
        <v>136</v>
      </c>
      <c r="F68" s="66" t="s">
        <v>196</v>
      </c>
      <c r="G68" s="67">
        <f>H68</f>
        <v>3000</v>
      </c>
      <c r="H68" s="68">
        <v>3000</v>
      </c>
      <c r="I68" s="68">
        <v>2400</v>
      </c>
      <c r="J68" s="68">
        <f>I68</f>
        <v>2400</v>
      </c>
      <c r="K68" s="68">
        <f>H68-I68</f>
        <v>600</v>
      </c>
      <c r="L68" s="62"/>
      <c r="M68" s="62"/>
    </row>
    <row r="69" spans="1:16" s="60" customFormat="1" ht="25.5">
      <c r="A69" s="64" t="s">
        <v>210</v>
      </c>
      <c r="B69" s="65" t="s">
        <v>175</v>
      </c>
      <c r="C69" s="66" t="s">
        <v>181</v>
      </c>
      <c r="D69" s="66"/>
      <c r="E69" s="66" t="s">
        <v>136</v>
      </c>
      <c r="F69" s="66" t="s">
        <v>182</v>
      </c>
      <c r="G69" s="67">
        <v>1500</v>
      </c>
      <c r="H69" s="68">
        <f t="shared" ref="H69" si="24">G69</f>
        <v>1500</v>
      </c>
      <c r="I69" s="68">
        <v>1050</v>
      </c>
      <c r="J69" s="68">
        <f t="shared" ref="J69" si="25">I69</f>
        <v>1050</v>
      </c>
      <c r="K69" s="68">
        <f t="shared" ref="K69:K70" si="26">H69-I69</f>
        <v>450</v>
      </c>
      <c r="L69" s="62"/>
      <c r="M69" s="62"/>
    </row>
    <row r="70" spans="1:16" s="60" customFormat="1" ht="22.5">
      <c r="A70" s="64" t="s">
        <v>211</v>
      </c>
      <c r="B70" s="65" t="s">
        <v>187</v>
      </c>
      <c r="C70" s="66" t="s">
        <v>188</v>
      </c>
      <c r="D70" s="66"/>
      <c r="E70" s="66" t="s">
        <v>136</v>
      </c>
      <c r="F70" s="66" t="s">
        <v>189</v>
      </c>
      <c r="G70" s="67">
        <v>5200</v>
      </c>
      <c r="H70" s="68">
        <v>5200</v>
      </c>
      <c r="I70" s="68">
        <f>J70</f>
        <v>4000</v>
      </c>
      <c r="J70" s="68">
        <v>4000</v>
      </c>
      <c r="K70" s="68">
        <f t="shared" si="26"/>
        <v>1200</v>
      </c>
      <c r="L70" s="62"/>
      <c r="M70" s="62"/>
    </row>
    <row r="71" spans="1:16" s="60" customFormat="1" ht="27.95" customHeight="1">
      <c r="A71" s="61">
        <v>2</v>
      </c>
      <c r="B71" s="62" t="s">
        <v>144</v>
      </c>
      <c r="C71" s="62"/>
      <c r="D71" s="62"/>
      <c r="E71" s="62"/>
      <c r="F71" s="62"/>
      <c r="G71" s="63">
        <f>SUM(G72:G77)</f>
        <v>22295.948</v>
      </c>
      <c r="H71" s="63">
        <f t="shared" ref="H71:K71" si="27">SUM(H72:H77)</f>
        <v>22295.948</v>
      </c>
      <c r="I71" s="63">
        <f t="shared" si="27"/>
        <v>17376</v>
      </c>
      <c r="J71" s="63">
        <f t="shared" si="27"/>
        <v>17376</v>
      </c>
      <c r="K71" s="63">
        <f t="shared" si="27"/>
        <v>4919.9480000000003</v>
      </c>
      <c r="L71" s="62"/>
      <c r="M71" s="62"/>
    </row>
    <row r="72" spans="1:16" s="74" customFormat="1" ht="22.5">
      <c r="A72" s="71" t="s">
        <v>162</v>
      </c>
      <c r="B72" s="65" t="s">
        <v>154</v>
      </c>
      <c r="C72" s="66" t="s">
        <v>156</v>
      </c>
      <c r="D72" s="66"/>
      <c r="E72" s="66" t="s">
        <v>136</v>
      </c>
      <c r="F72" s="66" t="s">
        <v>157</v>
      </c>
      <c r="G72" s="67">
        <v>6850.2330000000002</v>
      </c>
      <c r="H72" s="67">
        <v>6850.2330000000002</v>
      </c>
      <c r="I72" s="67">
        <v>5480</v>
      </c>
      <c r="J72" s="67">
        <v>5480</v>
      </c>
      <c r="K72" s="67">
        <f t="shared" ref="K72:K74" si="28">H72-I72</f>
        <v>1370.2330000000002</v>
      </c>
      <c r="L72" s="71"/>
      <c r="M72" s="71"/>
      <c r="N72" s="73"/>
    </row>
    <row r="73" spans="1:16" s="74" customFormat="1" ht="25.5">
      <c r="A73" s="71" t="s">
        <v>163</v>
      </c>
      <c r="B73" s="65" t="s">
        <v>155</v>
      </c>
      <c r="C73" s="66" t="s">
        <v>156</v>
      </c>
      <c r="D73" s="66"/>
      <c r="E73" s="66" t="s">
        <v>136</v>
      </c>
      <c r="F73" s="66" t="s">
        <v>158</v>
      </c>
      <c r="G73" s="67">
        <v>900</v>
      </c>
      <c r="H73" s="67">
        <v>900</v>
      </c>
      <c r="I73" s="67">
        <v>700</v>
      </c>
      <c r="J73" s="67">
        <v>700</v>
      </c>
      <c r="K73" s="67">
        <f t="shared" si="28"/>
        <v>200</v>
      </c>
      <c r="L73" s="71"/>
      <c r="M73" s="71"/>
      <c r="N73" s="73"/>
    </row>
    <row r="74" spans="1:16" s="74" customFormat="1" ht="33.75">
      <c r="A74" s="71" t="s">
        <v>164</v>
      </c>
      <c r="B74" s="65" t="s">
        <v>159</v>
      </c>
      <c r="C74" s="66" t="s">
        <v>156</v>
      </c>
      <c r="D74" s="66"/>
      <c r="E74" s="66" t="s">
        <v>136</v>
      </c>
      <c r="F74" s="66" t="s">
        <v>160</v>
      </c>
      <c r="G74" s="67">
        <v>1000</v>
      </c>
      <c r="H74" s="67">
        <f>G74</f>
        <v>1000</v>
      </c>
      <c r="I74" s="67">
        <v>700</v>
      </c>
      <c r="J74" s="67">
        <f>I74</f>
        <v>700</v>
      </c>
      <c r="K74" s="67">
        <f t="shared" si="28"/>
        <v>300</v>
      </c>
      <c r="L74" s="71"/>
      <c r="M74" s="71"/>
      <c r="N74" s="73"/>
    </row>
    <row r="75" spans="1:16" s="74" customFormat="1" ht="33.75">
      <c r="A75" s="71" t="s">
        <v>165</v>
      </c>
      <c r="B75" s="65" t="s">
        <v>166</v>
      </c>
      <c r="C75" s="66" t="s">
        <v>156</v>
      </c>
      <c r="D75" s="66"/>
      <c r="E75" s="66" t="s">
        <v>168</v>
      </c>
      <c r="F75" s="66" t="s">
        <v>169</v>
      </c>
      <c r="G75" s="67">
        <v>5389.0969999999998</v>
      </c>
      <c r="H75" s="67">
        <v>5389.0969999999998</v>
      </c>
      <c r="I75" s="67">
        <v>4240</v>
      </c>
      <c r="J75" s="67">
        <f>I75</f>
        <v>4240</v>
      </c>
      <c r="K75" s="67">
        <f>H75-I75</f>
        <v>1149.0969999999998</v>
      </c>
      <c r="L75" s="71"/>
      <c r="M75" s="71"/>
      <c r="N75" s="73"/>
    </row>
    <row r="76" spans="1:16" s="74" customFormat="1" ht="33.75">
      <c r="A76" s="71" t="s">
        <v>185</v>
      </c>
      <c r="B76" s="65" t="s">
        <v>167</v>
      </c>
      <c r="C76" s="66" t="s">
        <v>156</v>
      </c>
      <c r="D76" s="66"/>
      <c r="E76" s="66" t="s">
        <v>168</v>
      </c>
      <c r="F76" s="66" t="s">
        <v>170</v>
      </c>
      <c r="G76" s="67">
        <v>4157.7759999999998</v>
      </c>
      <c r="H76" s="67">
        <v>4157.7759999999998</v>
      </c>
      <c r="I76" s="67">
        <v>3320</v>
      </c>
      <c r="J76" s="67">
        <f>I76</f>
        <v>3320</v>
      </c>
      <c r="K76" s="67">
        <f>H76-I76</f>
        <v>837.77599999999984</v>
      </c>
      <c r="L76" s="71"/>
      <c r="M76" s="71"/>
      <c r="N76" s="73"/>
    </row>
    <row r="77" spans="1:16" s="74" customFormat="1" ht="33.75">
      <c r="A77" s="71" t="s">
        <v>186</v>
      </c>
      <c r="B77" s="65" t="s">
        <v>190</v>
      </c>
      <c r="C77" s="66" t="s">
        <v>156</v>
      </c>
      <c r="D77" s="66"/>
      <c r="E77" s="66" t="s">
        <v>193</v>
      </c>
      <c r="F77" s="66" t="s">
        <v>192</v>
      </c>
      <c r="G77" s="67">
        <v>3998.8420000000001</v>
      </c>
      <c r="H77" s="67">
        <v>3998.8420000000001</v>
      </c>
      <c r="I77" s="67">
        <f>J77</f>
        <v>2936</v>
      </c>
      <c r="J77" s="67">
        <v>2936</v>
      </c>
      <c r="K77" s="67">
        <f>H77-I77</f>
        <v>1062.8420000000001</v>
      </c>
      <c r="L77" s="71"/>
      <c r="M77" s="71"/>
      <c r="N77" s="73"/>
    </row>
    <row r="78" spans="1:16" s="60" customFormat="1" ht="27.95" customHeight="1">
      <c r="A78" s="61">
        <v>3</v>
      </c>
      <c r="B78" s="62" t="s">
        <v>145</v>
      </c>
      <c r="C78" s="62"/>
      <c r="D78" s="62"/>
      <c r="E78" s="62"/>
      <c r="F78" s="62"/>
      <c r="G78" s="63">
        <f>SUM(G79:G80)</f>
        <v>27945</v>
      </c>
      <c r="H78" s="63">
        <f t="shared" ref="H78:K78" si="29">SUM(H79:H80)</f>
        <v>27945</v>
      </c>
      <c r="I78" s="63">
        <f t="shared" si="29"/>
        <v>10060</v>
      </c>
      <c r="J78" s="63">
        <f t="shared" si="29"/>
        <v>10060</v>
      </c>
      <c r="K78" s="63">
        <f t="shared" si="29"/>
        <v>2795</v>
      </c>
      <c r="L78" s="62"/>
      <c r="M78" s="62"/>
    </row>
    <row r="79" spans="1:16" s="60" customFormat="1" ht="33.75">
      <c r="A79" s="69" t="s">
        <v>387</v>
      </c>
      <c r="B79" s="65" t="s">
        <v>148</v>
      </c>
      <c r="C79" s="66" t="s">
        <v>139</v>
      </c>
      <c r="D79" s="66"/>
      <c r="E79" s="66" t="s">
        <v>136</v>
      </c>
      <c r="F79" s="66" t="s">
        <v>149</v>
      </c>
      <c r="G79" s="67">
        <v>14945</v>
      </c>
      <c r="H79" s="68">
        <f>G79</f>
        <v>14945</v>
      </c>
      <c r="I79" s="68">
        <f>J79</f>
        <v>5380</v>
      </c>
      <c r="J79" s="68">
        <v>5380</v>
      </c>
      <c r="K79" s="68">
        <v>1495</v>
      </c>
      <c r="L79" s="70" t="s">
        <v>150</v>
      </c>
      <c r="M79" s="509" t="s">
        <v>386</v>
      </c>
      <c r="N79" s="46"/>
      <c r="O79" s="76"/>
      <c r="P79" s="76"/>
    </row>
    <row r="80" spans="1:16" s="60" customFormat="1" ht="25.5">
      <c r="A80" s="69" t="s">
        <v>388</v>
      </c>
      <c r="B80" s="65" t="s">
        <v>140</v>
      </c>
      <c r="C80" s="66" t="s">
        <v>141</v>
      </c>
      <c r="D80" s="66"/>
      <c r="E80" s="66" t="s">
        <v>136</v>
      </c>
      <c r="F80" s="66" t="s">
        <v>142</v>
      </c>
      <c r="G80" s="67">
        <v>13000</v>
      </c>
      <c r="H80" s="68">
        <f>G80</f>
        <v>13000</v>
      </c>
      <c r="I80" s="68">
        <f>J80</f>
        <v>4680</v>
      </c>
      <c r="J80" s="68">
        <v>4680</v>
      </c>
      <c r="K80" s="68">
        <v>1300</v>
      </c>
      <c r="L80" s="70" t="s">
        <v>150</v>
      </c>
      <c r="M80" s="511"/>
      <c r="N80" s="46"/>
      <c r="O80" s="76"/>
      <c r="P80" s="76"/>
    </row>
    <row r="81" spans="1:16" s="60" customFormat="1" ht="27.95" customHeight="1">
      <c r="A81" s="61">
        <v>4</v>
      </c>
      <c r="B81" s="62" t="s">
        <v>194</v>
      </c>
      <c r="C81" s="62"/>
      <c r="D81" s="62"/>
      <c r="E81" s="62"/>
      <c r="F81" s="62"/>
      <c r="G81" s="63">
        <f>SUM(G82:G83)</f>
        <v>15797</v>
      </c>
      <c r="H81" s="63">
        <f t="shared" ref="H81" si="30">SUM(H82:H83)</f>
        <v>15797</v>
      </c>
      <c r="I81" s="63">
        <f t="shared" ref="I81" si="31">SUM(I82:I83)</f>
        <v>5683</v>
      </c>
      <c r="J81" s="63">
        <f t="shared" ref="J81" si="32">SUM(J82:J83)</f>
        <v>5683</v>
      </c>
      <c r="K81" s="63">
        <f>SUM(K82:K83)</f>
        <v>10114</v>
      </c>
      <c r="L81" s="62"/>
      <c r="M81" s="62"/>
    </row>
    <row r="82" spans="1:16" s="60" customFormat="1" ht="33.75">
      <c r="A82" s="56" t="s">
        <v>208</v>
      </c>
      <c r="B82" s="65" t="s">
        <v>205</v>
      </c>
      <c r="C82" s="66" t="s">
        <v>138</v>
      </c>
      <c r="D82" s="66"/>
      <c r="E82" s="66" t="s">
        <v>191</v>
      </c>
      <c r="F82" s="66" t="s">
        <v>206</v>
      </c>
      <c r="G82" s="67">
        <v>9302</v>
      </c>
      <c r="H82" s="68">
        <v>9302</v>
      </c>
      <c r="I82" s="68">
        <f>J82</f>
        <v>5683</v>
      </c>
      <c r="J82" s="68">
        <v>5683</v>
      </c>
      <c r="K82" s="68">
        <f>H82-I82</f>
        <v>3619</v>
      </c>
      <c r="L82" s="62"/>
      <c r="M82" s="62"/>
    </row>
    <row r="83" spans="1:16" s="60" customFormat="1" ht="33.75">
      <c r="A83" s="56" t="s">
        <v>209</v>
      </c>
      <c r="B83" s="65" t="s">
        <v>212</v>
      </c>
      <c r="C83" s="66" t="s">
        <v>156</v>
      </c>
      <c r="D83" s="66"/>
      <c r="E83" s="66" t="s">
        <v>193</v>
      </c>
      <c r="F83" s="66" t="s">
        <v>207</v>
      </c>
      <c r="G83" s="67">
        <f>H83</f>
        <v>6495</v>
      </c>
      <c r="H83" s="68">
        <v>6495</v>
      </c>
      <c r="I83" s="68"/>
      <c r="J83" s="68"/>
      <c r="K83" s="68">
        <f>H83-I83</f>
        <v>6495</v>
      </c>
      <c r="L83" s="70" t="s">
        <v>213</v>
      </c>
      <c r="M83" s="62"/>
    </row>
    <row r="84" spans="1:16" s="60" customFormat="1" ht="27.95" customHeight="1">
      <c r="A84" s="57" t="s">
        <v>9</v>
      </c>
      <c r="B84" s="58" t="s">
        <v>124</v>
      </c>
      <c r="C84" s="58"/>
      <c r="D84" s="58"/>
      <c r="E84" s="58"/>
      <c r="F84" s="58"/>
      <c r="G84" s="59">
        <f>G85+G91+G97+G100+G103+G106+G108+G113</f>
        <v>136550</v>
      </c>
      <c r="H84" s="59">
        <f>H85+H91+H97+H100+H103+H106+H108+H113</f>
        <v>136550</v>
      </c>
      <c r="I84" s="59"/>
      <c r="J84" s="59"/>
      <c r="K84" s="59">
        <f>K85+K91+K97+K100+K103+K106+K108+K113</f>
        <v>207320.5</v>
      </c>
      <c r="L84" s="58"/>
      <c r="M84" s="58"/>
    </row>
    <row r="85" spans="1:16" s="60" customFormat="1" ht="27.95" customHeight="1">
      <c r="A85" s="61">
        <v>1</v>
      </c>
      <c r="B85" s="62" t="s">
        <v>216</v>
      </c>
      <c r="C85" s="62"/>
      <c r="D85" s="62"/>
      <c r="E85" s="62"/>
      <c r="F85" s="62"/>
      <c r="G85" s="63">
        <f>SUM(G86:G90)</f>
        <v>15500</v>
      </c>
      <c r="H85" s="63">
        <f t="shared" ref="H85:K85" si="33">SUM(H86:H90)</f>
        <v>15500</v>
      </c>
      <c r="I85" s="63">
        <f t="shared" si="33"/>
        <v>0</v>
      </c>
      <c r="J85" s="63">
        <f t="shared" si="33"/>
        <v>0</v>
      </c>
      <c r="K85" s="63">
        <f t="shared" si="33"/>
        <v>15500</v>
      </c>
      <c r="L85" s="62"/>
      <c r="M85" s="62"/>
    </row>
    <row r="86" spans="1:16" s="74" customFormat="1" ht="33.75">
      <c r="A86" s="69" t="s">
        <v>161</v>
      </c>
      <c r="B86" s="65" t="s">
        <v>318</v>
      </c>
      <c r="C86" s="66" t="s">
        <v>152</v>
      </c>
      <c r="D86" s="66" t="s">
        <v>239</v>
      </c>
      <c r="E86" s="66"/>
      <c r="F86" s="66"/>
      <c r="G86" s="67">
        <f t="shared" ref="G86:G87" si="34">H86</f>
        <v>2000</v>
      </c>
      <c r="H86" s="67">
        <v>2000</v>
      </c>
      <c r="I86" s="67"/>
      <c r="J86" s="67"/>
      <c r="K86" s="67">
        <f t="shared" ref="K86:K87" si="35">H86</f>
        <v>2000</v>
      </c>
      <c r="L86" s="70" t="s">
        <v>238</v>
      </c>
      <c r="M86" s="71"/>
      <c r="N86" s="72"/>
      <c r="O86" s="73"/>
      <c r="P86" s="73"/>
    </row>
    <row r="87" spans="1:16" s="60" customFormat="1" ht="22.5">
      <c r="A87" s="69" t="s">
        <v>241</v>
      </c>
      <c r="B87" s="65" t="s">
        <v>230</v>
      </c>
      <c r="C87" s="66" t="s">
        <v>246</v>
      </c>
      <c r="D87" s="66" t="s">
        <v>227</v>
      </c>
      <c r="E87" s="66">
        <v>2021</v>
      </c>
      <c r="F87" s="66"/>
      <c r="G87" s="67">
        <f t="shared" si="34"/>
        <v>2500</v>
      </c>
      <c r="H87" s="68">
        <v>2500</v>
      </c>
      <c r="I87" s="68"/>
      <c r="J87" s="68"/>
      <c r="K87" s="67">
        <f t="shared" si="35"/>
        <v>2500</v>
      </c>
      <c r="L87" s="70" t="s">
        <v>236</v>
      </c>
      <c r="M87" s="62"/>
    </row>
    <row r="88" spans="1:16" s="60" customFormat="1" ht="33.75">
      <c r="A88" s="69" t="s">
        <v>242</v>
      </c>
      <c r="B88" s="65" t="s">
        <v>240</v>
      </c>
      <c r="C88" s="66" t="s">
        <v>237</v>
      </c>
      <c r="D88" s="66" t="s">
        <v>239</v>
      </c>
      <c r="E88" s="66">
        <v>2022</v>
      </c>
      <c r="F88" s="66"/>
      <c r="G88" s="67">
        <f>H88</f>
        <v>3000</v>
      </c>
      <c r="H88" s="68">
        <v>3000</v>
      </c>
      <c r="I88" s="68"/>
      <c r="J88" s="68"/>
      <c r="K88" s="67">
        <f>H88</f>
        <v>3000</v>
      </c>
      <c r="L88" s="70" t="s">
        <v>238</v>
      </c>
      <c r="M88" s="62"/>
    </row>
    <row r="89" spans="1:16" s="60" customFormat="1" ht="33.75">
      <c r="A89" s="69" t="s">
        <v>243</v>
      </c>
      <c r="B89" s="65" t="s">
        <v>324</v>
      </c>
      <c r="C89" s="66" t="s">
        <v>327</v>
      </c>
      <c r="D89" s="66" t="s">
        <v>326</v>
      </c>
      <c r="E89" s="66">
        <v>2022</v>
      </c>
      <c r="F89" s="66"/>
      <c r="G89" s="67">
        <f>H89</f>
        <v>5000</v>
      </c>
      <c r="H89" s="68">
        <v>5000</v>
      </c>
      <c r="I89" s="68"/>
      <c r="J89" s="68"/>
      <c r="K89" s="67">
        <f>H89</f>
        <v>5000</v>
      </c>
      <c r="L89" s="70" t="s">
        <v>325</v>
      </c>
      <c r="M89" s="62"/>
    </row>
    <row r="90" spans="1:16" s="74" customFormat="1" ht="56.25">
      <c r="A90" s="69" t="s">
        <v>244</v>
      </c>
      <c r="B90" s="65" t="s">
        <v>313</v>
      </c>
      <c r="C90" s="66" t="s">
        <v>152</v>
      </c>
      <c r="D90" s="66" t="s">
        <v>226</v>
      </c>
      <c r="E90" s="66"/>
      <c r="F90" s="66"/>
      <c r="G90" s="67">
        <f t="shared" ref="G90" si="36">H90</f>
        <v>3000</v>
      </c>
      <c r="H90" s="67">
        <v>3000</v>
      </c>
      <c r="I90" s="67"/>
      <c r="J90" s="67"/>
      <c r="K90" s="67">
        <f t="shared" ref="K90" si="37">H90</f>
        <v>3000</v>
      </c>
      <c r="L90" s="70" t="s">
        <v>235</v>
      </c>
      <c r="M90" s="71"/>
      <c r="N90" s="72"/>
      <c r="O90" s="73"/>
      <c r="P90" s="73"/>
    </row>
    <row r="91" spans="1:16" s="60" customFormat="1" ht="27.95" customHeight="1">
      <c r="A91" s="61">
        <v>2</v>
      </c>
      <c r="B91" s="62" t="s">
        <v>144</v>
      </c>
      <c r="C91" s="62"/>
      <c r="D91" s="62"/>
      <c r="E91" s="62"/>
      <c r="F91" s="62"/>
      <c r="G91" s="63">
        <f>SUM(G92:G96)</f>
        <v>44900</v>
      </c>
      <c r="H91" s="63">
        <f>SUM(H92:H96)</f>
        <v>44900</v>
      </c>
      <c r="I91" s="63"/>
      <c r="J91" s="63"/>
      <c r="K91" s="63">
        <f>SUM(K92:K96)</f>
        <v>44900</v>
      </c>
      <c r="L91" s="62"/>
      <c r="M91" s="62"/>
    </row>
    <row r="92" spans="1:16" s="74" customFormat="1" ht="33.75">
      <c r="A92" s="71" t="s">
        <v>162</v>
      </c>
      <c r="B92" s="65" t="s">
        <v>256</v>
      </c>
      <c r="C92" s="66" t="s">
        <v>261</v>
      </c>
      <c r="D92" s="66" t="s">
        <v>376</v>
      </c>
      <c r="E92" s="66" t="s">
        <v>262</v>
      </c>
      <c r="F92" s="66"/>
      <c r="G92" s="67">
        <f t="shared" ref="G92:G93" si="38">H92</f>
        <v>6300</v>
      </c>
      <c r="H92" s="67">
        <v>6300</v>
      </c>
      <c r="I92" s="67"/>
      <c r="J92" s="67"/>
      <c r="K92" s="67">
        <f t="shared" ref="K92:K93" si="39">H92</f>
        <v>6300</v>
      </c>
      <c r="L92" s="70" t="s">
        <v>265</v>
      </c>
      <c r="M92" s="71"/>
      <c r="N92" s="73"/>
    </row>
    <row r="93" spans="1:16" s="74" customFormat="1" ht="22.5">
      <c r="A93" s="71" t="s">
        <v>163</v>
      </c>
      <c r="B93" s="65" t="s">
        <v>257</v>
      </c>
      <c r="C93" s="66" t="s">
        <v>261</v>
      </c>
      <c r="D93" s="66" t="s">
        <v>377</v>
      </c>
      <c r="E93" s="66" t="s">
        <v>263</v>
      </c>
      <c r="F93" s="66"/>
      <c r="G93" s="67">
        <f t="shared" si="38"/>
        <v>5100</v>
      </c>
      <c r="H93" s="67">
        <v>5100</v>
      </c>
      <c r="I93" s="67"/>
      <c r="J93" s="67"/>
      <c r="K93" s="67">
        <f t="shared" si="39"/>
        <v>5100</v>
      </c>
      <c r="L93" s="70" t="s">
        <v>266</v>
      </c>
      <c r="M93" s="71"/>
      <c r="N93" s="73"/>
    </row>
    <row r="94" spans="1:16" s="74" customFormat="1" ht="33.75">
      <c r="A94" s="71" t="s">
        <v>164</v>
      </c>
      <c r="B94" s="65" t="s">
        <v>319</v>
      </c>
      <c r="C94" s="66" t="s">
        <v>152</v>
      </c>
      <c r="D94" s="66" t="s">
        <v>320</v>
      </c>
      <c r="E94" s="66" t="s">
        <v>250</v>
      </c>
      <c r="F94" s="66"/>
      <c r="G94" s="67">
        <f>H94</f>
        <v>20000</v>
      </c>
      <c r="H94" s="67">
        <v>20000</v>
      </c>
      <c r="I94" s="67"/>
      <c r="J94" s="67"/>
      <c r="K94" s="67">
        <f>H94</f>
        <v>20000</v>
      </c>
      <c r="L94" s="70" t="s">
        <v>321</v>
      </c>
      <c r="M94" s="71"/>
      <c r="N94" s="73"/>
    </row>
    <row r="95" spans="1:16" s="74" customFormat="1" ht="33.75">
      <c r="A95" s="71" t="s">
        <v>165</v>
      </c>
      <c r="B95" s="65" t="s">
        <v>322</v>
      </c>
      <c r="C95" s="66" t="s">
        <v>152</v>
      </c>
      <c r="D95" s="66" t="s">
        <v>323</v>
      </c>
      <c r="E95" s="66" t="s">
        <v>250</v>
      </c>
      <c r="F95" s="66"/>
      <c r="G95" s="67">
        <v>12000</v>
      </c>
      <c r="H95" s="67">
        <f>G95</f>
        <v>12000</v>
      </c>
      <c r="I95" s="67"/>
      <c r="J95" s="67"/>
      <c r="K95" s="67">
        <f>H95</f>
        <v>12000</v>
      </c>
      <c r="L95" s="70" t="s">
        <v>321</v>
      </c>
      <c r="M95" s="71"/>
      <c r="N95" s="73"/>
    </row>
    <row r="96" spans="1:16" s="74" customFormat="1" ht="22.5">
      <c r="A96" s="71" t="s">
        <v>185</v>
      </c>
      <c r="B96" s="65" t="s">
        <v>333</v>
      </c>
      <c r="C96" s="66" t="s">
        <v>334</v>
      </c>
      <c r="D96" s="66" t="s">
        <v>335</v>
      </c>
      <c r="E96" s="66"/>
      <c r="F96" s="66"/>
      <c r="G96" s="67">
        <f>H96</f>
        <v>1500</v>
      </c>
      <c r="H96" s="67">
        <v>1500</v>
      </c>
      <c r="I96" s="67"/>
      <c r="J96" s="67"/>
      <c r="K96" s="68">
        <f>H96-I96</f>
        <v>1500</v>
      </c>
      <c r="L96" s="70" t="s">
        <v>336</v>
      </c>
      <c r="M96" s="71"/>
      <c r="N96" s="73"/>
    </row>
    <row r="97" spans="1:16" s="60" customFormat="1" ht="27.95" customHeight="1">
      <c r="A97" s="61">
        <v>3</v>
      </c>
      <c r="B97" s="62" t="s">
        <v>217</v>
      </c>
      <c r="C97" s="62"/>
      <c r="D97" s="62"/>
      <c r="E97" s="62"/>
      <c r="F97" s="62"/>
      <c r="G97" s="63">
        <f>SUM(G98:G99)</f>
        <v>8150</v>
      </c>
      <c r="H97" s="63">
        <f>SUM(H98:H99)</f>
        <v>8150</v>
      </c>
      <c r="I97" s="63"/>
      <c r="J97" s="63"/>
      <c r="K97" s="63">
        <f>SUM(K98:K99)</f>
        <v>8150</v>
      </c>
      <c r="L97" s="62"/>
      <c r="M97" s="62"/>
    </row>
    <row r="98" spans="1:16" s="60" customFormat="1" ht="22.5">
      <c r="A98" s="71" t="s">
        <v>387</v>
      </c>
      <c r="B98" s="65" t="s">
        <v>328</v>
      </c>
      <c r="C98" s="66" t="s">
        <v>329</v>
      </c>
      <c r="D98" s="66" t="s">
        <v>331</v>
      </c>
      <c r="E98" s="66">
        <v>2022</v>
      </c>
      <c r="F98" s="66"/>
      <c r="G98" s="67">
        <f>H98</f>
        <v>4950</v>
      </c>
      <c r="H98" s="68">
        <v>4950</v>
      </c>
      <c r="I98" s="68"/>
      <c r="J98" s="68"/>
      <c r="K98" s="68">
        <f>H98-I98</f>
        <v>4950</v>
      </c>
      <c r="L98" s="70" t="s">
        <v>332</v>
      </c>
      <c r="M98" s="75"/>
      <c r="N98" s="46"/>
      <c r="O98" s="76"/>
      <c r="P98" s="76"/>
    </row>
    <row r="99" spans="1:16" s="74" customFormat="1" ht="33.75">
      <c r="A99" s="71" t="s">
        <v>388</v>
      </c>
      <c r="B99" s="65" t="s">
        <v>348</v>
      </c>
      <c r="C99" s="66" t="s">
        <v>349</v>
      </c>
      <c r="D99" s="66" t="s">
        <v>330</v>
      </c>
      <c r="E99" s="66"/>
      <c r="F99" s="66"/>
      <c r="G99" s="67">
        <f t="shared" ref="G99" si="40">H99</f>
        <v>3200</v>
      </c>
      <c r="H99" s="68">
        <v>3200</v>
      </c>
      <c r="I99" s="68"/>
      <c r="J99" s="68"/>
      <c r="K99" s="68">
        <f t="shared" ref="K99" si="41">H99-I99</f>
        <v>3200</v>
      </c>
      <c r="L99" s="70" t="s">
        <v>357</v>
      </c>
      <c r="M99" s="71"/>
      <c r="N99" s="73"/>
    </row>
    <row r="100" spans="1:16" s="60" customFormat="1" ht="27.95" customHeight="1">
      <c r="A100" s="61">
        <v>4</v>
      </c>
      <c r="B100" s="62" t="s">
        <v>280</v>
      </c>
      <c r="C100" s="62"/>
      <c r="D100" s="62"/>
      <c r="E100" s="62"/>
      <c r="F100" s="62"/>
      <c r="G100" s="63">
        <f>SUM(G101:G102)</f>
        <v>27000</v>
      </c>
      <c r="H100" s="63">
        <f>SUM(H101:H102)</f>
        <v>27000</v>
      </c>
      <c r="I100" s="63"/>
      <c r="J100" s="63"/>
      <c r="K100" s="63">
        <f>SUM(K101:K102)</f>
        <v>27000</v>
      </c>
      <c r="L100" s="62"/>
      <c r="M100" s="62"/>
    </row>
    <row r="101" spans="1:16" s="60" customFormat="1" ht="78.75">
      <c r="A101" s="71" t="s">
        <v>208</v>
      </c>
      <c r="B101" s="65" t="s">
        <v>281</v>
      </c>
      <c r="C101" s="66" t="s">
        <v>261</v>
      </c>
      <c r="D101" s="66" t="s">
        <v>286</v>
      </c>
      <c r="E101" s="66" t="s">
        <v>283</v>
      </c>
      <c r="F101" s="66"/>
      <c r="G101" s="67">
        <v>12000</v>
      </c>
      <c r="H101" s="68">
        <v>12000</v>
      </c>
      <c r="I101" s="68"/>
      <c r="J101" s="68"/>
      <c r="K101" s="68">
        <f>H101</f>
        <v>12000</v>
      </c>
      <c r="L101" s="509" t="s">
        <v>285</v>
      </c>
      <c r="M101" s="75"/>
      <c r="N101" s="46"/>
      <c r="O101" s="76"/>
      <c r="P101" s="76"/>
    </row>
    <row r="102" spans="1:16" s="74" customFormat="1" ht="56.25">
      <c r="A102" s="71" t="s">
        <v>209</v>
      </c>
      <c r="B102" s="65" t="s">
        <v>282</v>
      </c>
      <c r="C102" s="66" t="s">
        <v>261</v>
      </c>
      <c r="D102" s="66" t="s">
        <v>380</v>
      </c>
      <c r="E102" s="66" t="s">
        <v>284</v>
      </c>
      <c r="F102" s="66"/>
      <c r="G102" s="67">
        <v>15000</v>
      </c>
      <c r="H102" s="67">
        <v>15000</v>
      </c>
      <c r="I102" s="67"/>
      <c r="J102" s="67"/>
      <c r="K102" s="68">
        <f>H102</f>
        <v>15000</v>
      </c>
      <c r="L102" s="511"/>
      <c r="M102" s="71"/>
      <c r="N102" s="73"/>
    </row>
    <row r="103" spans="1:16" s="60" customFormat="1" ht="27.95" customHeight="1">
      <c r="A103" s="61">
        <v>5</v>
      </c>
      <c r="B103" s="62" t="s">
        <v>194</v>
      </c>
      <c r="C103" s="62"/>
      <c r="D103" s="62"/>
      <c r="E103" s="62"/>
      <c r="F103" s="62"/>
      <c r="G103" s="63">
        <f>SUM(G104:G105)</f>
        <v>35000</v>
      </c>
      <c r="H103" s="63">
        <f>SUM(H104:H105)</f>
        <v>35000</v>
      </c>
      <c r="I103" s="63"/>
      <c r="J103" s="63"/>
      <c r="K103" s="63">
        <f>SUM(K104:K105)</f>
        <v>35000</v>
      </c>
      <c r="L103" s="62"/>
      <c r="M103" s="62"/>
    </row>
    <row r="104" spans="1:16" s="60" customFormat="1" ht="56.25">
      <c r="A104" s="56" t="s">
        <v>391</v>
      </c>
      <c r="B104" s="65" t="s">
        <v>287</v>
      </c>
      <c r="C104" s="66" t="s">
        <v>289</v>
      </c>
      <c r="D104" s="66" t="s">
        <v>356</v>
      </c>
      <c r="E104" s="66">
        <v>2021</v>
      </c>
      <c r="F104" s="66"/>
      <c r="G104" s="67">
        <f>H104</f>
        <v>10000</v>
      </c>
      <c r="H104" s="68">
        <v>10000</v>
      </c>
      <c r="I104" s="68"/>
      <c r="J104" s="68"/>
      <c r="K104" s="68">
        <f>H104</f>
        <v>10000</v>
      </c>
      <c r="L104" s="70" t="s">
        <v>300</v>
      </c>
      <c r="M104" s="62"/>
    </row>
    <row r="105" spans="1:16" s="74" customFormat="1" ht="22.5">
      <c r="A105" s="56" t="s">
        <v>392</v>
      </c>
      <c r="B105" s="65" t="s">
        <v>301</v>
      </c>
      <c r="C105" s="66" t="s">
        <v>302</v>
      </c>
      <c r="D105" s="66" t="s">
        <v>303</v>
      </c>
      <c r="E105" s="66" t="s">
        <v>304</v>
      </c>
      <c r="F105" s="66"/>
      <c r="G105" s="67">
        <f>H105</f>
        <v>25000</v>
      </c>
      <c r="H105" s="67">
        <v>25000</v>
      </c>
      <c r="I105" s="67"/>
      <c r="J105" s="67"/>
      <c r="K105" s="67">
        <f t="shared" ref="K105" si="42">H105</f>
        <v>25000</v>
      </c>
      <c r="L105" s="70" t="s">
        <v>305</v>
      </c>
      <c r="M105" s="71"/>
      <c r="N105" s="73"/>
    </row>
    <row r="106" spans="1:16" s="60" customFormat="1" ht="27.95" customHeight="1">
      <c r="A106" s="61">
        <v>6</v>
      </c>
      <c r="B106" s="62" t="s">
        <v>355</v>
      </c>
      <c r="C106" s="62"/>
      <c r="D106" s="62"/>
      <c r="E106" s="62"/>
      <c r="F106" s="62"/>
      <c r="G106" s="63">
        <f>SUM(G107)</f>
        <v>1000</v>
      </c>
      <c r="H106" s="63">
        <f>SUM(H107)</f>
        <v>1000</v>
      </c>
      <c r="I106" s="63"/>
      <c r="J106" s="63"/>
      <c r="K106" s="63">
        <f>SUM(K107)</f>
        <v>1000</v>
      </c>
      <c r="L106" s="62"/>
      <c r="M106" s="62"/>
    </row>
    <row r="107" spans="1:16" s="60" customFormat="1" ht="33.75">
      <c r="A107" s="56" t="s">
        <v>396</v>
      </c>
      <c r="B107" s="65" t="s">
        <v>370</v>
      </c>
      <c r="C107" s="66" t="s">
        <v>367</v>
      </c>
      <c r="D107" s="66" t="s">
        <v>368</v>
      </c>
      <c r="E107" s="66">
        <v>2021</v>
      </c>
      <c r="F107" s="66"/>
      <c r="G107" s="67">
        <f>H107</f>
        <v>1000</v>
      </c>
      <c r="H107" s="68">
        <v>1000</v>
      </c>
      <c r="I107" s="68"/>
      <c r="J107" s="68"/>
      <c r="K107" s="68">
        <f>H107</f>
        <v>1000</v>
      </c>
      <c r="L107" s="70" t="s">
        <v>371</v>
      </c>
      <c r="M107" s="62"/>
    </row>
    <row r="108" spans="1:16" s="60" customFormat="1" ht="27.95" customHeight="1">
      <c r="A108" s="61">
        <v>7</v>
      </c>
      <c r="B108" s="62" t="s">
        <v>309</v>
      </c>
      <c r="C108" s="62"/>
      <c r="D108" s="62"/>
      <c r="E108" s="62"/>
      <c r="F108" s="62"/>
      <c r="G108" s="63">
        <f>SUM(G109:G112)</f>
        <v>5000</v>
      </c>
      <c r="H108" s="63">
        <f>SUM(H109:H112)</f>
        <v>5000</v>
      </c>
      <c r="I108" s="63"/>
      <c r="J108" s="63"/>
      <c r="K108" s="63">
        <f>SUM(K109:K112)</f>
        <v>60410.700000000004</v>
      </c>
      <c r="L108" s="62"/>
      <c r="M108" s="62"/>
    </row>
    <row r="109" spans="1:16" s="74" customFormat="1" ht="25.5">
      <c r="A109" s="56" t="s">
        <v>400</v>
      </c>
      <c r="B109" s="65" t="s">
        <v>308</v>
      </c>
      <c r="C109" s="66" t="s">
        <v>302</v>
      </c>
      <c r="D109" s="66" t="s">
        <v>307</v>
      </c>
      <c r="E109" s="66" t="s">
        <v>304</v>
      </c>
      <c r="F109" s="66"/>
      <c r="G109" s="67">
        <v>5000</v>
      </c>
      <c r="H109" s="67">
        <v>5000</v>
      </c>
      <c r="I109" s="67"/>
      <c r="J109" s="67"/>
      <c r="K109" s="67">
        <f>H109</f>
        <v>5000</v>
      </c>
      <c r="L109" s="70" t="s">
        <v>306</v>
      </c>
      <c r="M109" s="71"/>
      <c r="N109" s="73"/>
    </row>
    <row r="110" spans="1:16" s="74" customFormat="1" ht="33.75">
      <c r="A110" s="56" t="s">
        <v>401</v>
      </c>
      <c r="B110" s="65" t="s">
        <v>404</v>
      </c>
      <c r="C110" s="66" t="s">
        <v>302</v>
      </c>
      <c r="D110" s="66"/>
      <c r="E110" s="66" t="s">
        <v>304</v>
      </c>
      <c r="F110" s="66"/>
      <c r="G110" s="67"/>
      <c r="H110" s="67"/>
      <c r="I110" s="67"/>
      <c r="J110" s="67"/>
      <c r="K110" s="67">
        <v>10000</v>
      </c>
      <c r="L110" s="70" t="s">
        <v>310</v>
      </c>
      <c r="M110" s="71"/>
      <c r="N110" s="73"/>
    </row>
    <row r="111" spans="1:16" s="74" customFormat="1" ht="33.75">
      <c r="A111" s="56" t="s">
        <v>402</v>
      </c>
      <c r="B111" s="65" t="s">
        <v>381</v>
      </c>
      <c r="C111" s="66" t="s">
        <v>237</v>
      </c>
      <c r="D111" s="66"/>
      <c r="E111" s="66" t="s">
        <v>304</v>
      </c>
      <c r="F111" s="66"/>
      <c r="G111" s="67"/>
      <c r="H111" s="67"/>
      <c r="I111" s="67"/>
      <c r="J111" s="67"/>
      <c r="K111" s="67">
        <v>7500</v>
      </c>
      <c r="L111" s="70" t="s">
        <v>310</v>
      </c>
      <c r="M111" s="71"/>
      <c r="N111" s="73"/>
    </row>
    <row r="112" spans="1:16" s="74" customFormat="1" ht="33.75">
      <c r="A112" s="56" t="s">
        <v>403</v>
      </c>
      <c r="B112" s="65" t="s">
        <v>311</v>
      </c>
      <c r="C112" s="66" t="s">
        <v>302</v>
      </c>
      <c r="D112" s="66"/>
      <c r="E112" s="66" t="s">
        <v>304</v>
      </c>
      <c r="F112" s="66"/>
      <c r="G112" s="67"/>
      <c r="H112" s="67"/>
      <c r="I112" s="67"/>
      <c r="J112" s="67"/>
      <c r="K112" s="67">
        <f>(44918-K79-K80)*0.9</f>
        <v>37910.700000000004</v>
      </c>
      <c r="L112" s="70" t="s">
        <v>310</v>
      </c>
      <c r="M112" s="71"/>
      <c r="N112" s="73"/>
    </row>
    <row r="113" spans="1:13" s="47" customFormat="1" ht="27.95" customHeight="1">
      <c r="A113" s="50">
        <v>8</v>
      </c>
      <c r="B113" s="48" t="s">
        <v>312</v>
      </c>
      <c r="C113" s="48"/>
      <c r="D113" s="48"/>
      <c r="E113" s="48"/>
      <c r="F113" s="48"/>
      <c r="G113" s="49"/>
      <c r="H113" s="49"/>
      <c r="I113" s="49"/>
      <c r="J113" s="49"/>
      <c r="K113" s="49">
        <v>15359.800000000001</v>
      </c>
      <c r="L113" s="48"/>
      <c r="M113" s="48"/>
    </row>
  </sheetData>
  <mergeCells count="24">
    <mergeCell ref="H7:H9"/>
    <mergeCell ref="G6:H6"/>
    <mergeCell ref="L60:L62"/>
    <mergeCell ref="M79:M80"/>
    <mergeCell ref="L101:L102"/>
    <mergeCell ref="I6:I9"/>
    <mergeCell ref="J6:J9"/>
    <mergeCell ref="L29:L30"/>
    <mergeCell ref="A1:M1"/>
    <mergeCell ref="A3:M3"/>
    <mergeCell ref="I5:J5"/>
    <mergeCell ref="F6:F9"/>
    <mergeCell ref="M5:M9"/>
    <mergeCell ref="K5:K9"/>
    <mergeCell ref="D5:D9"/>
    <mergeCell ref="A2:M2"/>
    <mergeCell ref="A4:M4"/>
    <mergeCell ref="A5:A9"/>
    <mergeCell ref="B5:B9"/>
    <mergeCell ref="C5:C9"/>
    <mergeCell ref="E5:E9"/>
    <mergeCell ref="F5:H5"/>
    <mergeCell ref="L5:L9"/>
    <mergeCell ref="G7:G9"/>
  </mergeCells>
  <pageMargins left="0.59055118110236227" right="0.39370078740157483" top="0.78740157480314965" bottom="0.51181102362204722" header="0.31496062992125984" footer="0.31496062992125984"/>
  <pageSetup paperSize="9" scale="75"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Bieu 02b NSDP (H)</vt:lpstr>
      <vt:lpstr>Bieu 08A NSDP 21-25 (n)</vt:lpstr>
      <vt:lpstr>TH nguồn</vt:lpstr>
      <vt:lpstr>Biểu KH</vt:lpstr>
      <vt:lpstr>Sheet2</vt:lpstr>
      <vt:lpstr>Von NS xa</vt:lpstr>
      <vt:lpstr>Von su nghiep</vt:lpstr>
      <vt:lpstr>Sheet1</vt:lpstr>
      <vt:lpstr>Danh mục</vt:lpstr>
      <vt:lpstr>Von SN</vt:lpstr>
      <vt:lpstr>Xa </vt:lpstr>
      <vt:lpstr>'Bieu 02b NSDP (H)'!Print_Area</vt:lpstr>
      <vt:lpstr>'Bieu 08A NSDP 21-25 (n)'!Print_Area</vt:lpstr>
      <vt:lpstr>'Danh mục'!Print_Area</vt:lpstr>
      <vt:lpstr>'Bieu 02b NSDP (H)'!Print_Titles</vt:lpstr>
      <vt:lpstr>'Bieu 08A NSDP 21-25 (n)'!Print_Titles</vt:lpstr>
      <vt:lpstr>'Biểu KH'!Print_Titles</vt:lpstr>
      <vt:lpstr>'Danh mục'!Print_Titles</vt:lpstr>
      <vt:lpstr>'Von NS xa'!Print_Titles</vt:lpstr>
      <vt:lpstr>'Von SN'!Print_Titles</vt:lpstr>
      <vt:lpstr>'Von su nghiep'!Print_Titles</vt:lpstr>
      <vt:lpstr>'Xa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2022-07-07T03:56:40Z</cp:lastPrinted>
  <dcterms:created xsi:type="dcterms:W3CDTF">2019-08-29T06:44:41Z</dcterms:created>
  <dcterms:modified xsi:type="dcterms:W3CDTF">2022-07-07T04:01:05Z</dcterms:modified>
</cp:coreProperties>
</file>